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gh I (10%) example" sheetId="1" state="visible" r:id="rId2"/>
    <sheet name="Medium I (1%) example" sheetId="2" state="visible" r:id="rId3"/>
    <sheet name="Low (0.1%) examp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<sst xmlns="http://schemas.openxmlformats.org/spreadsheetml/2006/main" count="213" uniqueCount="65">
  <si>
    <t xml:space="preserve">0 hours</t>
  </si>
  <si>
    <t xml:space="preserve">24 hours</t>
  </si>
  <si>
    <t xml:space="preserve">48 hours</t>
  </si>
  <si>
    <t xml:space="preserve">country</t>
  </si>
  <si>
    <t xml:space="preserve">domestic water usage (L Cap-1 Day-1)</t>
  </si>
  <si>
    <t xml:space="preserve">domestic water usage uncertainty ratio</t>
  </si>
  <si>
    <r>
      <rPr>
        <b val="true"/>
        <sz val="10"/>
        <rFont val="Arial"/>
        <family val="2"/>
        <charset val="1"/>
      </rPr>
      <t xml:space="preserve">dilution Factor (25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</si>
  <si>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t xml:space="preserve">dilution Factor (median)</t>
  </si>
  <si>
    <r>
      <rPr>
        <b val="true"/>
        <sz val="10"/>
        <rFont val="Arial"/>
        <family val="2"/>
        <charset val="1"/>
      </rPr>
      <t xml:space="preserve">dilution Factor (75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</si>
  <si>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t xml:space="preserve">number of active cases</t>
  </si>
  <si>
    <t xml:space="preserve">active cases uncertainty ratio</t>
  </si>
  <si>
    <t xml:space="preserve">country population</t>
  </si>
  <si>
    <t xml:space="preserve">country population uncertainty ratio</t>
  </si>
  <si>
    <t xml:space="preserve">lake surface temperature (Celsius)</t>
  </si>
  <si>
    <t xml:space="preserve">pathogen prevalence</t>
  </si>
  <si>
    <t xml:space="preserve">pathogen prevalence uncertainty ratio</t>
  </si>
  <si>
    <t xml:space="preserve">pathogen genome copies in infected waste water (GC L-1)</t>
  </si>
  <si>
    <t xml:space="preserve">pathogen genome copies in infected waste water uncertainty ratio</t>
  </si>
  <si>
    <t xml:space="preserve">viable pathogen copies in waste water (copies L-1)</t>
  </si>
  <si>
    <t xml:space="preserve">viable pathogen copies in waste water uncertainty ratio</t>
  </si>
  <si>
    <t xml:space="preserve">pathogen reduction factor in water (r)</t>
  </si>
  <si>
    <t xml:space="preserve">pathogen survival proportion after 24 hours</t>
  </si>
  <si>
    <t xml:space="preserve">pathogen survival proportion after 48 hours</t>
  </si>
  <si>
    <r>
      <rPr>
        <b val="true"/>
        <sz val="10"/>
        <rFont val="Arial"/>
        <family val="2"/>
        <charset val="1"/>
      </rPr>
      <t xml:space="preserve">viable pathogen in freshwater spill (DF: 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</si>
  <si>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t xml:space="preserve">viable pathogen in freshwater spill (DF: median) (copies L-1)</t>
  </si>
  <si>
    <r>
      <rPr>
        <b val="true"/>
        <sz val="10"/>
        <rFont val="Arial"/>
        <family val="2"/>
        <charset val="1"/>
      </rPr>
      <t xml:space="preserve">viable pathogen in freshwater spill (DF: 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</si>
  <si>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t xml:space="preserve">Global parameters:</t>
  </si>
  <si>
    <t xml:space="preserve">AFG</t>
  </si>
  <si>
    <t xml:space="preserve">Per capita shedding in stool (GC L-1)</t>
  </si>
  <si>
    <t xml:space="preserve">ARG</t>
  </si>
  <si>
    <t xml:space="preserve">Per capita shedding in stool uncertainty</t>
  </si>
  <si>
    <t xml:space="preserve">AUS</t>
  </si>
  <si>
    <t xml:space="preserve">Stool mass (kg Cap-1 Day-1)</t>
  </si>
  <si>
    <t xml:space="preserve">BRA</t>
  </si>
  <si>
    <t xml:space="preserve">Stool mass uncertainty (kg Cap-1 Day-1)</t>
  </si>
  <si>
    <t xml:space="preserve">CAN</t>
  </si>
  <si>
    <t xml:space="preserve">Stool density (kg L-1)</t>
  </si>
  <si>
    <t xml:space="preserve">CMR</t>
  </si>
  <si>
    <t xml:space="preserve">Viable to non-viable virus ratio</t>
  </si>
  <si>
    <t xml:space="preserve">ESP</t>
  </si>
  <si>
    <t xml:space="preserve">Viable to non-viable virus ratio uncertainty ratio</t>
  </si>
  <si>
    <t xml:space="preserve">FRA</t>
  </si>
  <si>
    <t xml:space="preserve">GBR</t>
  </si>
  <si>
    <t xml:space="preserve">IDN</t>
  </si>
  <si>
    <t xml:space="preserve">Derrived global parameters:</t>
  </si>
  <si>
    <t xml:space="preserve">MAR</t>
  </si>
  <si>
    <t xml:space="preserve">Stool volume (L)</t>
  </si>
  <si>
    <t xml:space="preserve">MLI</t>
  </si>
  <si>
    <t xml:space="preserve">Stool volume uncertainty (L)</t>
  </si>
  <si>
    <t xml:space="preserve">NOR</t>
  </si>
  <si>
    <t xml:space="preserve">Copies in excrement excrement of infected (GC Cap-1 Day-1)</t>
  </si>
  <si>
    <t xml:space="preserve">NZL</t>
  </si>
  <si>
    <t xml:space="preserve">Copies in excrement excrement of infected uncertainty ratio</t>
  </si>
  <si>
    <t xml:space="preserve">POL</t>
  </si>
  <si>
    <t xml:space="preserve">RUS</t>
  </si>
  <si>
    <t xml:space="preserve">SWE</t>
  </si>
  <si>
    <t xml:space="preserve">Colour key:</t>
  </si>
  <si>
    <t xml:space="preserve">TUR</t>
  </si>
  <si>
    <t xml:space="preserve">Input</t>
  </si>
  <si>
    <t xml:space="preserve">URY</t>
  </si>
  <si>
    <t xml:space="preserve">Intermediate calculations</t>
  </si>
  <si>
    <t xml:space="preserve">VEN</t>
  </si>
  <si>
    <t xml:space="preserve">Output</t>
  </si>
  <si>
    <t xml:space="preserve">ZAF</t>
  </si>
  <si>
    <t xml:space="preserve">Value used in Table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</si>
</sst>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CD4D1"/>
        <bgColor rgb="FFCCCCFF"/>
      </patternFill>
    </fill>
    <fill>
      <patternFill patternType="solid">
        <fgColor rgb="FFBEE3D3"/>
        <bgColor rgb="FFCCCCFF"/>
      </patternFill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false" hidden="false" outlineLevel="0" max="1025" min="24" style="0" width="11.52"/>
  </cols>
  <sheetData>
    <row r="1" customFormat="false" ht="19" hidden="false" customHeight="true" outlineLevel="0" collapsed="false">
      <c r="W1" s="1"/>
      <c r="X1" s="2"/>
      <c r="Y1" s="3" t="s">
        <v>0</v>
      </c>
      <c r="Z1" s="4"/>
      <c r="AA1" s="5"/>
      <c r="AB1" s="6" t="s">
        <v>1</v>
      </c>
      <c r="AC1" s="7"/>
      <c r="AD1" s="8"/>
      <c r="AE1" s="6" t="s">
        <v>2</v>
      </c>
      <c r="AF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4" t="s">
        <v>22</v>
      </c>
      <c r="X2" s="2" t="s">
        <v>23</v>
      </c>
      <c r="Y2" s="3" t="s">
        <v>24</v>
      </c>
      <c r="Z2" s="15" t="s">
        <v>25</v>
      </c>
      <c r="AA2" s="2" t="s">
        <v>23</v>
      </c>
      <c r="AB2" s="3" t="s">
        <v>24</v>
      </c>
      <c r="AC2" s="15" t="s">
        <v>25</v>
      </c>
      <c r="AD2" s="2" t="s">
        <v>23</v>
      </c>
      <c r="AE2" s="3" t="s">
        <v>24</v>
      </c>
      <c r="AF2" s="15" t="s">
        <v>25</v>
      </c>
    </row>
    <row r="3" customFormat="false" ht="12.8" hidden="false" customHeight="false" outlineLevel="0" collapsed="false">
      <c r="A3" s="16" t="s">
        <v>26</v>
      </c>
      <c r="B3" s="17"/>
      <c r="D3" s="18" t="s">
        <v>27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123320.621539547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30" t="n">
        <f aca="false">10^(-U3*2)</f>
        <v>0.184381535617519</v>
      </c>
      <c r="X3" s="31" t="n">
        <f aca="false">$S3/$G3</f>
        <v>417.864719401297</v>
      </c>
      <c r="Y3" s="32" t="n">
        <f aca="false">$S3/$H3</f>
        <v>417.864719401297</v>
      </c>
      <c r="Z3" s="33" t="n">
        <f aca="false">$S3/$I3</f>
        <v>417.864719401297</v>
      </c>
      <c r="AA3" s="31" t="n">
        <f aca="false">$S3/$G3*V3</f>
        <v>179.429736251121</v>
      </c>
      <c r="AB3" s="32" t="n">
        <f aca="false">$S3/$H3*V3</f>
        <v>179.429736251121</v>
      </c>
      <c r="AC3" s="33" t="n">
        <f aca="false">$S3/$I3*V3</f>
        <v>179.429736251121</v>
      </c>
      <c r="AD3" s="31" t="n">
        <f aca="false">$S3/$G3*W3</f>
        <v>77.0465386435947</v>
      </c>
      <c r="AE3" s="32" t="n">
        <f aca="false">$S3/$H3*W3</f>
        <v>77.0465386435947</v>
      </c>
      <c r="AF3" s="33" t="n">
        <f aca="false">$S3/$I3*W3</f>
        <v>77.0465386435947</v>
      </c>
    </row>
    <row r="4" customFormat="false" ht="12.8" hidden="false" customHeight="false" outlineLevel="0" collapsed="false">
      <c r="A4" s="34" t="s">
        <v>28</v>
      </c>
      <c r="B4" s="35" t="n">
        <v>1595922118633.11</v>
      </c>
      <c r="D4" s="18" t="s">
        <v>29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5355.0651745016</v>
      </c>
      <c r="T4" s="27" t="n">
        <f aca="false">SQRT(R4^2 + $B$10^2)</f>
        <v>0.675731618414604</v>
      </c>
      <c r="U4" s="36" t="n">
        <f aca="false">10^((0.05*N4) - 1.32)</f>
        <v>0.18130005255993</v>
      </c>
      <c r="V4" s="25" t="n">
        <f aca="false">10^(-U4*1)</f>
        <v>0.65871863156135</v>
      </c>
      <c r="W4" s="37" t="n">
        <f aca="false">10^(-U4*2)</f>
        <v>0.433910235566057</v>
      </c>
      <c r="X4" s="31" t="n">
        <f aca="false">S4/G4</f>
        <v>122.677455867289</v>
      </c>
      <c r="Y4" s="32" t="n">
        <f aca="false">S4/H4</f>
        <v>28.7584027034237</v>
      </c>
      <c r="Z4" s="33" t="n">
        <f aca="false">S4/I4</f>
        <v>4.25367946689532</v>
      </c>
      <c r="AA4" s="31" t="n">
        <f aca="false">$S4/$G4*V4</f>
        <v>80.8099258523286</v>
      </c>
      <c r="AB4" s="32" t="n">
        <f aca="false">$S4/$H4*V4</f>
        <v>18.9436956746895</v>
      </c>
      <c r="AC4" s="33" t="n">
        <f aca="false">$S4/$I4*V4</f>
        <v>2.8019779175339</v>
      </c>
      <c r="AD4" s="31" t="n">
        <f aca="false">$S4/$G4*W4</f>
        <v>53.2310037740201</v>
      </c>
      <c r="AE4" s="32" t="n">
        <f aca="false">$S4/$H4*W4</f>
        <v>12.4785652915461</v>
      </c>
      <c r="AF4" s="33" t="n">
        <f aca="false">$S4/$I4*W4</f>
        <v>1.84571505950305</v>
      </c>
    </row>
    <row r="5" customFormat="false" ht="12.8" hidden="false" customHeight="false" outlineLevel="0" collapsed="false">
      <c r="A5" s="34" t="s">
        <v>30</v>
      </c>
      <c r="B5" s="38" t="n">
        <v>0</v>
      </c>
      <c r="D5" s="18" t="s">
        <v>31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3091.68247769612</v>
      </c>
      <c r="T5" s="27" t="n">
        <f aca="false">SQRT(R5^2 + $B$10^2)</f>
        <v>0.675731618414604</v>
      </c>
      <c r="U5" s="36" t="n">
        <f aca="false">10^((0.05*N5) - 1.32)</f>
        <v>0.305315814420356</v>
      </c>
      <c r="V5" s="25" t="n">
        <f aca="false">10^(-U5*1)</f>
        <v>0.495090035556822</v>
      </c>
      <c r="W5" s="37" t="n">
        <f aca="false">10^(-U5*2)</f>
        <v>0.245114143307655</v>
      </c>
      <c r="X5" s="31" t="n">
        <f aca="false">S5/G5</f>
        <v>30.9168247769612</v>
      </c>
      <c r="Y5" s="32" t="n">
        <f aca="false">S5/H5</f>
        <v>6.76386427814085</v>
      </c>
      <c r="Z5" s="33" t="n">
        <f aca="false">S5/I5</f>
        <v>0.708263538078297</v>
      </c>
      <c r="AA5" s="31" t="n">
        <f aca="false">$S5/$G5*V5</f>
        <v>15.3066118781298</v>
      </c>
      <c r="AB5" s="32" t="n">
        <f aca="false">$S5/$H5*V5</f>
        <v>3.34872180596627</v>
      </c>
      <c r="AC5" s="33" t="n">
        <f aca="false">$S5/$I5*V5</f>
        <v>0.350654220250784</v>
      </c>
      <c r="AD5" s="31" t="n">
        <f aca="false">$S5/$G5*W5</f>
        <v>7.57815101899773</v>
      </c>
      <c r="AE5" s="32" t="n">
        <f aca="false">$S5/$H5*W5</f>
        <v>1.65791879798574</v>
      </c>
      <c r="AF5" s="33" t="n">
        <f aca="false">$S5/$I5*W5</f>
        <v>0.17360541037211</v>
      </c>
    </row>
    <row r="6" customFormat="false" ht="12.8" hidden="false" customHeight="false" outlineLevel="0" collapsed="false">
      <c r="A6" s="34" t="s">
        <v>32</v>
      </c>
      <c r="B6" s="38" t="n">
        <v>0.149</v>
      </c>
      <c r="D6" s="18" t="s">
        <v>33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33149.8162181169</v>
      </c>
      <c r="T6" s="27" t="n">
        <f aca="false">SQRT(R6^2 + $B$10^2)</f>
        <v>0.675731618414604</v>
      </c>
      <c r="U6" s="36" t="n">
        <f aca="false">10^((0.05*N6) - 1.32)</f>
        <v>1.02624467108453</v>
      </c>
      <c r="V6" s="25" t="n">
        <f aca="false">10^(-U6*1)</f>
        <v>0.0941359107983412</v>
      </c>
      <c r="W6" s="37" t="n">
        <f aca="false">10^(-U6*2)</f>
        <v>0.00886156970183324</v>
      </c>
      <c r="X6" s="31" t="n">
        <f aca="false">S6/G6</f>
        <v>109.769358212468</v>
      </c>
      <c r="Y6" s="32" t="n">
        <f aca="false">S6/H6</f>
        <v>17.802505352959</v>
      </c>
      <c r="Z6" s="33" t="n">
        <f aca="false">S6/I6</f>
        <v>2.88722829397155</v>
      </c>
      <c r="AA6" s="31" t="n">
        <f aca="false">$S6/$G6*V6</f>
        <v>10.3332385130801</v>
      </c>
      <c r="AB6" s="32" t="n">
        <f aca="false">$S6/$H6*V6</f>
        <v>1.67585505589314</v>
      </c>
      <c r="AC6" s="33" t="n">
        <f aca="false">$S6/$I6*V6</f>
        <v>0.271791865135752</v>
      </c>
      <c r="AD6" s="31" t="n">
        <f aca="false">$S6/$G6*W6</f>
        <v>0.972728818925289</v>
      </c>
      <c r="AE6" s="32" t="n">
        <f aca="false">$S6/$H6*W6</f>
        <v>0.157758142052506</v>
      </c>
      <c r="AF6" s="33" t="n">
        <f aca="false">$S6/$I6*W6</f>
        <v>0.025585374772134</v>
      </c>
    </row>
    <row r="7" customFormat="false" ht="12.8" hidden="false" customHeight="false" outlineLevel="0" collapsed="false">
      <c r="A7" s="34" t="s">
        <v>34</v>
      </c>
      <c r="B7" s="38" t="n">
        <v>0.095</v>
      </c>
      <c r="D7" s="18" t="s">
        <v>35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25952.9086084194</v>
      </c>
      <c r="T7" s="27" t="n">
        <f aca="false">SQRT(R7^2 + $B$10^2)</f>
        <v>0.675731618414604</v>
      </c>
      <c r="U7" s="36" t="n">
        <f aca="false">10^((0.05*N7) - 1.32)</f>
        <v>0.0614066756100893</v>
      </c>
      <c r="V7" s="25" t="n">
        <f aca="false">10^(-U7*1)</f>
        <v>0.868147111081045</v>
      </c>
      <c r="W7" s="37" t="n">
        <f aca="false">10^(-U7*2)</f>
        <v>0.753679406478364</v>
      </c>
      <c r="X7" s="31" t="n">
        <f aca="false">S7/G7</f>
        <v>13.9375371310124</v>
      </c>
      <c r="Y7" s="32" t="n">
        <f aca="false">S7/H7</f>
        <v>0.783765310014325</v>
      </c>
      <c r="Z7" s="33" t="n">
        <f aca="false">S7/I7</f>
        <v>0.0517828605102107</v>
      </c>
      <c r="AA7" s="31" t="n">
        <f aca="false">$S7/$G7*V7</f>
        <v>12.0998325958732</v>
      </c>
      <c r="AB7" s="32" t="n">
        <f aca="false">$S7/$H7*V7</f>
        <v>0.680423589654475</v>
      </c>
      <c r="AC7" s="33" t="n">
        <f aca="false">$S7/$I7*V7</f>
        <v>0.0449551407554521</v>
      </c>
      <c r="AD7" s="31" t="n">
        <f aca="false">$S7/$G7*W7</f>
        <v>10.5044347126716</v>
      </c>
      <c r="AE7" s="32" t="n">
        <f aca="false">$S7/$H7*W7</f>
        <v>0.590707773669927</v>
      </c>
      <c r="AF7" s="33" t="n">
        <f aca="false">$S7/$I7*W7</f>
        <v>0.0390276755750875</v>
      </c>
    </row>
    <row r="8" customFormat="false" ht="12.8" hidden="false" customHeight="false" outlineLevel="0" collapsed="false">
      <c r="A8" s="34" t="s">
        <v>36</v>
      </c>
      <c r="B8" s="23" t="n">
        <v>1</v>
      </c>
      <c r="D8" s="18" t="s">
        <v>37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53997.004617025</v>
      </c>
      <c r="T8" s="27" t="n">
        <f aca="false">SQRT(R8^2 + $B$10^2)</f>
        <v>0.675731618414604</v>
      </c>
      <c r="U8" s="36" t="n">
        <f aca="false">10^((0.05*N8) - 1.32)</f>
        <v>1.01928170695384</v>
      </c>
      <c r="V8" s="25" t="n">
        <f aca="false">10^(-U8*1)</f>
        <v>0.095657338463644</v>
      </c>
      <c r="W8" s="37" t="n">
        <f aca="false">10^(-U8*2)</f>
        <v>0.00915032640194814</v>
      </c>
      <c r="X8" s="31" t="n">
        <f aca="false">S8/G8</f>
        <v>16.306834698974</v>
      </c>
      <c r="Y8" s="32" t="n">
        <f aca="false">S8/H8</f>
        <v>16.306834698974</v>
      </c>
      <c r="Z8" s="33" t="n">
        <f aca="false">S8/I8</f>
        <v>16.306834698974</v>
      </c>
      <c r="AA8" s="31" t="n">
        <f aca="false">$S8/$G8*V8</f>
        <v>1.55986840607045</v>
      </c>
      <c r="AB8" s="32" t="n">
        <f aca="false">$S8/$H8*V8</f>
        <v>1.55986840607045</v>
      </c>
      <c r="AC8" s="33" t="n">
        <f aca="false">$S8/$I8*V8</f>
        <v>1.55986840607045</v>
      </c>
      <c r="AD8" s="31" t="n">
        <f aca="false">$S8/$G8*W8</f>
        <v>0.149212860078226</v>
      </c>
      <c r="AE8" s="32" t="n">
        <f aca="false">$S8/$H8*W8</f>
        <v>0.149212860078226</v>
      </c>
      <c r="AF8" s="33" t="n">
        <f aca="false">$S8/$I8*W8</f>
        <v>0.149212860078226</v>
      </c>
    </row>
    <row r="9" customFormat="false" ht="12.8" hidden="false" customHeight="false" outlineLevel="0" collapsed="false">
      <c r="A9" s="34" t="s">
        <v>38</v>
      </c>
      <c r="B9" s="39" t="n">
        <v>0.1</v>
      </c>
      <c r="D9" s="18" t="s">
        <v>39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170260.328299455</v>
      </c>
      <c r="T9" s="27" t="n">
        <f aca="false">SQRT(R9^2 + $B$10^2)</f>
        <v>0.675731618414604</v>
      </c>
      <c r="U9" s="36" t="n">
        <f aca="false">10^((0.05*N9) - 1.32)</f>
        <v>0.174405758381356</v>
      </c>
      <c r="V9" s="25" t="n">
        <f aca="false">10^(-U9*1)</f>
        <v>0.669259033062357</v>
      </c>
      <c r="W9" s="37" t="n">
        <f aca="false">10^(-U9*2)</f>
        <v>0.447907653335561</v>
      </c>
      <c r="X9" s="31" t="n">
        <f aca="false">S9/G9</f>
        <v>6325.77100808977</v>
      </c>
      <c r="Y9" s="32" t="n">
        <f aca="false">S9/H9</f>
        <v>6325.77100808977</v>
      </c>
      <c r="Z9" s="33" t="n">
        <f aca="false">S9/I9</f>
        <v>6325.77100808977</v>
      </c>
      <c r="AA9" s="31" t="n">
        <f aca="false">$S9/$G9*V9</f>
        <v>4233.57938824805</v>
      </c>
      <c r="AB9" s="32" t="n">
        <f aca="false">$S9/$H9*V9</f>
        <v>4233.57938824805</v>
      </c>
      <c r="AC9" s="33" t="n">
        <f aca="false">$S9/$I9*V9</f>
        <v>4233.57938824805</v>
      </c>
      <c r="AD9" s="31" t="n">
        <f aca="false">$S9/$G9*W9</f>
        <v>2833.36124777162</v>
      </c>
      <c r="AE9" s="32" t="n">
        <f aca="false">$S9/$H9*W9</f>
        <v>2833.36124777162</v>
      </c>
      <c r="AF9" s="33" t="n">
        <f aca="false">$S9/$I9*W9</f>
        <v>2833.36124777162</v>
      </c>
    </row>
    <row r="10" customFormat="false" ht="12.8" hidden="false" customHeight="false" outlineLevel="0" collapsed="false">
      <c r="A10" s="40" t="s">
        <v>40</v>
      </c>
      <c r="B10" s="41" t="n">
        <v>0</v>
      </c>
      <c r="D10" s="18" t="s">
        <v>41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145413.771615089</v>
      </c>
      <c r="T10" s="27" t="n">
        <f aca="false">SQRT(R10^2 + $B$10^2)</f>
        <v>0.675731618414604</v>
      </c>
      <c r="U10" s="36" t="n">
        <f aca="false">10^((0.05*N10) - 1.32)</f>
        <v>0.158622439597733</v>
      </c>
      <c r="V10" s="25" t="n">
        <f aca="false">10^(-U10*1)</f>
        <v>0.694028908230474</v>
      </c>
      <c r="W10" s="37" t="n">
        <f aca="false">10^(-U10*2)</f>
        <v>0.481676125459584</v>
      </c>
      <c r="X10" s="31" t="n">
        <f aca="false">S10/G10</f>
        <v>1961.57780526415</v>
      </c>
      <c r="Y10" s="32" t="n">
        <f aca="false">S10/H10</f>
        <v>1961.57780526415</v>
      </c>
      <c r="Z10" s="33" t="n">
        <f aca="false">S10/I10</f>
        <v>1961.57780526415</v>
      </c>
      <c r="AA10" s="31" t="n">
        <f aca="false">$S10/$G10*V10</f>
        <v>1361.39170259661</v>
      </c>
      <c r="AB10" s="32" t="n">
        <f aca="false">$S10/$H10*V10</f>
        <v>1361.39170259661</v>
      </c>
      <c r="AC10" s="33" t="n">
        <f aca="false">$S10/$I10*V10</f>
        <v>1361.39170259661</v>
      </c>
      <c r="AD10" s="31" t="n">
        <f aca="false">$S10/$G10*W10</f>
        <v>944.84519702715</v>
      </c>
      <c r="AE10" s="32" t="n">
        <f aca="false">$S10/$H10*W10</f>
        <v>944.84519702715</v>
      </c>
      <c r="AF10" s="33" t="n">
        <f aca="false">$S10/$I10*W10</f>
        <v>944.84519702715</v>
      </c>
    </row>
    <row r="11" customFormat="false" ht="12.8" hidden="false" customHeight="false" outlineLevel="0" collapsed="false">
      <c r="D11" s="18" t="s">
        <v>42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177194.703705345</v>
      </c>
      <c r="T11" s="27" t="n">
        <f aca="false">SQRT(R11^2 + $B$10^2)</f>
        <v>0.675731618414604</v>
      </c>
      <c r="U11" s="36" t="n">
        <f aca="false">10^((0.05*N11) - 1.32)</f>
        <v>0.141257204743571</v>
      </c>
      <c r="V11" s="25" t="n">
        <f aca="false">10^(-U11*1)</f>
        <v>0.722341880171549</v>
      </c>
      <c r="W11" s="37" t="n">
        <f aca="false">10^(-U11*2)</f>
        <v>0.521777791849768</v>
      </c>
      <c r="X11" s="31" t="n">
        <f aca="false">S11/G11</f>
        <v>30792.9102949148</v>
      </c>
      <c r="Y11" s="32" t="n">
        <f aca="false">S11/H11</f>
        <v>4682.2083682207</v>
      </c>
      <c r="Z11" s="33" t="n">
        <f aca="false">S11/I11</f>
        <v>951.591900381757</v>
      </c>
      <c r="AA11" s="31" t="n">
        <f aca="false">$S11/$G11*V11</f>
        <v>22243.0087183826</v>
      </c>
      <c r="AB11" s="32" t="n">
        <f aca="false">$S11/$H11*V11</f>
        <v>3382.1551960555</v>
      </c>
      <c r="AC11" s="33" t="n">
        <f aca="false">$S11/$I11*V11</f>
        <v>687.374682477776</v>
      </c>
      <c r="AD11" s="31" t="n">
        <f aca="false">$S11/$G11*W11</f>
        <v>16067.0567383086</v>
      </c>
      <c r="AE11" s="32" t="n">
        <f aca="false">$S11/$H11*W11</f>
        <v>2443.0723433507</v>
      </c>
      <c r="AF11" s="33" t="n">
        <f aca="false">$S11/$I11*W11</f>
        <v>496.519520523318</v>
      </c>
    </row>
    <row r="12" customFormat="false" ht="12.8" hidden="false" customHeight="false" outlineLevel="0" collapsed="false">
      <c r="D12" s="18" t="s">
        <v>43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9378.42523803103</v>
      </c>
      <c r="T12" s="27" t="n">
        <f aca="false">SQRT(R12^2 + $B$10^2)</f>
        <v>0.675731618414604</v>
      </c>
      <c r="U12" s="36" t="n">
        <f aca="false">10^((0.05*N12) - 1.32)</f>
        <v>1.22994591664174</v>
      </c>
      <c r="V12" s="25" t="n">
        <f aca="false">10^(-U12*1)</f>
        <v>0.0588916989525692</v>
      </c>
      <c r="W12" s="37" t="n">
        <f aca="false">10^(-U12*2)</f>
        <v>0.00346823220552004</v>
      </c>
      <c r="X12" s="31" t="n">
        <f aca="false">S12/G12</f>
        <v>9.37842523803103</v>
      </c>
      <c r="Y12" s="32" t="n">
        <f aca="false">S12/H12</f>
        <v>2.14847310117062</v>
      </c>
      <c r="Z12" s="33" t="n">
        <f aca="false">S12/I12</f>
        <v>0.59173862835941</v>
      </c>
      <c r="AA12" s="31" t="n">
        <f aca="false">$S12/$G12*V12</f>
        <v>0.5523113957673</v>
      </c>
      <c r="AB12" s="32" t="n">
        <f aca="false">$S12/$H12*V12</f>
        <v>0.126527231081833</v>
      </c>
      <c r="AC12" s="33" t="n">
        <f aca="false">$S12/$I12*V12</f>
        <v>0.0348484931599486</v>
      </c>
      <c r="AD12" s="31" t="n">
        <f aca="false">$S12/$G12*W12</f>
        <v>0.0325265564476012</v>
      </c>
      <c r="AE12" s="32" t="n">
        <f aca="false">$S12/$H12*W12</f>
        <v>0.00745140360217345</v>
      </c>
      <c r="AF12" s="33" t="n">
        <f aca="false">$S12/$I12*W12</f>
        <v>0.00205228696812636</v>
      </c>
    </row>
    <row r="13" customFormat="false" ht="12.8" hidden="false" customHeight="false" outlineLevel="0" collapsed="false">
      <c r="A13" s="42" t="s">
        <v>44</v>
      </c>
      <c r="B13" s="43"/>
      <c r="D13" s="18" t="s">
        <v>45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25255.12075239</v>
      </c>
      <c r="T13" s="27" t="n">
        <f aca="false">SQRT(R13^2 + $B$10^2)</f>
        <v>0.675731618414604</v>
      </c>
      <c r="U13" s="36" t="n">
        <f aca="false">10^((0.05*N13) - 1.32)</f>
        <v>0.416626365424721</v>
      </c>
      <c r="V13" s="25" t="n">
        <f aca="false">10^(-U13*1)</f>
        <v>0.383154238884877</v>
      </c>
      <c r="W13" s="37" t="n">
        <f aca="false">10^(-U13*2)</f>
        <v>0.146807170775449</v>
      </c>
      <c r="X13" s="31" t="n">
        <f aca="false">S13/G13</f>
        <v>25255.12075239</v>
      </c>
      <c r="Y13" s="32" t="n">
        <f aca="false">S13/H13</f>
        <v>4595.67649174228</v>
      </c>
      <c r="Z13" s="33" t="n">
        <f aca="false">S13/I13</f>
        <v>1420.19980717413</v>
      </c>
      <c r="AA13" s="31" t="n">
        <f aca="false">$S13/$G13*V13</f>
        <v>9676.60656982764</v>
      </c>
      <c r="AB13" s="32" t="n">
        <f aca="false">$S13/$H13*V13</f>
        <v>1760.85292835464</v>
      </c>
      <c r="AC13" s="33" t="n">
        <f aca="false">$S13/$I13*V13</f>
        <v>544.155576182252</v>
      </c>
      <c r="AD13" s="31" t="n">
        <f aca="false">$S13/$G13*W13</f>
        <v>3707.63282525071</v>
      </c>
      <c r="AE13" s="32" t="n">
        <f aca="false">$S13/$H13*W13</f>
        <v>674.678263551927</v>
      </c>
      <c r="AF13" s="33" t="n">
        <f aca="false">$S13/$I13*W13</f>
        <v>208.495515627072</v>
      </c>
    </row>
    <row r="14" customFormat="false" ht="12.8" hidden="false" customHeight="false" outlineLevel="0" collapsed="false">
      <c r="A14" s="44" t="s">
        <v>46</v>
      </c>
      <c r="B14" s="45" t="n">
        <f aca="false">B6/B8</f>
        <v>0.149</v>
      </c>
      <c r="D14" s="18" t="s">
        <v>47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36516.8908468867</v>
      </c>
      <c r="T14" s="27" t="n">
        <f aca="false">SQRT(R14^2 + $B$10^2)</f>
        <v>0.675731618414604</v>
      </c>
      <c r="U14" s="36" t="n">
        <f aca="false">10^((0.05*N14) - 1.32)</f>
        <v>0.994897833173794</v>
      </c>
      <c r="V14" s="25" t="n">
        <f aca="false">10^(-U14*1)</f>
        <v>0.101181745410556</v>
      </c>
      <c r="W14" s="37" t="n">
        <f aca="false">10^(-U14*2)</f>
        <v>0.0102377456043266</v>
      </c>
      <c r="X14" s="31" t="n">
        <f aca="false">S14/G14</f>
        <v>196.1073148936</v>
      </c>
      <c r="Y14" s="32" t="n">
        <f aca="false">S14/H14</f>
        <v>23.0406004774248</v>
      </c>
      <c r="Z14" s="33" t="n">
        <f aca="false">S14/I14</f>
        <v>12.0918790191869</v>
      </c>
      <c r="AA14" s="31" t="n">
        <f aca="false">$S14/$G14*V14</f>
        <v>19.842480408712</v>
      </c>
      <c r="AB14" s="32" t="n">
        <f aca="false">$S14/$H14*V14</f>
        <v>2.33128817161313</v>
      </c>
      <c r="AC14" s="33" t="n">
        <f aca="false">$S14/$I14*V14</f>
        <v>1.22347742445462</v>
      </c>
      <c r="AD14" s="31" t="n">
        <f aca="false">$S14/$G14*W14</f>
        <v>2.00769680102824</v>
      </c>
      <c r="AE14" s="32" t="n">
        <f aca="false">$S14/$H14*W14</f>
        <v>0.2358838062588</v>
      </c>
      <c r="AF14" s="33" t="n">
        <f aca="false">$S14/$I14*W14</f>
        <v>0.12379358127673</v>
      </c>
    </row>
    <row r="15" customFormat="false" ht="12.8" hidden="false" customHeight="false" outlineLevel="0" collapsed="false">
      <c r="A15" s="44" t="s">
        <v>48</v>
      </c>
      <c r="B15" s="45" t="n">
        <f aca="false">B7/B8</f>
        <v>0.095</v>
      </c>
      <c r="D15" s="18" t="s">
        <v>49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124938.343056592</v>
      </c>
      <c r="T15" s="27" t="n">
        <f aca="false">SQRT(R15^2 + $B$10^2)</f>
        <v>0.675731618414604</v>
      </c>
      <c r="U15" s="36" t="n">
        <f aca="false">10^((0.05*N15) - 1.32)</f>
        <v>0.0709698543604585</v>
      </c>
      <c r="V15" s="25" t="n">
        <f aca="false">10^(-U15*1)</f>
        <v>0.849239421161689</v>
      </c>
      <c r="W15" s="37" t="n">
        <f aca="false">10^(-U15*2)</f>
        <v>0.721207594455041</v>
      </c>
      <c r="X15" s="31" t="n">
        <f aca="false">S15/G15</f>
        <v>49.7388502479019</v>
      </c>
      <c r="Y15" s="32" t="n">
        <f aca="false">S15/H15</f>
        <v>49.7388502479019</v>
      </c>
      <c r="Z15" s="33" t="n">
        <f aca="false">S15/I15</f>
        <v>49.7388502479019</v>
      </c>
      <c r="AA15" s="31" t="n">
        <f aca="false">$S15/$G15*V15</f>
        <v>42.2401923937761</v>
      </c>
      <c r="AB15" s="32" t="n">
        <f aca="false">$S15/$H15*V15</f>
        <v>42.2401923937761</v>
      </c>
      <c r="AC15" s="33" t="n">
        <f aca="false">$S15/$I15*V15</f>
        <v>42.2401923937761</v>
      </c>
      <c r="AD15" s="31" t="n">
        <f aca="false">$S15/$G15*W15</f>
        <v>35.8720365382488</v>
      </c>
      <c r="AE15" s="32" t="n">
        <f aca="false">$S15/$H15*W15</f>
        <v>35.8720365382488</v>
      </c>
      <c r="AF15" s="33" t="n">
        <f aca="false">$S15/$I15*W15</f>
        <v>35.8720365382488</v>
      </c>
    </row>
    <row r="16" customFormat="false" ht="12.8" hidden="false" customHeight="false" outlineLevel="0" collapsed="false">
      <c r="A16" s="44" t="s">
        <v>50</v>
      </c>
      <c r="B16" s="45" t="n">
        <f aca="false">B14*B4</f>
        <v>237792395676.333</v>
      </c>
      <c r="D16" s="18" t="s">
        <v>51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1826.31769101852</v>
      </c>
      <c r="T16" s="27" t="n">
        <f aca="false">SQRT(R16^2 + $B$10^2)</f>
        <v>0.675731618414604</v>
      </c>
      <c r="U16" s="36" t="n">
        <f aca="false">10^((0.05*N16) - 1.32)</f>
        <v>0.321199976624033</v>
      </c>
      <c r="V16" s="25" t="n">
        <f aca="false">10^(-U16*1)</f>
        <v>0.477309439620004</v>
      </c>
      <c r="W16" s="37" t="n">
        <f aca="false">10^(-U16*2)</f>
        <v>0.227824301150363</v>
      </c>
      <c r="X16" s="31" t="n">
        <f aca="false">S16/G16</f>
        <v>1.59065621256979</v>
      </c>
      <c r="Y16" s="32" t="n">
        <f aca="false">S16/H16</f>
        <v>1.59065621256979</v>
      </c>
      <c r="Z16" s="33" t="n">
        <f aca="false">S16/I16</f>
        <v>1.59065621256979</v>
      </c>
      <c r="AA16" s="31" t="n">
        <f aca="false">$S16/$G16*V16</f>
        <v>0.759235225449767</v>
      </c>
      <c r="AB16" s="32" t="n">
        <f aca="false">$S16/$H16*V16</f>
        <v>0.759235225449767</v>
      </c>
      <c r="AC16" s="33" t="n">
        <f aca="false">$S16/$I16*V16</f>
        <v>0.759235225449767</v>
      </c>
      <c r="AD16" s="31" t="n">
        <f aca="false">$S16/$G16*W16</f>
        <v>0.362390139999196</v>
      </c>
      <c r="AE16" s="32" t="n">
        <f aca="false">$S16/$H16*W16</f>
        <v>0.362390139999196</v>
      </c>
      <c r="AF16" s="33" t="n">
        <f aca="false">$S16/$I16*W16</f>
        <v>0.362390139999196</v>
      </c>
    </row>
    <row r="17" customFormat="false" ht="12.8" hidden="false" customHeight="false" outlineLevel="0" collapsed="false">
      <c r="A17" s="46" t="s">
        <v>52</v>
      </c>
      <c r="B17" s="47" t="n">
        <f aca="false">SQRT((B15/B14)^2 + (B5/B4)^2)</f>
        <v>0.63758389261745</v>
      </c>
      <c r="D17" s="18" t="s">
        <v>53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51826.5006423344</v>
      </c>
      <c r="T17" s="27" t="n">
        <f aca="false">SQRT(R17^2 + $B$10^2)</f>
        <v>0.675731618414604</v>
      </c>
      <c r="U17" s="36" t="n">
        <f aca="false">10^((0.05*N17) - 1.32)</f>
        <v>0.12369547410088</v>
      </c>
      <c r="V17" s="25" t="n">
        <f aca="false">10^(-U17*1)</f>
        <v>0.75215011440412</v>
      </c>
      <c r="W17" s="37" t="n">
        <f aca="false">10^(-U17*2)</f>
        <v>0.565729794598131</v>
      </c>
      <c r="X17" s="31" t="n">
        <f aca="false">S17/G17</f>
        <v>1363.17585771478</v>
      </c>
      <c r="Y17" s="32" t="n">
        <f aca="false">S17/H17</f>
        <v>1363.17585771478</v>
      </c>
      <c r="Z17" s="33" t="n">
        <f aca="false">S17/I17</f>
        <v>1363.17585771478</v>
      </c>
      <c r="AA17" s="31" t="n">
        <f aca="false">$S17/$G17*V17</f>
        <v>1025.3128773331</v>
      </c>
      <c r="AB17" s="32" t="n">
        <f aca="false">$S17/$H17*V17</f>
        <v>1025.3128773331</v>
      </c>
      <c r="AC17" s="33" t="n">
        <f aca="false">$S17/$I17*V17</f>
        <v>1025.3128773331</v>
      </c>
      <c r="AD17" s="31" t="n">
        <f aca="false">$S17/$G17*W17</f>
        <v>771.189197986111</v>
      </c>
      <c r="AE17" s="32" t="n">
        <f aca="false">$S17/$H17*W17</f>
        <v>771.189197986111</v>
      </c>
      <c r="AF17" s="33" t="n">
        <f aca="false">$S17/$I17*W17</f>
        <v>771.189197986111</v>
      </c>
    </row>
    <row r="18" customFormat="false" ht="12.8" hidden="false" customHeight="false" outlineLevel="0" collapsed="false">
      <c r="D18" s="18" t="s">
        <v>54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75755.5561997403</v>
      </c>
      <c r="T18" s="27" t="n">
        <f aca="false">SQRT(R18^2 + $B$10^2)</f>
        <v>0.675731618414604</v>
      </c>
      <c r="U18" s="36" t="n">
        <f aca="false">10^((0.05*N18) - 1.32)</f>
        <v>0.072589192795555</v>
      </c>
      <c r="V18" s="25" t="n">
        <f aca="false">10^(-U18*1)</f>
        <v>0.84607878837658</v>
      </c>
      <c r="W18" s="37" t="n">
        <f aca="false">10^(-U18*2)</f>
        <v>0.715849316140782</v>
      </c>
      <c r="X18" s="31" t="n">
        <f aca="false">S18/G18</f>
        <v>165.735098654746</v>
      </c>
      <c r="Y18" s="32" t="n">
        <f aca="false">S18/H18</f>
        <v>13.4714545786045</v>
      </c>
      <c r="Z18" s="33" t="n">
        <f aca="false">S18/I18</f>
        <v>2.50850222829574</v>
      </c>
      <c r="AA18" s="31" t="n">
        <f aca="false">$S18/$G18*V18</f>
        <v>140.22495146128</v>
      </c>
      <c r="AB18" s="32" t="n">
        <f aca="false">$S18/$H18*V18</f>
        <v>11.3979119675358</v>
      </c>
      <c r="AC18" s="33" t="n">
        <f aca="false">$S18/$I18*V18</f>
        <v>2.12239052595641</v>
      </c>
      <c r="AD18" s="31" t="n">
        <f aca="false">$S18/$G18*W18</f>
        <v>118.641357032525</v>
      </c>
      <c r="AE18" s="32" t="n">
        <f aca="false">$S18/$H18*W18</f>
        <v>9.64353154751562</v>
      </c>
      <c r="AF18" s="33" t="n">
        <f aca="false">$S18/$I18*W18</f>
        <v>1.79570960466314</v>
      </c>
    </row>
    <row r="19" customFormat="false" ht="12.8" hidden="false" customHeight="false" outlineLevel="0" collapsed="false">
      <c r="D19" s="18" t="s">
        <v>55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152846.320151464</v>
      </c>
      <c r="T19" s="27" t="n">
        <f aca="false">SQRT(R19^2 + $B$10^2)</f>
        <v>0.675731618414604</v>
      </c>
      <c r="U19" s="36" t="n">
        <f aca="false">10^((0.05*N19) - 1.32)</f>
        <v>0.0711314921271527</v>
      </c>
      <c r="V19" s="25" t="n">
        <f aca="false">10^(-U19*1)</f>
        <v>0.848923406043904</v>
      </c>
      <c r="W19" s="37" t="n">
        <f aca="false">10^(-U19*2)</f>
        <v>0.720670949329184</v>
      </c>
      <c r="X19" s="31" t="n">
        <f aca="false">S19/G19</f>
        <v>350.150690679576</v>
      </c>
      <c r="Y19" s="32" t="n">
        <f aca="false">S19/H19</f>
        <v>78.388975290867</v>
      </c>
      <c r="Z19" s="33" t="n">
        <f aca="false">S19/I19</f>
        <v>38.3932597694633</v>
      </c>
      <c r="AA19" s="31" t="n">
        <f aca="false">$S19/$G19*V19</f>
        <v>297.251116960332</v>
      </c>
      <c r="AB19" s="32" t="n">
        <f aca="false">$S19/$H19*V19</f>
        <v>66.5462359002143</v>
      </c>
      <c r="AC19" s="33" t="n">
        <f aca="false">$S19/$I19*V19</f>
        <v>32.5929368526212</v>
      </c>
      <c r="AD19" s="31" t="n">
        <f aca="false">$S19/$G19*W19</f>
        <v>252.34343066032</v>
      </c>
      <c r="AE19" s="32" t="n">
        <f aca="false">$S19/$H19*W19</f>
        <v>56.492657239811</v>
      </c>
      <c r="AF19" s="33" t="n">
        <f aca="false">$S19/$I19*W19</f>
        <v>27.668906965901</v>
      </c>
    </row>
    <row r="20" customFormat="false" ht="12.8" hidden="false" customHeight="false" outlineLevel="0" collapsed="false">
      <c r="A20" s="48" t="s">
        <v>56</v>
      </c>
      <c r="D20" s="18" t="s">
        <v>57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127970.20743718</v>
      </c>
      <c r="T20" s="27" t="n">
        <f aca="false">SQRT(R20^2 + $B$10^2)</f>
        <v>0.675731618414604</v>
      </c>
      <c r="U20" s="36" t="n">
        <f aca="false">10^((0.05*N20) - 1.32)</f>
        <v>0.176813811031014</v>
      </c>
      <c r="V20" s="25" t="n">
        <f aca="false">10^(-U20*1)</f>
        <v>0.665558430557694</v>
      </c>
      <c r="W20" s="37" t="n">
        <f aca="false">10^(-U20*2)</f>
        <v>0.442968024486421</v>
      </c>
      <c r="X20" s="31" t="n">
        <f aca="false">S20/G20</f>
        <v>2495.22017901302</v>
      </c>
      <c r="Y20" s="32" t="n">
        <f aca="false">S20/H20</f>
        <v>2495.22017901302</v>
      </c>
      <c r="Z20" s="33" t="n">
        <f aca="false">S20/I20</f>
        <v>2495.22017901302</v>
      </c>
      <c r="AA20" s="31" t="n">
        <f aca="false">$S20/$G20*V20</f>
        <v>1660.71482623979</v>
      </c>
      <c r="AB20" s="32" t="n">
        <f aca="false">$S20/$H20*V20</f>
        <v>1660.71482623979</v>
      </c>
      <c r="AC20" s="33" t="n">
        <f aca="false">$S20/$I20*V20</f>
        <v>1660.71482623979</v>
      </c>
      <c r="AD20" s="31" t="n">
        <f aca="false">$S20/$G20*W20</f>
        <v>1105.30275335605</v>
      </c>
      <c r="AE20" s="32" t="n">
        <f aca="false">$S20/$H20*W20</f>
        <v>1105.30275335605</v>
      </c>
      <c r="AF20" s="33" t="n">
        <f aca="false">$S20/$I20*W20</f>
        <v>1105.30275335605</v>
      </c>
    </row>
    <row r="21" customFormat="false" ht="12.8" hidden="false" customHeight="false" outlineLevel="0" collapsed="false">
      <c r="A21" s="49" t="s">
        <v>58</v>
      </c>
      <c r="D21" s="18" t="s">
        <v>59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27253.192682957</v>
      </c>
      <c r="T21" s="27" t="n">
        <f aca="false">SQRT(R21^2 + $B$10^2)</f>
        <v>0.675731618414604</v>
      </c>
      <c r="U21" s="36" t="n">
        <f aca="false">10^((0.05*N21) - 1.32)</f>
        <v>0.457670389270383</v>
      </c>
      <c r="V21" s="25" t="n">
        <f aca="false">10^(-U21*1)</f>
        <v>0.348601788342614</v>
      </c>
      <c r="W21" s="37" t="n">
        <f aca="false">10^(-U21*2)</f>
        <v>0.121523206835669</v>
      </c>
      <c r="X21" s="31" t="n">
        <f aca="false">S21/G21</f>
        <v>12.4571125046782</v>
      </c>
      <c r="Y21" s="32" t="n">
        <f aca="false">S21/H21</f>
        <v>12.4571125046782</v>
      </c>
      <c r="Z21" s="33" t="n">
        <f aca="false">S21/I21</f>
        <v>12.4571125046782</v>
      </c>
      <c r="AA21" s="31" t="n">
        <f aca="false">$S21/$G21*V21</f>
        <v>4.34257169671597</v>
      </c>
      <c r="AB21" s="32" t="n">
        <f aca="false">$S21/$H21*V21</f>
        <v>4.34257169671597</v>
      </c>
      <c r="AC21" s="33" t="n">
        <f aca="false">$S21/$I21*V21</f>
        <v>4.34257169671597</v>
      </c>
      <c r="AD21" s="31" t="n">
        <f aca="false">$S21/$G21*W21</f>
        <v>1.51382825948121</v>
      </c>
      <c r="AE21" s="32" t="n">
        <f aca="false">$S21/$H21*W21</f>
        <v>1.51382825948121</v>
      </c>
      <c r="AF21" s="33" t="n">
        <f aca="false">$S21/$I21*W21</f>
        <v>1.51382825948121</v>
      </c>
    </row>
    <row r="22" customFormat="false" ht="12.8" hidden="false" customHeight="false" outlineLevel="0" collapsed="false">
      <c r="A22" s="50" t="s">
        <v>60</v>
      </c>
      <c r="D22" s="18" t="s">
        <v>61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3344.40418568796</v>
      </c>
      <c r="T22" s="27" t="n">
        <f aca="false">SQRT(R22^2 + $B$10^2)</f>
        <v>0.675731618414604</v>
      </c>
      <c r="U22" s="36" t="n">
        <f aca="false">10^((0.05*N22) - 1.32)</f>
        <v>0.978328431786094</v>
      </c>
      <c r="V22" s="25" t="n">
        <f aca="false">10^(-U22*1)</f>
        <v>0.105116663666394</v>
      </c>
      <c r="W22" s="37" t="n">
        <f aca="false">10^(-U22*2)</f>
        <v>0.0110495129803537</v>
      </c>
      <c r="X22" s="31" t="n">
        <f aca="false">S22/G22</f>
        <v>10.0999391742881</v>
      </c>
      <c r="Y22" s="32" t="n">
        <f aca="false">S22/H22</f>
        <v>1.52868765457652</v>
      </c>
      <c r="Z22" s="33" t="n">
        <f aca="false">S22/I22</f>
        <v>0.0236765684453445</v>
      </c>
      <c r="AA22" s="31" t="n">
        <f aca="false">$S22/$G22*V22</f>
        <v>1.06167190923467</v>
      </c>
      <c r="AB22" s="32" t="n">
        <f aca="false">$S22/$H22*V22</f>
        <v>0.160690546037088</v>
      </c>
      <c r="AC22" s="33" t="n">
        <f aca="false">$S22/$I22*V22</f>
        <v>0.00248880188204362</v>
      </c>
      <c r="AD22" s="31" t="n">
        <f aca="false">$S22/$G22*W22</f>
        <v>0.111599409007079</v>
      </c>
      <c r="AE22" s="32" t="n">
        <f aca="false">$S22/$H22*W22</f>
        <v>0.0168912540821498</v>
      </c>
      <c r="AF22" s="33" t="n">
        <f aca="false">$S22/$I22*W22</f>
        <v>0.000261614550367067</v>
      </c>
    </row>
    <row r="23" customFormat="false" ht="12.8" hidden="false" customHeight="false" outlineLevel="0" collapsed="false">
      <c r="A23" s="51" t="s">
        <v>62</v>
      </c>
      <c r="D23" s="52" t="s">
        <v>63</v>
      </c>
      <c r="E23" s="53" t="n">
        <v>161.971252566735</v>
      </c>
      <c r="F23" s="54" t="n">
        <v>0.1</v>
      </c>
      <c r="G23" s="53" t="n">
        <v>38.0189396320561</v>
      </c>
      <c r="H23" s="53" t="n">
        <v>38.0189396320561</v>
      </c>
      <c r="I23" s="53" t="n">
        <v>38.0189396320561</v>
      </c>
      <c r="J23" s="54" t="n">
        <v>4103</v>
      </c>
      <c r="K23" s="54" t="n">
        <v>0.2</v>
      </c>
      <c r="L23" s="55" t="n">
        <v>53600000</v>
      </c>
      <c r="M23" s="54" t="n">
        <v>0.01</v>
      </c>
      <c r="N23" s="56" t="n">
        <v>19.6081948</v>
      </c>
      <c r="O23" s="57" t="n">
        <f aca="false">J23/L23</f>
        <v>7.65485074626866E-005</v>
      </c>
      <c r="P23" s="58" t="n">
        <f aca="false">SQRT(K23^2 + M23^2)</f>
        <v>0.200249843945008</v>
      </c>
      <c r="Q23" s="59" t="n">
        <f aca="false">($B$16/E23)*O23</f>
        <v>112381.997956706</v>
      </c>
      <c r="R23" s="58" t="n">
        <f aca="false">SQRT($B$17^2 + F23^2 + P23^2)</f>
        <v>0.675731618414604</v>
      </c>
      <c r="S23" s="59" t="n">
        <f aca="false">Q23*$B$9</f>
        <v>11238.1997956706</v>
      </c>
      <c r="T23" s="58" t="n">
        <f aca="false">SQRT(R23^2 + $B$10^2)</f>
        <v>0.675731618414604</v>
      </c>
      <c r="U23" s="60" t="n">
        <f aca="false">10^((0.05*N23) - 1.32)</f>
        <v>0.457519638089518</v>
      </c>
      <c r="V23" s="58" t="n">
        <f aca="false">10^(-U23*1)</f>
        <v>0.348722815100656</v>
      </c>
      <c r="W23" s="61" t="n">
        <f aca="false">10^(-U23*2)</f>
        <v>0.121607601771726</v>
      </c>
      <c r="X23" s="62" t="n">
        <f aca="false">S23/G23</f>
        <v>295.594772090776</v>
      </c>
      <c r="Y23" s="63" t="n">
        <f aca="false">S23/H23</f>
        <v>295.594772090776</v>
      </c>
      <c r="Z23" s="64" t="n">
        <f aca="false">S23/I23</f>
        <v>295.594772090776</v>
      </c>
      <c r="AA23" s="31" t="n">
        <f aca="false">$S23/$G23*V23</f>
        <v>103.080641052532</v>
      </c>
      <c r="AB23" s="32" t="n">
        <f aca="false">$S23/$H23*V23</f>
        <v>103.080641052532</v>
      </c>
      <c r="AC23" s="33" t="n">
        <f aca="false">$S23/$I23*V23</f>
        <v>103.080641052532</v>
      </c>
      <c r="AD23" s="31" t="n">
        <f aca="false">$S23/$G23*W23</f>
        <v>35.9465713302193</v>
      </c>
      <c r="AE23" s="32" t="n">
        <f aca="false">$S23/$H23*W23</f>
        <v>35.9465713302193</v>
      </c>
      <c r="AF23" s="33" t="n">
        <f aca="false">$S23/$I23*W23</f>
        <v>35.9465713302193</v>
      </c>
    </row>
    <row r="24" customFormat="false" ht="12.8" hidden="false" customHeight="false" outlineLevel="0" collapsed="false">
      <c r="A24" s="65" t="s">
        <v>64</v>
      </c>
      <c r="U24" s="6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false" hidden="false" outlineLevel="0" max="1025" min="24" style="0" width="11.52"/>
  </cols>
  <sheetData>
    <row r="1" customFormat="false" ht="19" hidden="false" customHeight="true" outlineLevel="0" collapsed="false">
      <c r="W1" s="1"/>
      <c r="X1" s="2"/>
      <c r="Y1" s="3" t="s">
        <v>0</v>
      </c>
      <c r="Z1" s="4"/>
      <c r="AA1" s="5"/>
      <c r="AB1" s="6" t="s">
        <v>1</v>
      </c>
      <c r="AC1" s="7"/>
      <c r="AD1" s="8"/>
      <c r="AE1" s="6" t="s">
        <v>2</v>
      </c>
      <c r="AF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4" t="s">
        <v>22</v>
      </c>
      <c r="X2" s="2" t="s">
        <v>23</v>
      </c>
      <c r="Y2" s="3" t="s">
        <v>24</v>
      </c>
      <c r="Z2" s="15" t="s">
        <v>25</v>
      </c>
      <c r="AA2" s="2" t="s">
        <v>23</v>
      </c>
      <c r="AB2" s="3" t="s">
        <v>24</v>
      </c>
      <c r="AC2" s="15" t="s">
        <v>25</v>
      </c>
      <c r="AD2" s="2" t="s">
        <v>23</v>
      </c>
      <c r="AE2" s="3" t="s">
        <v>24</v>
      </c>
      <c r="AF2" s="15" t="s">
        <v>25</v>
      </c>
    </row>
    <row r="3" customFormat="false" ht="12.8" hidden="false" customHeight="false" outlineLevel="0" collapsed="false">
      <c r="A3" s="16" t="s">
        <v>26</v>
      </c>
      <c r="B3" s="17"/>
      <c r="D3" s="18" t="s">
        <v>27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12332.0621539547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30" t="n">
        <f aca="false">10^(-U3*2)</f>
        <v>0.184381535617519</v>
      </c>
      <c r="X3" s="31" t="n">
        <f aca="false">$S3/$G3</f>
        <v>41.7864719401297</v>
      </c>
      <c r="Y3" s="32" t="n">
        <f aca="false">$S3/$H3</f>
        <v>41.7864719401297</v>
      </c>
      <c r="Z3" s="33" t="n">
        <f aca="false">$S3/$I3</f>
        <v>41.7864719401297</v>
      </c>
      <c r="AA3" s="31" t="n">
        <f aca="false">$S3/$G3*V3</f>
        <v>17.9429736251121</v>
      </c>
      <c r="AB3" s="32" t="n">
        <f aca="false">$S3/$H3*V3</f>
        <v>17.9429736251121</v>
      </c>
      <c r="AC3" s="33" t="n">
        <f aca="false">$S3/$I3*V3</f>
        <v>17.9429736251121</v>
      </c>
      <c r="AD3" s="31" t="n">
        <f aca="false">$S3/$G3*W3</f>
        <v>7.70465386435947</v>
      </c>
      <c r="AE3" s="32" t="n">
        <f aca="false">$S3/$H3*W3</f>
        <v>7.70465386435947</v>
      </c>
      <c r="AF3" s="33" t="n">
        <f aca="false">$S3/$I3*W3</f>
        <v>7.70465386435947</v>
      </c>
    </row>
    <row r="4" customFormat="false" ht="12.8" hidden="false" customHeight="false" outlineLevel="0" collapsed="false">
      <c r="A4" s="34" t="s">
        <v>28</v>
      </c>
      <c r="B4" s="35" t="n">
        <v>1595922118633.11</v>
      </c>
      <c r="D4" s="18" t="s">
        <v>29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535.50651745016</v>
      </c>
      <c r="T4" s="27" t="n">
        <f aca="false">SQRT(R4^2 + $B$10^2)</f>
        <v>0.675731618414604</v>
      </c>
      <c r="U4" s="36" t="n">
        <f aca="false">10^((0.05*N4) - 1.32)</f>
        <v>0.18130005255993</v>
      </c>
      <c r="V4" s="25" t="n">
        <f aca="false">10^(-U4*1)</f>
        <v>0.65871863156135</v>
      </c>
      <c r="W4" s="37" t="n">
        <f aca="false">10^(-U4*2)</f>
        <v>0.433910235566057</v>
      </c>
      <c r="X4" s="31" t="n">
        <f aca="false">S4/G4</f>
        <v>12.2677455867289</v>
      </c>
      <c r="Y4" s="32" t="n">
        <f aca="false">S4/H4</f>
        <v>2.87584027034237</v>
      </c>
      <c r="Z4" s="33" t="n">
        <f aca="false">S4/I4</f>
        <v>0.425367946689532</v>
      </c>
      <c r="AA4" s="31" t="n">
        <f aca="false">$S4/$G4*V4</f>
        <v>8.08099258523286</v>
      </c>
      <c r="AB4" s="32" t="n">
        <f aca="false">$S4/$H4*V4</f>
        <v>1.89436956746895</v>
      </c>
      <c r="AC4" s="33" t="n">
        <f aca="false">$S4/$I4*V4</f>
        <v>0.28019779175339</v>
      </c>
      <c r="AD4" s="31" t="n">
        <f aca="false">$S4/$G4*W4</f>
        <v>5.32310037740201</v>
      </c>
      <c r="AE4" s="32" t="n">
        <f aca="false">$S4/$H4*W4</f>
        <v>1.24785652915461</v>
      </c>
      <c r="AF4" s="33" t="n">
        <f aca="false">$S4/$I4*W4</f>
        <v>0.184571505950305</v>
      </c>
    </row>
    <row r="5" customFormat="false" ht="12.8" hidden="false" customHeight="false" outlineLevel="0" collapsed="false">
      <c r="A5" s="34" t="s">
        <v>30</v>
      </c>
      <c r="B5" s="38" t="n">
        <v>0</v>
      </c>
      <c r="D5" s="18" t="s">
        <v>31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309.168247769612</v>
      </c>
      <c r="T5" s="27" t="n">
        <f aca="false">SQRT(R5^2 + $B$10^2)</f>
        <v>0.675731618414604</v>
      </c>
      <c r="U5" s="36" t="n">
        <f aca="false">10^((0.05*N5) - 1.32)</f>
        <v>0.305315814420356</v>
      </c>
      <c r="V5" s="25" t="n">
        <f aca="false">10^(-U5*1)</f>
        <v>0.495090035556822</v>
      </c>
      <c r="W5" s="37" t="n">
        <f aca="false">10^(-U5*2)</f>
        <v>0.245114143307655</v>
      </c>
      <c r="X5" s="31" t="n">
        <f aca="false">S5/G5</f>
        <v>3.09168247769612</v>
      </c>
      <c r="Y5" s="32" t="n">
        <f aca="false">S5/H5</f>
        <v>0.676386427814085</v>
      </c>
      <c r="Z5" s="33" t="n">
        <f aca="false">S5/I5</f>
        <v>0.0708263538078297</v>
      </c>
      <c r="AA5" s="31" t="n">
        <f aca="false">$S5/$G5*V5</f>
        <v>1.53066118781298</v>
      </c>
      <c r="AB5" s="32" t="n">
        <f aca="false">$S5/$H5*V5</f>
        <v>0.334872180596627</v>
      </c>
      <c r="AC5" s="33" t="n">
        <f aca="false">$S5/$I5*V5</f>
        <v>0.0350654220250784</v>
      </c>
      <c r="AD5" s="31" t="n">
        <f aca="false">$S5/$G5*W5</f>
        <v>0.757815101899773</v>
      </c>
      <c r="AE5" s="32" t="n">
        <f aca="false">$S5/$H5*W5</f>
        <v>0.165791879798574</v>
      </c>
      <c r="AF5" s="33" t="n">
        <f aca="false">$S5/$I5*W5</f>
        <v>0.017360541037211</v>
      </c>
    </row>
    <row r="6" customFormat="false" ht="12.8" hidden="false" customHeight="false" outlineLevel="0" collapsed="false">
      <c r="A6" s="34" t="s">
        <v>32</v>
      </c>
      <c r="B6" s="38" t="n">
        <v>0.149</v>
      </c>
      <c r="D6" s="18" t="s">
        <v>33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3314.98162181169</v>
      </c>
      <c r="T6" s="27" t="n">
        <f aca="false">SQRT(R6^2 + $B$10^2)</f>
        <v>0.675731618414604</v>
      </c>
      <c r="U6" s="36" t="n">
        <f aca="false">10^((0.05*N6) - 1.32)</f>
        <v>1.02624467108453</v>
      </c>
      <c r="V6" s="25" t="n">
        <f aca="false">10^(-U6*1)</f>
        <v>0.0941359107983412</v>
      </c>
      <c r="W6" s="37" t="n">
        <f aca="false">10^(-U6*2)</f>
        <v>0.00886156970183324</v>
      </c>
      <c r="X6" s="31" t="n">
        <f aca="false">S6/G6</f>
        <v>10.9769358212468</v>
      </c>
      <c r="Y6" s="32" t="n">
        <f aca="false">S6/H6</f>
        <v>1.7802505352959</v>
      </c>
      <c r="Z6" s="33" t="n">
        <f aca="false">S6/I6</f>
        <v>0.288722829397155</v>
      </c>
      <c r="AA6" s="31" t="n">
        <f aca="false">$S6/$G6*V6</f>
        <v>1.03332385130801</v>
      </c>
      <c r="AB6" s="32" t="n">
        <f aca="false">$S6/$H6*V6</f>
        <v>0.167585505589314</v>
      </c>
      <c r="AC6" s="33" t="n">
        <f aca="false">$S6/$I6*V6</f>
        <v>0.0271791865135752</v>
      </c>
      <c r="AD6" s="31" t="n">
        <f aca="false">$S6/$G6*W6</f>
        <v>0.0972728818925289</v>
      </c>
      <c r="AE6" s="32" t="n">
        <f aca="false">$S6/$H6*W6</f>
        <v>0.0157758142052506</v>
      </c>
      <c r="AF6" s="33" t="n">
        <f aca="false">$S6/$I6*W6</f>
        <v>0.0025585374772134</v>
      </c>
    </row>
    <row r="7" customFormat="false" ht="12.8" hidden="false" customHeight="false" outlineLevel="0" collapsed="false">
      <c r="A7" s="34" t="s">
        <v>34</v>
      </c>
      <c r="B7" s="38" t="n">
        <v>0.095</v>
      </c>
      <c r="D7" s="18" t="s">
        <v>35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2595.29086084194</v>
      </c>
      <c r="T7" s="27" t="n">
        <f aca="false">SQRT(R7^2 + $B$10^2)</f>
        <v>0.675731618414604</v>
      </c>
      <c r="U7" s="36" t="n">
        <f aca="false">10^((0.05*N7) - 1.32)</f>
        <v>0.0614066756100893</v>
      </c>
      <c r="V7" s="25" t="n">
        <f aca="false">10^(-U7*1)</f>
        <v>0.868147111081045</v>
      </c>
      <c r="W7" s="37" t="n">
        <f aca="false">10^(-U7*2)</f>
        <v>0.753679406478364</v>
      </c>
      <c r="X7" s="31" t="n">
        <f aca="false">S7/G7</f>
        <v>1.39375371310124</v>
      </c>
      <c r="Y7" s="32" t="n">
        <f aca="false">S7/H7</f>
        <v>0.0783765310014325</v>
      </c>
      <c r="Z7" s="33" t="n">
        <f aca="false">S7/I7</f>
        <v>0.00517828605102107</v>
      </c>
      <c r="AA7" s="31" t="n">
        <f aca="false">$S7/$G7*V7</f>
        <v>1.20998325958732</v>
      </c>
      <c r="AB7" s="32" t="n">
        <f aca="false">$S7/$H7*V7</f>
        <v>0.0680423589654475</v>
      </c>
      <c r="AC7" s="33" t="n">
        <f aca="false">$S7/$I7*V7</f>
        <v>0.00449551407554521</v>
      </c>
      <c r="AD7" s="31" t="n">
        <f aca="false">$S7/$G7*W7</f>
        <v>1.05044347126716</v>
      </c>
      <c r="AE7" s="32" t="n">
        <f aca="false">$S7/$H7*W7</f>
        <v>0.0590707773669927</v>
      </c>
      <c r="AF7" s="33" t="n">
        <f aca="false">$S7/$I7*W7</f>
        <v>0.00390276755750875</v>
      </c>
    </row>
    <row r="8" customFormat="false" ht="12.8" hidden="false" customHeight="false" outlineLevel="0" collapsed="false">
      <c r="A8" s="34" t="s">
        <v>36</v>
      </c>
      <c r="B8" s="23" t="n">
        <v>1</v>
      </c>
      <c r="D8" s="18" t="s">
        <v>37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5399.7004617025</v>
      </c>
      <c r="T8" s="27" t="n">
        <f aca="false">SQRT(R8^2 + $B$10^2)</f>
        <v>0.675731618414604</v>
      </c>
      <c r="U8" s="36" t="n">
        <f aca="false">10^((0.05*N8) - 1.32)</f>
        <v>1.01928170695384</v>
      </c>
      <c r="V8" s="25" t="n">
        <f aca="false">10^(-U8*1)</f>
        <v>0.095657338463644</v>
      </c>
      <c r="W8" s="37" t="n">
        <f aca="false">10^(-U8*2)</f>
        <v>0.00915032640194814</v>
      </c>
      <c r="X8" s="31" t="n">
        <f aca="false">S8/G8</f>
        <v>1.6306834698974</v>
      </c>
      <c r="Y8" s="32" t="n">
        <f aca="false">S8/H8</f>
        <v>1.6306834698974</v>
      </c>
      <c r="Z8" s="33" t="n">
        <f aca="false">S8/I8</f>
        <v>1.6306834698974</v>
      </c>
      <c r="AA8" s="31" t="n">
        <f aca="false">$S8/$G8*V8</f>
        <v>0.155986840607045</v>
      </c>
      <c r="AB8" s="32" t="n">
        <f aca="false">$S8/$H8*V8</f>
        <v>0.155986840607045</v>
      </c>
      <c r="AC8" s="33" t="n">
        <f aca="false">$S8/$I8*V8</f>
        <v>0.155986840607045</v>
      </c>
      <c r="AD8" s="31" t="n">
        <f aca="false">$S8/$G8*W8</f>
        <v>0.0149212860078226</v>
      </c>
      <c r="AE8" s="32" t="n">
        <f aca="false">$S8/$H8*W8</f>
        <v>0.0149212860078226</v>
      </c>
      <c r="AF8" s="33" t="n">
        <f aca="false">$S8/$I8*W8</f>
        <v>0.0149212860078226</v>
      </c>
    </row>
    <row r="9" customFormat="false" ht="12.8" hidden="false" customHeight="false" outlineLevel="0" collapsed="false">
      <c r="A9" s="34" t="s">
        <v>38</v>
      </c>
      <c r="B9" s="39" t="n">
        <v>0.01</v>
      </c>
      <c r="D9" s="18" t="s">
        <v>39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17026.0328299455</v>
      </c>
      <c r="T9" s="27" t="n">
        <f aca="false">SQRT(R9^2 + $B$10^2)</f>
        <v>0.675731618414604</v>
      </c>
      <c r="U9" s="36" t="n">
        <f aca="false">10^((0.05*N9) - 1.32)</f>
        <v>0.174405758381356</v>
      </c>
      <c r="V9" s="25" t="n">
        <f aca="false">10^(-U9*1)</f>
        <v>0.669259033062357</v>
      </c>
      <c r="W9" s="37" t="n">
        <f aca="false">10^(-U9*2)</f>
        <v>0.447907653335561</v>
      </c>
      <c r="X9" s="31" t="n">
        <f aca="false">S9/G9</f>
        <v>632.577100808977</v>
      </c>
      <c r="Y9" s="32" t="n">
        <f aca="false">S9/H9</f>
        <v>632.577100808977</v>
      </c>
      <c r="Z9" s="33" t="n">
        <f aca="false">S9/I9</f>
        <v>632.577100808977</v>
      </c>
      <c r="AA9" s="31" t="n">
        <f aca="false">$S9/$G9*V9</f>
        <v>423.357938824805</v>
      </c>
      <c r="AB9" s="32" t="n">
        <f aca="false">$S9/$H9*V9</f>
        <v>423.357938824805</v>
      </c>
      <c r="AC9" s="33" t="n">
        <f aca="false">$S9/$I9*V9</f>
        <v>423.357938824805</v>
      </c>
      <c r="AD9" s="31" t="n">
        <f aca="false">$S9/$G9*W9</f>
        <v>283.336124777162</v>
      </c>
      <c r="AE9" s="32" t="n">
        <f aca="false">$S9/$H9*W9</f>
        <v>283.336124777162</v>
      </c>
      <c r="AF9" s="33" t="n">
        <f aca="false">$S9/$I9*W9</f>
        <v>283.336124777162</v>
      </c>
    </row>
    <row r="10" customFormat="false" ht="12.8" hidden="false" customHeight="false" outlineLevel="0" collapsed="false">
      <c r="A10" s="40" t="s">
        <v>40</v>
      </c>
      <c r="B10" s="41" t="n">
        <v>0</v>
      </c>
      <c r="D10" s="18" t="s">
        <v>41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14541.3771615089</v>
      </c>
      <c r="T10" s="27" t="n">
        <f aca="false">SQRT(R10^2 + $B$10^2)</f>
        <v>0.675731618414604</v>
      </c>
      <c r="U10" s="36" t="n">
        <f aca="false">10^((0.05*N10) - 1.32)</f>
        <v>0.158622439597733</v>
      </c>
      <c r="V10" s="25" t="n">
        <f aca="false">10^(-U10*1)</f>
        <v>0.694028908230474</v>
      </c>
      <c r="W10" s="37" t="n">
        <f aca="false">10^(-U10*2)</f>
        <v>0.481676125459584</v>
      </c>
      <c r="X10" s="31" t="n">
        <f aca="false">S10/G10</f>
        <v>196.157780526415</v>
      </c>
      <c r="Y10" s="32" t="n">
        <f aca="false">S10/H10</f>
        <v>196.157780526415</v>
      </c>
      <c r="Z10" s="33" t="n">
        <f aca="false">S10/I10</f>
        <v>196.157780526415</v>
      </c>
      <c r="AA10" s="31" t="n">
        <f aca="false">$S10/$G10*V10</f>
        <v>136.139170259661</v>
      </c>
      <c r="AB10" s="32" t="n">
        <f aca="false">$S10/$H10*V10</f>
        <v>136.139170259661</v>
      </c>
      <c r="AC10" s="33" t="n">
        <f aca="false">$S10/$I10*V10</f>
        <v>136.139170259661</v>
      </c>
      <c r="AD10" s="31" t="n">
        <f aca="false">$S10/$G10*W10</f>
        <v>94.484519702715</v>
      </c>
      <c r="AE10" s="32" t="n">
        <f aca="false">$S10/$H10*W10</f>
        <v>94.484519702715</v>
      </c>
      <c r="AF10" s="33" t="n">
        <f aca="false">$S10/$I10*W10</f>
        <v>94.484519702715</v>
      </c>
    </row>
    <row r="11" customFormat="false" ht="12.8" hidden="false" customHeight="false" outlineLevel="0" collapsed="false">
      <c r="D11" s="18" t="s">
        <v>42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17719.4703705345</v>
      </c>
      <c r="T11" s="27" t="n">
        <f aca="false">SQRT(R11^2 + $B$10^2)</f>
        <v>0.675731618414604</v>
      </c>
      <c r="U11" s="36" t="n">
        <f aca="false">10^((0.05*N11) - 1.32)</f>
        <v>0.141257204743571</v>
      </c>
      <c r="V11" s="25" t="n">
        <f aca="false">10^(-U11*1)</f>
        <v>0.722341880171549</v>
      </c>
      <c r="W11" s="37" t="n">
        <f aca="false">10^(-U11*2)</f>
        <v>0.521777791849768</v>
      </c>
      <c r="X11" s="31" t="n">
        <f aca="false">S11/G11</f>
        <v>3079.29102949148</v>
      </c>
      <c r="Y11" s="32" t="n">
        <f aca="false">S11/H11</f>
        <v>468.22083682207</v>
      </c>
      <c r="Z11" s="33" t="n">
        <f aca="false">S11/I11</f>
        <v>95.1591900381757</v>
      </c>
      <c r="AA11" s="31" t="n">
        <f aca="false">$S11/$G11*V11</f>
        <v>2224.30087183826</v>
      </c>
      <c r="AB11" s="32" t="n">
        <f aca="false">$S11/$H11*V11</f>
        <v>338.21551960555</v>
      </c>
      <c r="AC11" s="33" t="n">
        <f aca="false">$S11/$I11*V11</f>
        <v>68.7374682477776</v>
      </c>
      <c r="AD11" s="31" t="n">
        <f aca="false">$S11/$G11*W11</f>
        <v>1606.70567383086</v>
      </c>
      <c r="AE11" s="32" t="n">
        <f aca="false">$S11/$H11*W11</f>
        <v>244.30723433507</v>
      </c>
      <c r="AF11" s="33" t="n">
        <f aca="false">$S11/$I11*W11</f>
        <v>49.6519520523318</v>
      </c>
    </row>
    <row r="12" customFormat="false" ht="12.8" hidden="false" customHeight="false" outlineLevel="0" collapsed="false">
      <c r="D12" s="18" t="s">
        <v>43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937.842523803103</v>
      </c>
      <c r="T12" s="27" t="n">
        <f aca="false">SQRT(R12^2 + $B$10^2)</f>
        <v>0.675731618414604</v>
      </c>
      <c r="U12" s="36" t="n">
        <f aca="false">10^((0.05*N12) - 1.32)</f>
        <v>1.22994591664174</v>
      </c>
      <c r="V12" s="25" t="n">
        <f aca="false">10^(-U12*1)</f>
        <v>0.0588916989525692</v>
      </c>
      <c r="W12" s="37" t="n">
        <f aca="false">10^(-U12*2)</f>
        <v>0.00346823220552004</v>
      </c>
      <c r="X12" s="31" t="n">
        <f aca="false">S12/G12</f>
        <v>0.937842523803103</v>
      </c>
      <c r="Y12" s="32" t="n">
        <f aca="false">S12/H12</f>
        <v>0.214847310117062</v>
      </c>
      <c r="Z12" s="33" t="n">
        <f aca="false">S12/I12</f>
        <v>0.059173862835941</v>
      </c>
      <c r="AA12" s="31" t="n">
        <f aca="false">$S12/$G12*V12</f>
        <v>0.0552311395767301</v>
      </c>
      <c r="AB12" s="32" t="n">
        <f aca="false">$S12/$H12*V12</f>
        <v>0.0126527231081833</v>
      </c>
      <c r="AC12" s="33" t="n">
        <f aca="false">$S12/$I12*V12</f>
        <v>0.00348484931599486</v>
      </c>
      <c r="AD12" s="31" t="n">
        <f aca="false">$S12/$G12*W12</f>
        <v>0.00325265564476012</v>
      </c>
      <c r="AE12" s="32" t="n">
        <f aca="false">$S12/$H12*W12</f>
        <v>0.000745140360217345</v>
      </c>
      <c r="AF12" s="33" t="n">
        <f aca="false">$S12/$I12*W12</f>
        <v>0.000205228696812636</v>
      </c>
    </row>
    <row r="13" customFormat="false" ht="12.8" hidden="false" customHeight="false" outlineLevel="0" collapsed="false">
      <c r="A13" s="42" t="s">
        <v>44</v>
      </c>
      <c r="B13" s="43"/>
      <c r="D13" s="18" t="s">
        <v>45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2525.512075239</v>
      </c>
      <c r="T13" s="27" t="n">
        <f aca="false">SQRT(R13^2 + $B$10^2)</f>
        <v>0.675731618414604</v>
      </c>
      <c r="U13" s="36" t="n">
        <f aca="false">10^((0.05*N13) - 1.32)</f>
        <v>0.416626365424721</v>
      </c>
      <c r="V13" s="25" t="n">
        <f aca="false">10^(-U13*1)</f>
        <v>0.383154238884877</v>
      </c>
      <c r="W13" s="37" t="n">
        <f aca="false">10^(-U13*2)</f>
        <v>0.146807170775449</v>
      </c>
      <c r="X13" s="31" t="n">
        <f aca="false">S13/G13</f>
        <v>2525.512075239</v>
      </c>
      <c r="Y13" s="32" t="n">
        <f aca="false">S13/H13</f>
        <v>459.567649174228</v>
      </c>
      <c r="Z13" s="33" t="n">
        <f aca="false">S13/I13</f>
        <v>142.019980717413</v>
      </c>
      <c r="AA13" s="31" t="n">
        <f aca="false">$S13/$G13*V13</f>
        <v>967.660656982764</v>
      </c>
      <c r="AB13" s="32" t="n">
        <f aca="false">$S13/$H13*V13</f>
        <v>176.085292835463</v>
      </c>
      <c r="AC13" s="33" t="n">
        <f aca="false">$S13/$I13*V13</f>
        <v>54.4155576182252</v>
      </c>
      <c r="AD13" s="31" t="n">
        <f aca="false">$S13/$G13*W13</f>
        <v>370.763282525071</v>
      </c>
      <c r="AE13" s="32" t="n">
        <f aca="false">$S13/$H13*W13</f>
        <v>67.4678263551926</v>
      </c>
      <c r="AF13" s="33" t="n">
        <f aca="false">$S13/$I13*W13</f>
        <v>20.8495515627072</v>
      </c>
    </row>
    <row r="14" customFormat="false" ht="12.8" hidden="false" customHeight="false" outlineLevel="0" collapsed="false">
      <c r="A14" s="44" t="s">
        <v>46</v>
      </c>
      <c r="B14" s="45" t="n">
        <f aca="false">B6/B8</f>
        <v>0.149</v>
      </c>
      <c r="D14" s="18" t="s">
        <v>47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3651.68908468867</v>
      </c>
      <c r="T14" s="27" t="n">
        <f aca="false">SQRT(R14^2 + $B$10^2)</f>
        <v>0.675731618414604</v>
      </c>
      <c r="U14" s="36" t="n">
        <f aca="false">10^((0.05*N14) - 1.32)</f>
        <v>0.994897833173794</v>
      </c>
      <c r="V14" s="25" t="n">
        <f aca="false">10^(-U14*1)</f>
        <v>0.101181745410556</v>
      </c>
      <c r="W14" s="37" t="n">
        <f aca="false">10^(-U14*2)</f>
        <v>0.0102377456043266</v>
      </c>
      <c r="X14" s="31" t="n">
        <f aca="false">S14/G14</f>
        <v>19.61073148936</v>
      </c>
      <c r="Y14" s="32" t="n">
        <f aca="false">S14/H14</f>
        <v>2.30406004774248</v>
      </c>
      <c r="Z14" s="33" t="n">
        <f aca="false">S14/I14</f>
        <v>1.20918790191869</v>
      </c>
      <c r="AA14" s="31" t="n">
        <f aca="false">$S14/$G14*V14</f>
        <v>1.9842480408712</v>
      </c>
      <c r="AB14" s="32" t="n">
        <f aca="false">$S14/$H14*V14</f>
        <v>0.233128817161313</v>
      </c>
      <c r="AC14" s="33" t="n">
        <f aca="false">$S14/$I14*V14</f>
        <v>0.122347742445462</v>
      </c>
      <c r="AD14" s="31" t="n">
        <f aca="false">$S14/$G14*W14</f>
        <v>0.200769680102824</v>
      </c>
      <c r="AE14" s="32" t="n">
        <f aca="false">$S14/$H14*W14</f>
        <v>0.02358838062588</v>
      </c>
      <c r="AF14" s="33" t="n">
        <f aca="false">$S14/$I14*W14</f>
        <v>0.012379358127673</v>
      </c>
    </row>
    <row r="15" customFormat="false" ht="12.8" hidden="false" customHeight="false" outlineLevel="0" collapsed="false">
      <c r="A15" s="44" t="s">
        <v>48</v>
      </c>
      <c r="B15" s="45" t="n">
        <f aca="false">B7/B8</f>
        <v>0.095</v>
      </c>
      <c r="D15" s="18" t="s">
        <v>49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12493.8343056592</v>
      </c>
      <c r="T15" s="27" t="n">
        <f aca="false">SQRT(R15^2 + $B$10^2)</f>
        <v>0.675731618414604</v>
      </c>
      <c r="U15" s="36" t="n">
        <f aca="false">10^((0.05*N15) - 1.32)</f>
        <v>0.0709698543604585</v>
      </c>
      <c r="V15" s="25" t="n">
        <f aca="false">10^(-U15*1)</f>
        <v>0.849239421161689</v>
      </c>
      <c r="W15" s="37" t="n">
        <f aca="false">10^(-U15*2)</f>
        <v>0.721207594455041</v>
      </c>
      <c r="X15" s="31" t="n">
        <f aca="false">S15/G15</f>
        <v>4.97388502479019</v>
      </c>
      <c r="Y15" s="32" t="n">
        <f aca="false">S15/H15</f>
        <v>4.97388502479019</v>
      </c>
      <c r="Z15" s="33" t="n">
        <f aca="false">S15/I15</f>
        <v>4.97388502479019</v>
      </c>
      <c r="AA15" s="31" t="n">
        <f aca="false">$S15/$G15*V15</f>
        <v>4.22401923937761</v>
      </c>
      <c r="AB15" s="32" t="n">
        <f aca="false">$S15/$H15*V15</f>
        <v>4.22401923937761</v>
      </c>
      <c r="AC15" s="33" t="n">
        <f aca="false">$S15/$I15*V15</f>
        <v>4.22401923937761</v>
      </c>
      <c r="AD15" s="31" t="n">
        <f aca="false">$S15/$G15*W15</f>
        <v>3.58720365382488</v>
      </c>
      <c r="AE15" s="32" t="n">
        <f aca="false">$S15/$H15*W15</f>
        <v>3.58720365382488</v>
      </c>
      <c r="AF15" s="33" t="n">
        <f aca="false">$S15/$I15*W15</f>
        <v>3.58720365382488</v>
      </c>
    </row>
    <row r="16" customFormat="false" ht="12.8" hidden="false" customHeight="false" outlineLevel="0" collapsed="false">
      <c r="A16" s="44" t="s">
        <v>50</v>
      </c>
      <c r="B16" s="45" t="n">
        <f aca="false">B14*B4</f>
        <v>237792395676.333</v>
      </c>
      <c r="D16" s="18" t="s">
        <v>51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182.631769101852</v>
      </c>
      <c r="T16" s="27" t="n">
        <f aca="false">SQRT(R16^2 + $B$10^2)</f>
        <v>0.675731618414604</v>
      </c>
      <c r="U16" s="36" t="n">
        <f aca="false">10^((0.05*N16) - 1.32)</f>
        <v>0.321199976624033</v>
      </c>
      <c r="V16" s="25" t="n">
        <f aca="false">10^(-U16*1)</f>
        <v>0.477309439620004</v>
      </c>
      <c r="W16" s="37" t="n">
        <f aca="false">10^(-U16*2)</f>
        <v>0.227824301150363</v>
      </c>
      <c r="X16" s="31" t="n">
        <f aca="false">S16/G16</f>
        <v>0.159065621256979</v>
      </c>
      <c r="Y16" s="32" t="n">
        <f aca="false">S16/H16</f>
        <v>0.159065621256979</v>
      </c>
      <c r="Z16" s="33" t="n">
        <f aca="false">S16/I16</f>
        <v>0.159065621256979</v>
      </c>
      <c r="AA16" s="31" t="n">
        <f aca="false">$S16/$G16*V16</f>
        <v>0.0759235225449767</v>
      </c>
      <c r="AB16" s="32" t="n">
        <f aca="false">$S16/$H16*V16</f>
        <v>0.0759235225449767</v>
      </c>
      <c r="AC16" s="33" t="n">
        <f aca="false">$S16/$I16*V16</f>
        <v>0.0759235225449767</v>
      </c>
      <c r="AD16" s="31" t="n">
        <f aca="false">$S16/$G16*W16</f>
        <v>0.0362390139999196</v>
      </c>
      <c r="AE16" s="32" t="n">
        <f aca="false">$S16/$H16*W16</f>
        <v>0.0362390139999196</v>
      </c>
      <c r="AF16" s="33" t="n">
        <f aca="false">$S16/$I16*W16</f>
        <v>0.0362390139999196</v>
      </c>
    </row>
    <row r="17" customFormat="false" ht="12.8" hidden="false" customHeight="false" outlineLevel="0" collapsed="false">
      <c r="A17" s="46" t="s">
        <v>52</v>
      </c>
      <c r="B17" s="47" t="n">
        <f aca="false">SQRT((B15/B14)^2 + (B5/B4)^2)</f>
        <v>0.63758389261745</v>
      </c>
      <c r="D17" s="18" t="s">
        <v>53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5182.65006423344</v>
      </c>
      <c r="T17" s="27" t="n">
        <f aca="false">SQRT(R17^2 + $B$10^2)</f>
        <v>0.675731618414604</v>
      </c>
      <c r="U17" s="36" t="n">
        <f aca="false">10^((0.05*N17) - 1.32)</f>
        <v>0.12369547410088</v>
      </c>
      <c r="V17" s="25" t="n">
        <f aca="false">10^(-U17*1)</f>
        <v>0.75215011440412</v>
      </c>
      <c r="W17" s="37" t="n">
        <f aca="false">10^(-U17*2)</f>
        <v>0.565729794598131</v>
      </c>
      <c r="X17" s="31" t="n">
        <f aca="false">S17/G17</f>
        <v>136.317585771478</v>
      </c>
      <c r="Y17" s="32" t="n">
        <f aca="false">S17/H17</f>
        <v>136.317585771478</v>
      </c>
      <c r="Z17" s="33" t="n">
        <f aca="false">S17/I17</f>
        <v>136.317585771478</v>
      </c>
      <c r="AA17" s="31" t="n">
        <f aca="false">$S17/$G17*V17</f>
        <v>102.53128773331</v>
      </c>
      <c r="AB17" s="32" t="n">
        <f aca="false">$S17/$H17*V17</f>
        <v>102.53128773331</v>
      </c>
      <c r="AC17" s="33" t="n">
        <f aca="false">$S17/$I17*V17</f>
        <v>102.53128773331</v>
      </c>
      <c r="AD17" s="31" t="n">
        <f aca="false">$S17/$G17*W17</f>
        <v>77.1189197986111</v>
      </c>
      <c r="AE17" s="32" t="n">
        <f aca="false">$S17/$H17*W17</f>
        <v>77.1189197986111</v>
      </c>
      <c r="AF17" s="33" t="n">
        <f aca="false">$S17/$I17*W17</f>
        <v>77.1189197986111</v>
      </c>
    </row>
    <row r="18" customFormat="false" ht="12.8" hidden="false" customHeight="false" outlineLevel="0" collapsed="false">
      <c r="D18" s="18" t="s">
        <v>54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7575.55561997403</v>
      </c>
      <c r="T18" s="27" t="n">
        <f aca="false">SQRT(R18^2 + $B$10^2)</f>
        <v>0.675731618414604</v>
      </c>
      <c r="U18" s="36" t="n">
        <f aca="false">10^((0.05*N18) - 1.32)</f>
        <v>0.072589192795555</v>
      </c>
      <c r="V18" s="25" t="n">
        <f aca="false">10^(-U18*1)</f>
        <v>0.84607878837658</v>
      </c>
      <c r="W18" s="37" t="n">
        <f aca="false">10^(-U18*2)</f>
        <v>0.715849316140782</v>
      </c>
      <c r="X18" s="31" t="n">
        <f aca="false">S18/G18</f>
        <v>16.5735098654746</v>
      </c>
      <c r="Y18" s="32" t="n">
        <f aca="false">S18/H18</f>
        <v>1.34714545786045</v>
      </c>
      <c r="Z18" s="33" t="n">
        <f aca="false">S18/I18</f>
        <v>0.250850222829574</v>
      </c>
      <c r="AA18" s="31" t="n">
        <f aca="false">$S18/$G18*V18</f>
        <v>14.022495146128</v>
      </c>
      <c r="AB18" s="32" t="n">
        <f aca="false">$S18/$H18*V18</f>
        <v>1.13979119675358</v>
      </c>
      <c r="AC18" s="33" t="n">
        <f aca="false">$S18/$I18*V18</f>
        <v>0.212239052595641</v>
      </c>
      <c r="AD18" s="31" t="n">
        <f aca="false">$S18/$G18*W18</f>
        <v>11.8641357032525</v>
      </c>
      <c r="AE18" s="32" t="n">
        <f aca="false">$S18/$H18*W18</f>
        <v>0.964353154751562</v>
      </c>
      <c r="AF18" s="33" t="n">
        <f aca="false">$S18/$I18*W18</f>
        <v>0.179570960466314</v>
      </c>
    </row>
    <row r="19" customFormat="false" ht="12.8" hidden="false" customHeight="false" outlineLevel="0" collapsed="false">
      <c r="D19" s="18" t="s">
        <v>55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15284.6320151464</v>
      </c>
      <c r="T19" s="27" t="n">
        <f aca="false">SQRT(R19^2 + $B$10^2)</f>
        <v>0.675731618414604</v>
      </c>
      <c r="U19" s="36" t="n">
        <f aca="false">10^((0.05*N19) - 1.32)</f>
        <v>0.0711314921271527</v>
      </c>
      <c r="V19" s="25" t="n">
        <f aca="false">10^(-U19*1)</f>
        <v>0.848923406043904</v>
      </c>
      <c r="W19" s="37" t="n">
        <f aca="false">10^(-U19*2)</f>
        <v>0.720670949329184</v>
      </c>
      <c r="X19" s="31" t="n">
        <f aca="false">S19/G19</f>
        <v>35.0150690679576</v>
      </c>
      <c r="Y19" s="32" t="n">
        <f aca="false">S19/H19</f>
        <v>7.8388975290867</v>
      </c>
      <c r="Z19" s="33" t="n">
        <f aca="false">S19/I19</f>
        <v>3.83932597694633</v>
      </c>
      <c r="AA19" s="31" t="n">
        <f aca="false">$S19/$G19*V19</f>
        <v>29.7251116960332</v>
      </c>
      <c r="AB19" s="32" t="n">
        <f aca="false">$S19/$H19*V19</f>
        <v>6.65462359002143</v>
      </c>
      <c r="AC19" s="33" t="n">
        <f aca="false">$S19/$I19*V19</f>
        <v>3.25929368526211</v>
      </c>
      <c r="AD19" s="31" t="n">
        <f aca="false">$S19/$G19*W19</f>
        <v>25.234343066032</v>
      </c>
      <c r="AE19" s="32" t="n">
        <f aca="false">$S19/$H19*W19</f>
        <v>5.6492657239811</v>
      </c>
      <c r="AF19" s="33" t="n">
        <f aca="false">$S19/$I19*W19</f>
        <v>2.7668906965901</v>
      </c>
    </row>
    <row r="20" customFormat="false" ht="12.8" hidden="false" customHeight="false" outlineLevel="0" collapsed="false">
      <c r="A20" s="48" t="s">
        <v>56</v>
      </c>
      <c r="D20" s="18" t="s">
        <v>57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12797.020743718</v>
      </c>
      <c r="T20" s="27" t="n">
        <f aca="false">SQRT(R20^2 + $B$10^2)</f>
        <v>0.675731618414604</v>
      </c>
      <c r="U20" s="36" t="n">
        <f aca="false">10^((0.05*N20) - 1.32)</f>
        <v>0.176813811031014</v>
      </c>
      <c r="V20" s="25" t="n">
        <f aca="false">10^(-U20*1)</f>
        <v>0.665558430557694</v>
      </c>
      <c r="W20" s="37" t="n">
        <f aca="false">10^(-U20*2)</f>
        <v>0.442968024486421</v>
      </c>
      <c r="X20" s="31" t="n">
        <f aca="false">S20/G20</f>
        <v>249.522017901302</v>
      </c>
      <c r="Y20" s="32" t="n">
        <f aca="false">S20/H20</f>
        <v>249.522017901302</v>
      </c>
      <c r="Z20" s="33" t="n">
        <f aca="false">S20/I20</f>
        <v>249.522017901302</v>
      </c>
      <c r="AA20" s="31" t="n">
        <f aca="false">$S20/$G20*V20</f>
        <v>166.071482623979</v>
      </c>
      <c r="AB20" s="32" t="n">
        <f aca="false">$S20/$H20*V20</f>
        <v>166.071482623979</v>
      </c>
      <c r="AC20" s="33" t="n">
        <f aca="false">$S20/$I20*V20</f>
        <v>166.071482623979</v>
      </c>
      <c r="AD20" s="31" t="n">
        <f aca="false">$S20/$G20*W20</f>
        <v>110.530275335605</v>
      </c>
      <c r="AE20" s="32" t="n">
        <f aca="false">$S20/$H20*W20</f>
        <v>110.530275335605</v>
      </c>
      <c r="AF20" s="33" t="n">
        <f aca="false">$S20/$I20*W20</f>
        <v>110.530275335605</v>
      </c>
    </row>
    <row r="21" customFormat="false" ht="12.8" hidden="false" customHeight="false" outlineLevel="0" collapsed="false">
      <c r="A21" s="49" t="s">
        <v>58</v>
      </c>
      <c r="D21" s="18" t="s">
        <v>59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2725.3192682957</v>
      </c>
      <c r="T21" s="27" t="n">
        <f aca="false">SQRT(R21^2 + $B$10^2)</f>
        <v>0.675731618414604</v>
      </c>
      <c r="U21" s="36" t="n">
        <f aca="false">10^((0.05*N21) - 1.32)</f>
        <v>0.457670389270383</v>
      </c>
      <c r="V21" s="25" t="n">
        <f aca="false">10^(-U21*1)</f>
        <v>0.348601788342614</v>
      </c>
      <c r="W21" s="37" t="n">
        <f aca="false">10^(-U21*2)</f>
        <v>0.121523206835669</v>
      </c>
      <c r="X21" s="31" t="n">
        <f aca="false">S21/G21</f>
        <v>1.24571125046782</v>
      </c>
      <c r="Y21" s="32" t="n">
        <f aca="false">S21/H21</f>
        <v>1.24571125046782</v>
      </c>
      <c r="Z21" s="33" t="n">
        <f aca="false">S21/I21</f>
        <v>1.24571125046782</v>
      </c>
      <c r="AA21" s="31" t="n">
        <f aca="false">$S21/$G21*V21</f>
        <v>0.434257169671597</v>
      </c>
      <c r="AB21" s="32" t="n">
        <f aca="false">$S21/$H21*V21</f>
        <v>0.434257169671597</v>
      </c>
      <c r="AC21" s="33" t="n">
        <f aca="false">$S21/$I21*V21</f>
        <v>0.434257169671597</v>
      </c>
      <c r="AD21" s="31" t="n">
        <f aca="false">$S21/$G21*W21</f>
        <v>0.151382825948121</v>
      </c>
      <c r="AE21" s="32" t="n">
        <f aca="false">$S21/$H21*W21</f>
        <v>0.151382825948121</v>
      </c>
      <c r="AF21" s="33" t="n">
        <f aca="false">$S21/$I21*W21</f>
        <v>0.151382825948121</v>
      </c>
    </row>
    <row r="22" customFormat="false" ht="12.8" hidden="false" customHeight="false" outlineLevel="0" collapsed="false">
      <c r="A22" s="50" t="s">
        <v>60</v>
      </c>
      <c r="D22" s="18" t="s">
        <v>61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334.440418568796</v>
      </c>
      <c r="T22" s="27" t="n">
        <f aca="false">SQRT(R22^2 + $B$10^2)</f>
        <v>0.675731618414604</v>
      </c>
      <c r="U22" s="36" t="n">
        <f aca="false">10^((0.05*N22) - 1.32)</f>
        <v>0.978328431786094</v>
      </c>
      <c r="V22" s="25" t="n">
        <f aca="false">10^(-U22*1)</f>
        <v>0.105116663666394</v>
      </c>
      <c r="W22" s="37" t="n">
        <f aca="false">10^(-U22*2)</f>
        <v>0.0110495129803537</v>
      </c>
      <c r="X22" s="31" t="n">
        <f aca="false">S22/G22</f>
        <v>1.00999391742881</v>
      </c>
      <c r="Y22" s="32" t="n">
        <f aca="false">S22/H22</f>
        <v>0.152868765457652</v>
      </c>
      <c r="Z22" s="33" t="n">
        <f aca="false">S22/I22</f>
        <v>0.00236765684453445</v>
      </c>
      <c r="AA22" s="31" t="n">
        <f aca="false">$S22/$G22*V22</f>
        <v>0.106167190923467</v>
      </c>
      <c r="AB22" s="32" t="n">
        <f aca="false">$S22/$H22*V22</f>
        <v>0.0160690546037088</v>
      </c>
      <c r="AC22" s="33" t="n">
        <f aca="false">$S22/$I22*V22</f>
        <v>0.000248880188204362</v>
      </c>
      <c r="AD22" s="31" t="n">
        <f aca="false">$S22/$G22*W22</f>
        <v>0.0111599409007079</v>
      </c>
      <c r="AE22" s="32" t="n">
        <f aca="false">$S22/$H22*W22</f>
        <v>0.00168912540821498</v>
      </c>
      <c r="AF22" s="33" t="n">
        <f aca="false">$S22/$I22*W22</f>
        <v>2.61614550367067E-005</v>
      </c>
    </row>
    <row r="23" customFormat="false" ht="12.8" hidden="false" customHeight="false" outlineLevel="0" collapsed="false">
      <c r="A23" s="51" t="s">
        <v>62</v>
      </c>
      <c r="D23" s="52" t="s">
        <v>63</v>
      </c>
      <c r="E23" s="53" t="n">
        <v>161.971252566735</v>
      </c>
      <c r="F23" s="54" t="n">
        <v>0.1</v>
      </c>
      <c r="G23" s="53" t="n">
        <v>38.0189396320561</v>
      </c>
      <c r="H23" s="53" t="n">
        <v>38.0189396320561</v>
      </c>
      <c r="I23" s="53" t="n">
        <v>38.0189396320561</v>
      </c>
      <c r="J23" s="54" t="n">
        <v>4103</v>
      </c>
      <c r="K23" s="54" t="n">
        <v>0.2</v>
      </c>
      <c r="L23" s="55" t="n">
        <v>53600000</v>
      </c>
      <c r="M23" s="54" t="n">
        <v>0.01</v>
      </c>
      <c r="N23" s="56" t="n">
        <v>19.6081948</v>
      </c>
      <c r="O23" s="57" t="n">
        <f aca="false">J23/L23</f>
        <v>7.65485074626866E-005</v>
      </c>
      <c r="P23" s="58" t="n">
        <f aca="false">SQRT(K23^2 + M23^2)</f>
        <v>0.200249843945008</v>
      </c>
      <c r="Q23" s="59" t="n">
        <f aca="false">($B$16/E23)*O23</f>
        <v>112381.997956706</v>
      </c>
      <c r="R23" s="58" t="n">
        <f aca="false">SQRT($B$17^2 + F23^2 + P23^2)</f>
        <v>0.675731618414604</v>
      </c>
      <c r="S23" s="59" t="n">
        <f aca="false">Q23*$B$9</f>
        <v>1123.81997956706</v>
      </c>
      <c r="T23" s="58" t="n">
        <f aca="false">SQRT(R23^2 + $B$10^2)</f>
        <v>0.675731618414604</v>
      </c>
      <c r="U23" s="60" t="n">
        <f aca="false">10^((0.05*N23) - 1.32)</f>
        <v>0.457519638089518</v>
      </c>
      <c r="V23" s="58" t="n">
        <f aca="false">10^(-U23*1)</f>
        <v>0.348722815100656</v>
      </c>
      <c r="W23" s="61" t="n">
        <f aca="false">10^(-U23*2)</f>
        <v>0.121607601771726</v>
      </c>
      <c r="X23" s="62" t="n">
        <f aca="false">S23/G23</f>
        <v>29.5594772090776</v>
      </c>
      <c r="Y23" s="63" t="n">
        <f aca="false">S23/H23</f>
        <v>29.5594772090776</v>
      </c>
      <c r="Z23" s="64" t="n">
        <f aca="false">S23/I23</f>
        <v>29.5594772090776</v>
      </c>
      <c r="AA23" s="31" t="n">
        <f aca="false">$S23/$G23*V23</f>
        <v>10.3080641052532</v>
      </c>
      <c r="AB23" s="32" t="n">
        <f aca="false">$S23/$H23*V23</f>
        <v>10.3080641052532</v>
      </c>
      <c r="AC23" s="33" t="n">
        <f aca="false">$S23/$I23*V23</f>
        <v>10.3080641052532</v>
      </c>
      <c r="AD23" s="31" t="n">
        <f aca="false">$S23/$G23*W23</f>
        <v>3.59465713302192</v>
      </c>
      <c r="AE23" s="32" t="n">
        <f aca="false">$S23/$H23*W23</f>
        <v>3.59465713302192</v>
      </c>
      <c r="AF23" s="33" t="n">
        <f aca="false">$S23/$I23*W23</f>
        <v>3.59465713302192</v>
      </c>
    </row>
    <row r="24" customFormat="false" ht="12.8" hidden="false" customHeight="false" outlineLevel="0" collapsed="false">
      <c r="A24" s="65" t="s">
        <v>64</v>
      </c>
      <c r="U24" s="6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false" hidden="false" outlineLevel="0" max="1025" min="24" style="0" width="11.52"/>
  </cols>
  <sheetData>
    <row r="1" customFormat="false" ht="19" hidden="false" customHeight="true" outlineLevel="0" collapsed="false">
      <c r="W1" s="1"/>
      <c r="X1" s="2"/>
      <c r="Y1" s="3" t="s">
        <v>0</v>
      </c>
      <c r="Z1" s="4"/>
      <c r="AA1" s="5"/>
      <c r="AB1" s="6" t="s">
        <v>1</v>
      </c>
      <c r="AC1" s="7"/>
      <c r="AD1" s="8"/>
      <c r="AE1" s="6" t="s">
        <v>2</v>
      </c>
      <c r="AF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4" t="s">
        <v>22</v>
      </c>
      <c r="X2" s="2" t="s">
        <v>23</v>
      </c>
      <c r="Y2" s="3" t="s">
        <v>24</v>
      </c>
      <c r="Z2" s="15" t="s">
        <v>25</v>
      </c>
      <c r="AA2" s="2" t="s">
        <v>23</v>
      </c>
      <c r="AB2" s="3" t="s">
        <v>24</v>
      </c>
      <c r="AC2" s="15" t="s">
        <v>25</v>
      </c>
      <c r="AD2" s="2" t="s">
        <v>23</v>
      </c>
      <c r="AE2" s="3" t="s">
        <v>24</v>
      </c>
      <c r="AF2" s="15" t="s">
        <v>25</v>
      </c>
    </row>
    <row r="3" customFormat="false" ht="12.8" hidden="false" customHeight="false" outlineLevel="0" collapsed="false">
      <c r="A3" s="16" t="s">
        <v>26</v>
      </c>
      <c r="B3" s="17"/>
      <c r="D3" s="18" t="s">
        <v>27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1233.20621539547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30" t="n">
        <f aca="false">10^(-U3*2)</f>
        <v>0.184381535617519</v>
      </c>
      <c r="X3" s="31" t="n">
        <f aca="false">$S3/$G3</f>
        <v>4.17864719401297</v>
      </c>
      <c r="Y3" s="32" t="n">
        <f aca="false">$S3/$H3</f>
        <v>4.17864719401297</v>
      </c>
      <c r="Z3" s="33" t="n">
        <f aca="false">$S3/$I3</f>
        <v>4.17864719401297</v>
      </c>
      <c r="AA3" s="31" t="n">
        <f aca="false">$S3/$G3*V3</f>
        <v>1.79429736251121</v>
      </c>
      <c r="AB3" s="32" t="n">
        <f aca="false">$S3/$H3*V3</f>
        <v>1.79429736251121</v>
      </c>
      <c r="AC3" s="33" t="n">
        <f aca="false">$S3/$I3*V3</f>
        <v>1.79429736251121</v>
      </c>
      <c r="AD3" s="31" t="n">
        <f aca="false">$S3/$G3*W3</f>
        <v>0.770465386435947</v>
      </c>
      <c r="AE3" s="32" t="n">
        <f aca="false">$S3/$H3*W3</f>
        <v>0.770465386435947</v>
      </c>
      <c r="AF3" s="33" t="n">
        <f aca="false">$S3/$I3*W3</f>
        <v>0.770465386435947</v>
      </c>
    </row>
    <row r="4" customFormat="false" ht="12.8" hidden="false" customHeight="false" outlineLevel="0" collapsed="false">
      <c r="A4" s="34" t="s">
        <v>28</v>
      </c>
      <c r="B4" s="35" t="n">
        <v>1595922118633.11</v>
      </c>
      <c r="D4" s="18" t="s">
        <v>29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53.550651745016</v>
      </c>
      <c r="T4" s="27" t="n">
        <f aca="false">SQRT(R4^2 + $B$10^2)</f>
        <v>0.675731618414604</v>
      </c>
      <c r="U4" s="36" t="n">
        <f aca="false">10^((0.05*N4) - 1.32)</f>
        <v>0.18130005255993</v>
      </c>
      <c r="V4" s="25" t="n">
        <f aca="false">10^(-U4*1)</f>
        <v>0.65871863156135</v>
      </c>
      <c r="W4" s="37" t="n">
        <f aca="false">10^(-U4*2)</f>
        <v>0.433910235566057</v>
      </c>
      <c r="X4" s="31" t="n">
        <f aca="false">S4/G4</f>
        <v>1.22677455867289</v>
      </c>
      <c r="Y4" s="32" t="n">
        <f aca="false">S4/H4</f>
        <v>0.287584027034237</v>
      </c>
      <c r="Z4" s="33" t="n">
        <f aca="false">S4/I4</f>
        <v>0.0425367946689532</v>
      </c>
      <c r="AA4" s="31" t="n">
        <f aca="false">$S4/$G4*V4</f>
        <v>0.808099258523286</v>
      </c>
      <c r="AB4" s="32" t="n">
        <f aca="false">$S4/$H4*V4</f>
        <v>0.189436956746895</v>
      </c>
      <c r="AC4" s="33" t="n">
        <f aca="false">$S4/$I4*V4</f>
        <v>0.028019779175339</v>
      </c>
      <c r="AD4" s="31" t="n">
        <f aca="false">$S4/$G4*W4</f>
        <v>0.532310037740201</v>
      </c>
      <c r="AE4" s="32" t="n">
        <f aca="false">$S4/$H4*W4</f>
        <v>0.124785652915461</v>
      </c>
      <c r="AF4" s="33" t="n">
        <f aca="false">$S4/$I4*W4</f>
        <v>0.0184571505950305</v>
      </c>
    </row>
    <row r="5" customFormat="false" ht="12.8" hidden="false" customHeight="false" outlineLevel="0" collapsed="false">
      <c r="A5" s="34" t="s">
        <v>30</v>
      </c>
      <c r="B5" s="38" t="n">
        <v>0</v>
      </c>
      <c r="D5" s="18" t="s">
        <v>31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30.9168247769612</v>
      </c>
      <c r="T5" s="27" t="n">
        <f aca="false">SQRT(R5^2 + $B$10^2)</f>
        <v>0.675731618414604</v>
      </c>
      <c r="U5" s="36" t="n">
        <f aca="false">10^((0.05*N5) - 1.32)</f>
        <v>0.305315814420356</v>
      </c>
      <c r="V5" s="25" t="n">
        <f aca="false">10^(-U5*1)</f>
        <v>0.495090035556822</v>
      </c>
      <c r="W5" s="37" t="n">
        <f aca="false">10^(-U5*2)</f>
        <v>0.245114143307655</v>
      </c>
      <c r="X5" s="31" t="n">
        <f aca="false">S5/G5</f>
        <v>0.309168247769612</v>
      </c>
      <c r="Y5" s="32" t="n">
        <f aca="false">S5/H5</f>
        <v>0.0676386427814085</v>
      </c>
      <c r="Z5" s="33" t="n">
        <f aca="false">S5/I5</f>
        <v>0.00708263538078297</v>
      </c>
      <c r="AA5" s="31" t="n">
        <f aca="false">$S5/$G5*V5</f>
        <v>0.153066118781298</v>
      </c>
      <c r="AB5" s="32" t="n">
        <f aca="false">$S5/$H5*V5</f>
        <v>0.0334872180596627</v>
      </c>
      <c r="AC5" s="33" t="n">
        <f aca="false">$S5/$I5*V5</f>
        <v>0.00350654220250784</v>
      </c>
      <c r="AD5" s="31" t="n">
        <f aca="false">$S5/$G5*W5</f>
        <v>0.0757815101899773</v>
      </c>
      <c r="AE5" s="32" t="n">
        <f aca="false">$S5/$H5*W5</f>
        <v>0.0165791879798574</v>
      </c>
      <c r="AF5" s="33" t="n">
        <f aca="false">$S5/$I5*W5</f>
        <v>0.0017360541037211</v>
      </c>
    </row>
    <row r="6" customFormat="false" ht="12.8" hidden="false" customHeight="false" outlineLevel="0" collapsed="false">
      <c r="A6" s="34" t="s">
        <v>32</v>
      </c>
      <c r="B6" s="38" t="n">
        <v>0.149</v>
      </c>
      <c r="D6" s="18" t="s">
        <v>33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331.498162181169</v>
      </c>
      <c r="T6" s="27" t="n">
        <f aca="false">SQRT(R6^2 + $B$10^2)</f>
        <v>0.675731618414604</v>
      </c>
      <c r="U6" s="36" t="n">
        <f aca="false">10^((0.05*N6) - 1.32)</f>
        <v>1.02624467108453</v>
      </c>
      <c r="V6" s="25" t="n">
        <f aca="false">10^(-U6*1)</f>
        <v>0.0941359107983412</v>
      </c>
      <c r="W6" s="37" t="n">
        <f aca="false">10^(-U6*2)</f>
        <v>0.00886156970183324</v>
      </c>
      <c r="X6" s="31" t="n">
        <f aca="false">S6/G6</f>
        <v>1.09769358212468</v>
      </c>
      <c r="Y6" s="32" t="n">
        <f aca="false">S6/H6</f>
        <v>0.17802505352959</v>
      </c>
      <c r="Z6" s="33" t="n">
        <f aca="false">S6/I6</f>
        <v>0.0288722829397155</v>
      </c>
      <c r="AA6" s="31" t="n">
        <f aca="false">$S6/$G6*V6</f>
        <v>0.103332385130801</v>
      </c>
      <c r="AB6" s="32" t="n">
        <f aca="false">$S6/$H6*V6</f>
        <v>0.0167585505589314</v>
      </c>
      <c r="AC6" s="33" t="n">
        <f aca="false">$S6/$I6*V6</f>
        <v>0.00271791865135752</v>
      </c>
      <c r="AD6" s="31" t="n">
        <f aca="false">$S6/$G6*W6</f>
        <v>0.00972728818925289</v>
      </c>
      <c r="AE6" s="32" t="n">
        <f aca="false">$S6/$H6*W6</f>
        <v>0.00157758142052506</v>
      </c>
      <c r="AF6" s="33" t="n">
        <f aca="false">$S6/$I6*W6</f>
        <v>0.00025585374772134</v>
      </c>
    </row>
    <row r="7" customFormat="false" ht="12.8" hidden="false" customHeight="false" outlineLevel="0" collapsed="false">
      <c r="A7" s="34" t="s">
        <v>34</v>
      </c>
      <c r="B7" s="38" t="n">
        <v>0.095</v>
      </c>
      <c r="D7" s="18" t="s">
        <v>35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259.529086084194</v>
      </c>
      <c r="T7" s="27" t="n">
        <f aca="false">SQRT(R7^2 + $B$10^2)</f>
        <v>0.675731618414604</v>
      </c>
      <c r="U7" s="36" t="n">
        <f aca="false">10^((0.05*N7) - 1.32)</f>
        <v>0.0614066756100893</v>
      </c>
      <c r="V7" s="25" t="n">
        <f aca="false">10^(-U7*1)</f>
        <v>0.868147111081045</v>
      </c>
      <c r="W7" s="37" t="n">
        <f aca="false">10^(-U7*2)</f>
        <v>0.753679406478364</v>
      </c>
      <c r="X7" s="31" t="n">
        <f aca="false">S7/G7</f>
        <v>0.139375371310124</v>
      </c>
      <c r="Y7" s="32" t="n">
        <f aca="false">S7/H7</f>
        <v>0.00783765310014325</v>
      </c>
      <c r="Z7" s="33" t="n">
        <f aca="false">S7/I7</f>
        <v>0.000517828605102107</v>
      </c>
      <c r="AA7" s="31" t="n">
        <f aca="false">$S7/$G7*V7</f>
        <v>0.120998325958732</v>
      </c>
      <c r="AB7" s="32" t="n">
        <f aca="false">$S7/$H7*V7</f>
        <v>0.00680423589654475</v>
      </c>
      <c r="AC7" s="33" t="n">
        <f aca="false">$S7/$I7*V7</f>
        <v>0.000449551407554521</v>
      </c>
      <c r="AD7" s="31" t="n">
        <f aca="false">$S7/$G7*W7</f>
        <v>0.105044347126716</v>
      </c>
      <c r="AE7" s="32" t="n">
        <f aca="false">$S7/$H7*W7</f>
        <v>0.00590707773669927</v>
      </c>
      <c r="AF7" s="33" t="n">
        <f aca="false">$S7/$I7*W7</f>
        <v>0.000390276755750875</v>
      </c>
    </row>
    <row r="8" customFormat="false" ht="12.8" hidden="false" customHeight="false" outlineLevel="0" collapsed="false">
      <c r="A8" s="34" t="s">
        <v>36</v>
      </c>
      <c r="B8" s="23" t="n">
        <v>1</v>
      </c>
      <c r="D8" s="18" t="s">
        <v>37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539.97004617025</v>
      </c>
      <c r="T8" s="27" t="n">
        <f aca="false">SQRT(R8^2 + $B$10^2)</f>
        <v>0.675731618414604</v>
      </c>
      <c r="U8" s="36" t="n">
        <f aca="false">10^((0.05*N8) - 1.32)</f>
        <v>1.01928170695384</v>
      </c>
      <c r="V8" s="25" t="n">
        <f aca="false">10^(-U8*1)</f>
        <v>0.095657338463644</v>
      </c>
      <c r="W8" s="37" t="n">
        <f aca="false">10^(-U8*2)</f>
        <v>0.00915032640194814</v>
      </c>
      <c r="X8" s="31" t="n">
        <f aca="false">S8/G8</f>
        <v>0.16306834698974</v>
      </c>
      <c r="Y8" s="32" t="n">
        <f aca="false">S8/H8</f>
        <v>0.16306834698974</v>
      </c>
      <c r="Z8" s="33" t="n">
        <f aca="false">S8/I8</f>
        <v>0.16306834698974</v>
      </c>
      <c r="AA8" s="31" t="n">
        <f aca="false">$S8/$G8*V8</f>
        <v>0.0155986840607045</v>
      </c>
      <c r="AB8" s="32" t="n">
        <f aca="false">$S8/$H8*V8</f>
        <v>0.0155986840607045</v>
      </c>
      <c r="AC8" s="33" t="n">
        <f aca="false">$S8/$I8*V8</f>
        <v>0.0155986840607045</v>
      </c>
      <c r="AD8" s="31" t="n">
        <f aca="false">$S8/$G8*W8</f>
        <v>0.00149212860078226</v>
      </c>
      <c r="AE8" s="32" t="n">
        <f aca="false">$S8/$H8*W8</f>
        <v>0.00149212860078226</v>
      </c>
      <c r="AF8" s="33" t="n">
        <f aca="false">$S8/$I8*W8</f>
        <v>0.00149212860078226</v>
      </c>
    </row>
    <row r="9" customFormat="false" ht="12.8" hidden="false" customHeight="false" outlineLevel="0" collapsed="false">
      <c r="A9" s="34" t="s">
        <v>38</v>
      </c>
      <c r="B9" s="39" t="n">
        <v>0.001</v>
      </c>
      <c r="D9" s="18" t="s">
        <v>39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1702.60328299455</v>
      </c>
      <c r="T9" s="27" t="n">
        <f aca="false">SQRT(R9^2 + $B$10^2)</f>
        <v>0.675731618414604</v>
      </c>
      <c r="U9" s="36" t="n">
        <f aca="false">10^((0.05*N9) - 1.32)</f>
        <v>0.174405758381356</v>
      </c>
      <c r="V9" s="25" t="n">
        <f aca="false">10^(-U9*1)</f>
        <v>0.669259033062357</v>
      </c>
      <c r="W9" s="37" t="n">
        <f aca="false">10^(-U9*2)</f>
        <v>0.447907653335561</v>
      </c>
      <c r="X9" s="31" t="n">
        <f aca="false">S9/G9</f>
        <v>63.2577100808977</v>
      </c>
      <c r="Y9" s="32" t="n">
        <f aca="false">S9/H9</f>
        <v>63.2577100808977</v>
      </c>
      <c r="Z9" s="33" t="n">
        <f aca="false">S9/I9</f>
        <v>63.2577100808977</v>
      </c>
      <c r="AA9" s="31" t="n">
        <f aca="false">$S9/$G9*V9</f>
        <v>42.3357938824805</v>
      </c>
      <c r="AB9" s="32" t="n">
        <f aca="false">$S9/$H9*V9</f>
        <v>42.3357938824805</v>
      </c>
      <c r="AC9" s="33" t="n">
        <f aca="false">$S9/$I9*V9</f>
        <v>42.3357938824805</v>
      </c>
      <c r="AD9" s="31" t="n">
        <f aca="false">$S9/$G9*W9</f>
        <v>28.3336124777162</v>
      </c>
      <c r="AE9" s="32" t="n">
        <f aca="false">$S9/$H9*W9</f>
        <v>28.3336124777162</v>
      </c>
      <c r="AF9" s="33" t="n">
        <f aca="false">$S9/$I9*W9</f>
        <v>28.3336124777162</v>
      </c>
    </row>
    <row r="10" customFormat="false" ht="12.8" hidden="false" customHeight="false" outlineLevel="0" collapsed="false">
      <c r="A10" s="40" t="s">
        <v>40</v>
      </c>
      <c r="B10" s="41" t="n">
        <v>0</v>
      </c>
      <c r="D10" s="18" t="s">
        <v>41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1454.13771615089</v>
      </c>
      <c r="T10" s="27" t="n">
        <f aca="false">SQRT(R10^2 + $B$10^2)</f>
        <v>0.675731618414604</v>
      </c>
      <c r="U10" s="36" t="n">
        <f aca="false">10^((0.05*N10) - 1.32)</f>
        <v>0.158622439597733</v>
      </c>
      <c r="V10" s="25" t="n">
        <f aca="false">10^(-U10*1)</f>
        <v>0.694028908230474</v>
      </c>
      <c r="W10" s="37" t="n">
        <f aca="false">10^(-U10*2)</f>
        <v>0.481676125459584</v>
      </c>
      <c r="X10" s="31" t="n">
        <f aca="false">S10/G10</f>
        <v>19.6157780526415</v>
      </c>
      <c r="Y10" s="32" t="n">
        <f aca="false">S10/H10</f>
        <v>19.6157780526415</v>
      </c>
      <c r="Z10" s="33" t="n">
        <f aca="false">S10/I10</f>
        <v>19.6157780526415</v>
      </c>
      <c r="AA10" s="31" t="n">
        <f aca="false">$S10/$G10*V10</f>
        <v>13.6139170259661</v>
      </c>
      <c r="AB10" s="32" t="n">
        <f aca="false">$S10/$H10*V10</f>
        <v>13.6139170259661</v>
      </c>
      <c r="AC10" s="33" t="n">
        <f aca="false">$S10/$I10*V10</f>
        <v>13.6139170259661</v>
      </c>
      <c r="AD10" s="31" t="n">
        <f aca="false">$S10/$G10*W10</f>
        <v>9.4484519702715</v>
      </c>
      <c r="AE10" s="32" t="n">
        <f aca="false">$S10/$H10*W10</f>
        <v>9.4484519702715</v>
      </c>
      <c r="AF10" s="33" t="n">
        <f aca="false">$S10/$I10*W10</f>
        <v>9.4484519702715</v>
      </c>
    </row>
    <row r="11" customFormat="false" ht="12.8" hidden="false" customHeight="false" outlineLevel="0" collapsed="false">
      <c r="D11" s="18" t="s">
        <v>42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1771.94703705345</v>
      </c>
      <c r="T11" s="27" t="n">
        <f aca="false">SQRT(R11^2 + $B$10^2)</f>
        <v>0.675731618414604</v>
      </c>
      <c r="U11" s="36" t="n">
        <f aca="false">10^((0.05*N11) - 1.32)</f>
        <v>0.141257204743571</v>
      </c>
      <c r="V11" s="25" t="n">
        <f aca="false">10^(-U11*1)</f>
        <v>0.722341880171549</v>
      </c>
      <c r="W11" s="37" t="n">
        <f aca="false">10^(-U11*2)</f>
        <v>0.521777791849768</v>
      </c>
      <c r="X11" s="31" t="n">
        <f aca="false">S11/G11</f>
        <v>307.929102949148</v>
      </c>
      <c r="Y11" s="32" t="n">
        <f aca="false">S11/H11</f>
        <v>46.822083682207</v>
      </c>
      <c r="Z11" s="33" t="n">
        <f aca="false">S11/I11</f>
        <v>9.51591900381757</v>
      </c>
      <c r="AA11" s="31" t="n">
        <f aca="false">$S11/$G11*V11</f>
        <v>222.430087183826</v>
      </c>
      <c r="AB11" s="32" t="n">
        <f aca="false">$S11/$H11*V11</f>
        <v>33.821551960555</v>
      </c>
      <c r="AC11" s="33" t="n">
        <f aca="false">$S11/$I11*V11</f>
        <v>6.87374682477776</v>
      </c>
      <c r="AD11" s="31" t="n">
        <f aca="false">$S11/$G11*W11</f>
        <v>160.670567383086</v>
      </c>
      <c r="AE11" s="32" t="n">
        <f aca="false">$S11/$H11*W11</f>
        <v>24.430723433507</v>
      </c>
      <c r="AF11" s="33" t="n">
        <f aca="false">$S11/$I11*W11</f>
        <v>4.96519520523318</v>
      </c>
    </row>
    <row r="12" customFormat="false" ht="12.8" hidden="false" customHeight="false" outlineLevel="0" collapsed="false">
      <c r="D12" s="18" t="s">
        <v>43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93.7842523803103</v>
      </c>
      <c r="T12" s="27" t="n">
        <f aca="false">SQRT(R12^2 + $B$10^2)</f>
        <v>0.675731618414604</v>
      </c>
      <c r="U12" s="36" t="n">
        <f aca="false">10^((0.05*N12) - 1.32)</f>
        <v>1.22994591664174</v>
      </c>
      <c r="V12" s="25" t="n">
        <f aca="false">10^(-U12*1)</f>
        <v>0.0588916989525692</v>
      </c>
      <c r="W12" s="37" t="n">
        <f aca="false">10^(-U12*2)</f>
        <v>0.00346823220552004</v>
      </c>
      <c r="X12" s="31" t="n">
        <f aca="false">S12/G12</f>
        <v>0.0937842523803103</v>
      </c>
      <c r="Y12" s="32" t="n">
        <f aca="false">S12/H12</f>
        <v>0.0214847310117062</v>
      </c>
      <c r="Z12" s="33" t="n">
        <f aca="false">S12/I12</f>
        <v>0.0059173862835941</v>
      </c>
      <c r="AA12" s="31" t="n">
        <f aca="false">$S12/$G12*V12</f>
        <v>0.005523113957673</v>
      </c>
      <c r="AB12" s="32" t="n">
        <f aca="false">$S12/$H12*V12</f>
        <v>0.00126527231081833</v>
      </c>
      <c r="AC12" s="33" t="n">
        <f aca="false">$S12/$I12*V12</f>
        <v>0.000348484931599486</v>
      </c>
      <c r="AD12" s="31" t="n">
        <f aca="false">$S12/$G12*W12</f>
        <v>0.000325265564476012</v>
      </c>
      <c r="AE12" s="32" t="n">
        <f aca="false">$S12/$H12*W12</f>
        <v>7.45140360217345E-005</v>
      </c>
      <c r="AF12" s="33" t="n">
        <f aca="false">$S12/$I12*W12</f>
        <v>2.05228696812636E-005</v>
      </c>
    </row>
    <row r="13" customFormat="false" ht="12.8" hidden="false" customHeight="false" outlineLevel="0" collapsed="false">
      <c r="A13" s="42" t="s">
        <v>44</v>
      </c>
      <c r="B13" s="43"/>
      <c r="D13" s="18" t="s">
        <v>45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252.5512075239</v>
      </c>
      <c r="T13" s="27" t="n">
        <f aca="false">SQRT(R13^2 + $B$10^2)</f>
        <v>0.675731618414604</v>
      </c>
      <c r="U13" s="36" t="n">
        <f aca="false">10^((0.05*N13) - 1.32)</f>
        <v>0.416626365424721</v>
      </c>
      <c r="V13" s="25" t="n">
        <f aca="false">10^(-U13*1)</f>
        <v>0.383154238884877</v>
      </c>
      <c r="W13" s="37" t="n">
        <f aca="false">10^(-U13*2)</f>
        <v>0.146807170775449</v>
      </c>
      <c r="X13" s="31" t="n">
        <f aca="false">S13/G13</f>
        <v>252.5512075239</v>
      </c>
      <c r="Y13" s="32" t="n">
        <f aca="false">S13/H13</f>
        <v>45.9567649174228</v>
      </c>
      <c r="Z13" s="33" t="n">
        <f aca="false">S13/I13</f>
        <v>14.2019980717413</v>
      </c>
      <c r="AA13" s="31" t="n">
        <f aca="false">$S13/$G13*V13</f>
        <v>96.7660656982764</v>
      </c>
      <c r="AB13" s="32" t="n">
        <f aca="false">$S13/$H13*V13</f>
        <v>17.6085292835463</v>
      </c>
      <c r="AC13" s="33" t="n">
        <f aca="false">$S13/$I13*V13</f>
        <v>5.44155576182252</v>
      </c>
      <c r="AD13" s="31" t="n">
        <f aca="false">$S13/$G13*W13</f>
        <v>37.0763282525071</v>
      </c>
      <c r="AE13" s="32" t="n">
        <f aca="false">$S13/$H13*W13</f>
        <v>6.74678263551926</v>
      </c>
      <c r="AF13" s="33" t="n">
        <f aca="false">$S13/$I13*W13</f>
        <v>2.08495515627072</v>
      </c>
    </row>
    <row r="14" customFormat="false" ht="12.8" hidden="false" customHeight="false" outlineLevel="0" collapsed="false">
      <c r="A14" s="44" t="s">
        <v>46</v>
      </c>
      <c r="B14" s="45" t="n">
        <f aca="false">B6/B8</f>
        <v>0.149</v>
      </c>
      <c r="D14" s="18" t="s">
        <v>47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365.168908468867</v>
      </c>
      <c r="T14" s="27" t="n">
        <f aca="false">SQRT(R14^2 + $B$10^2)</f>
        <v>0.675731618414604</v>
      </c>
      <c r="U14" s="36" t="n">
        <f aca="false">10^((0.05*N14) - 1.32)</f>
        <v>0.994897833173794</v>
      </c>
      <c r="V14" s="25" t="n">
        <f aca="false">10^(-U14*1)</f>
        <v>0.101181745410556</v>
      </c>
      <c r="W14" s="37" t="n">
        <f aca="false">10^(-U14*2)</f>
        <v>0.0102377456043266</v>
      </c>
      <c r="X14" s="31" t="n">
        <f aca="false">S14/G14</f>
        <v>1.961073148936</v>
      </c>
      <c r="Y14" s="32" t="n">
        <f aca="false">S14/H14</f>
        <v>0.230406004774248</v>
      </c>
      <c r="Z14" s="33" t="n">
        <f aca="false">S14/I14</f>
        <v>0.120918790191869</v>
      </c>
      <c r="AA14" s="31" t="n">
        <f aca="false">$S14/$G14*V14</f>
        <v>0.19842480408712</v>
      </c>
      <c r="AB14" s="32" t="n">
        <f aca="false">$S14/$H14*V14</f>
        <v>0.0233128817161313</v>
      </c>
      <c r="AC14" s="33" t="n">
        <f aca="false">$S14/$I14*V14</f>
        <v>0.0122347742445462</v>
      </c>
      <c r="AD14" s="31" t="n">
        <f aca="false">$S14/$G14*W14</f>
        <v>0.0200769680102824</v>
      </c>
      <c r="AE14" s="32" t="n">
        <f aca="false">$S14/$H14*W14</f>
        <v>0.002358838062588</v>
      </c>
      <c r="AF14" s="33" t="n">
        <f aca="false">$S14/$I14*W14</f>
        <v>0.0012379358127673</v>
      </c>
    </row>
    <row r="15" customFormat="false" ht="12.8" hidden="false" customHeight="false" outlineLevel="0" collapsed="false">
      <c r="A15" s="44" t="s">
        <v>48</v>
      </c>
      <c r="B15" s="45" t="n">
        <f aca="false">B7/B8</f>
        <v>0.095</v>
      </c>
      <c r="D15" s="18" t="s">
        <v>49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1249.38343056592</v>
      </c>
      <c r="T15" s="27" t="n">
        <f aca="false">SQRT(R15^2 + $B$10^2)</f>
        <v>0.675731618414604</v>
      </c>
      <c r="U15" s="36" t="n">
        <f aca="false">10^((0.05*N15) - 1.32)</f>
        <v>0.0709698543604585</v>
      </c>
      <c r="V15" s="25" t="n">
        <f aca="false">10^(-U15*1)</f>
        <v>0.849239421161689</v>
      </c>
      <c r="W15" s="37" t="n">
        <f aca="false">10^(-U15*2)</f>
        <v>0.721207594455041</v>
      </c>
      <c r="X15" s="31" t="n">
        <f aca="false">S15/G15</f>
        <v>0.497388502479019</v>
      </c>
      <c r="Y15" s="32" t="n">
        <f aca="false">S15/H15</f>
        <v>0.497388502479019</v>
      </c>
      <c r="Z15" s="33" t="n">
        <f aca="false">S15/I15</f>
        <v>0.497388502479019</v>
      </c>
      <c r="AA15" s="31" t="n">
        <f aca="false">$S15/$G15*V15</f>
        <v>0.422401923937761</v>
      </c>
      <c r="AB15" s="32" t="n">
        <f aca="false">$S15/$H15*V15</f>
        <v>0.422401923937761</v>
      </c>
      <c r="AC15" s="33" t="n">
        <f aca="false">$S15/$I15*V15</f>
        <v>0.422401923937761</v>
      </c>
      <c r="AD15" s="31" t="n">
        <f aca="false">$S15/$G15*W15</f>
        <v>0.358720365382488</v>
      </c>
      <c r="AE15" s="32" t="n">
        <f aca="false">$S15/$H15*W15</f>
        <v>0.358720365382488</v>
      </c>
      <c r="AF15" s="33" t="n">
        <f aca="false">$S15/$I15*W15</f>
        <v>0.358720365382488</v>
      </c>
    </row>
    <row r="16" customFormat="false" ht="12.8" hidden="false" customHeight="false" outlineLevel="0" collapsed="false">
      <c r="A16" s="44" t="s">
        <v>50</v>
      </c>
      <c r="B16" s="45" t="n">
        <f aca="false">B14*B4</f>
        <v>237792395676.333</v>
      </c>
      <c r="D16" s="18" t="s">
        <v>51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18.2631769101852</v>
      </c>
      <c r="T16" s="27" t="n">
        <f aca="false">SQRT(R16^2 + $B$10^2)</f>
        <v>0.675731618414604</v>
      </c>
      <c r="U16" s="36" t="n">
        <f aca="false">10^((0.05*N16) - 1.32)</f>
        <v>0.321199976624033</v>
      </c>
      <c r="V16" s="25" t="n">
        <f aca="false">10^(-U16*1)</f>
        <v>0.477309439620004</v>
      </c>
      <c r="W16" s="37" t="n">
        <f aca="false">10^(-U16*2)</f>
        <v>0.227824301150363</v>
      </c>
      <c r="X16" s="31" t="n">
        <f aca="false">S16/G16</f>
        <v>0.0159065621256979</v>
      </c>
      <c r="Y16" s="32" t="n">
        <f aca="false">S16/H16</f>
        <v>0.0159065621256979</v>
      </c>
      <c r="Z16" s="33" t="n">
        <f aca="false">S16/I16</f>
        <v>0.0159065621256979</v>
      </c>
      <c r="AA16" s="31" t="n">
        <f aca="false">$S16/$G16*V16</f>
        <v>0.00759235225449767</v>
      </c>
      <c r="AB16" s="32" t="n">
        <f aca="false">$S16/$H16*V16</f>
        <v>0.00759235225449767</v>
      </c>
      <c r="AC16" s="33" t="n">
        <f aca="false">$S16/$I16*V16</f>
        <v>0.00759235225449767</v>
      </c>
      <c r="AD16" s="31" t="n">
        <f aca="false">$S16/$G16*W16</f>
        <v>0.00362390139999196</v>
      </c>
      <c r="AE16" s="32" t="n">
        <f aca="false">$S16/$H16*W16</f>
        <v>0.00362390139999196</v>
      </c>
      <c r="AF16" s="33" t="n">
        <f aca="false">$S16/$I16*W16</f>
        <v>0.00362390139999196</v>
      </c>
    </row>
    <row r="17" customFormat="false" ht="12.8" hidden="false" customHeight="false" outlineLevel="0" collapsed="false">
      <c r="A17" s="46" t="s">
        <v>52</v>
      </c>
      <c r="B17" s="47" t="n">
        <f aca="false">SQRT((B15/B14)^2 + (B5/B4)^2)</f>
        <v>0.63758389261745</v>
      </c>
      <c r="D17" s="18" t="s">
        <v>53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518.265006423344</v>
      </c>
      <c r="T17" s="27" t="n">
        <f aca="false">SQRT(R17^2 + $B$10^2)</f>
        <v>0.675731618414604</v>
      </c>
      <c r="U17" s="36" t="n">
        <f aca="false">10^((0.05*N17) - 1.32)</f>
        <v>0.12369547410088</v>
      </c>
      <c r="V17" s="25" t="n">
        <f aca="false">10^(-U17*1)</f>
        <v>0.75215011440412</v>
      </c>
      <c r="W17" s="37" t="n">
        <f aca="false">10^(-U17*2)</f>
        <v>0.565729794598131</v>
      </c>
      <c r="X17" s="31" t="n">
        <f aca="false">S17/G17</f>
        <v>13.6317585771478</v>
      </c>
      <c r="Y17" s="32" t="n">
        <f aca="false">S17/H17</f>
        <v>13.6317585771478</v>
      </c>
      <c r="Z17" s="33" t="n">
        <f aca="false">S17/I17</f>
        <v>13.6317585771478</v>
      </c>
      <c r="AA17" s="31" t="n">
        <f aca="false">$S17/$G17*V17</f>
        <v>10.253128773331</v>
      </c>
      <c r="AB17" s="32" t="n">
        <f aca="false">$S17/$H17*V17</f>
        <v>10.253128773331</v>
      </c>
      <c r="AC17" s="33" t="n">
        <f aca="false">$S17/$I17*V17</f>
        <v>10.253128773331</v>
      </c>
      <c r="AD17" s="31" t="n">
        <f aca="false">$S17/$G17*W17</f>
        <v>7.71189197986111</v>
      </c>
      <c r="AE17" s="32" t="n">
        <f aca="false">$S17/$H17*W17</f>
        <v>7.71189197986111</v>
      </c>
      <c r="AF17" s="33" t="n">
        <f aca="false">$S17/$I17*W17</f>
        <v>7.71189197986111</v>
      </c>
    </row>
    <row r="18" customFormat="false" ht="12.8" hidden="false" customHeight="false" outlineLevel="0" collapsed="false">
      <c r="D18" s="18" t="s">
        <v>54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757.555561997403</v>
      </c>
      <c r="T18" s="27" t="n">
        <f aca="false">SQRT(R18^2 + $B$10^2)</f>
        <v>0.675731618414604</v>
      </c>
      <c r="U18" s="36" t="n">
        <f aca="false">10^((0.05*N18) - 1.32)</f>
        <v>0.072589192795555</v>
      </c>
      <c r="V18" s="25" t="n">
        <f aca="false">10^(-U18*1)</f>
        <v>0.84607878837658</v>
      </c>
      <c r="W18" s="37" t="n">
        <f aca="false">10^(-U18*2)</f>
        <v>0.715849316140782</v>
      </c>
      <c r="X18" s="31" t="n">
        <f aca="false">S18/G18</f>
        <v>1.65735098654746</v>
      </c>
      <c r="Y18" s="32" t="n">
        <f aca="false">S18/H18</f>
        <v>0.134714545786045</v>
      </c>
      <c r="Z18" s="33" t="n">
        <f aca="false">S18/I18</f>
        <v>0.0250850222829574</v>
      </c>
      <c r="AA18" s="31" t="n">
        <f aca="false">$S18/$G18*V18</f>
        <v>1.4022495146128</v>
      </c>
      <c r="AB18" s="32" t="n">
        <f aca="false">$S18/$H18*V18</f>
        <v>0.113979119675358</v>
      </c>
      <c r="AC18" s="33" t="n">
        <f aca="false">$S18/$I18*V18</f>
        <v>0.0212239052595641</v>
      </c>
      <c r="AD18" s="31" t="n">
        <f aca="false">$S18/$G18*W18</f>
        <v>1.18641357032525</v>
      </c>
      <c r="AE18" s="32" t="n">
        <f aca="false">$S18/$H18*W18</f>
        <v>0.0964353154751562</v>
      </c>
      <c r="AF18" s="33" t="n">
        <f aca="false">$S18/$I18*W18</f>
        <v>0.0179570960466314</v>
      </c>
    </row>
    <row r="19" customFormat="false" ht="12.8" hidden="false" customHeight="false" outlineLevel="0" collapsed="false">
      <c r="D19" s="18" t="s">
        <v>55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1528.46320151464</v>
      </c>
      <c r="T19" s="27" t="n">
        <f aca="false">SQRT(R19^2 + $B$10^2)</f>
        <v>0.675731618414604</v>
      </c>
      <c r="U19" s="36" t="n">
        <f aca="false">10^((0.05*N19) - 1.32)</f>
        <v>0.0711314921271527</v>
      </c>
      <c r="V19" s="25" t="n">
        <f aca="false">10^(-U19*1)</f>
        <v>0.848923406043904</v>
      </c>
      <c r="W19" s="37" t="n">
        <f aca="false">10^(-U19*2)</f>
        <v>0.720670949329184</v>
      </c>
      <c r="X19" s="31" t="n">
        <f aca="false">S19/G19</f>
        <v>3.50150690679576</v>
      </c>
      <c r="Y19" s="32" t="n">
        <f aca="false">S19/H19</f>
        <v>0.78388975290867</v>
      </c>
      <c r="Z19" s="33" t="n">
        <f aca="false">S19/I19</f>
        <v>0.383932597694633</v>
      </c>
      <c r="AA19" s="31" t="n">
        <f aca="false">$S19/$G19*V19</f>
        <v>2.97251116960332</v>
      </c>
      <c r="AB19" s="32" t="n">
        <f aca="false">$S19/$H19*V19</f>
        <v>0.665462359002143</v>
      </c>
      <c r="AC19" s="33" t="n">
        <f aca="false">$S19/$I19*V19</f>
        <v>0.325929368526211</v>
      </c>
      <c r="AD19" s="31" t="n">
        <f aca="false">$S19/$G19*W19</f>
        <v>2.5234343066032</v>
      </c>
      <c r="AE19" s="32" t="n">
        <f aca="false">$S19/$H19*W19</f>
        <v>0.56492657239811</v>
      </c>
      <c r="AF19" s="33" t="n">
        <f aca="false">$S19/$I19*W19</f>
        <v>0.27668906965901</v>
      </c>
    </row>
    <row r="20" customFormat="false" ht="12.8" hidden="false" customHeight="false" outlineLevel="0" collapsed="false">
      <c r="A20" s="48" t="s">
        <v>56</v>
      </c>
      <c r="D20" s="18" t="s">
        <v>57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1279.7020743718</v>
      </c>
      <c r="T20" s="27" t="n">
        <f aca="false">SQRT(R20^2 + $B$10^2)</f>
        <v>0.675731618414604</v>
      </c>
      <c r="U20" s="36" t="n">
        <f aca="false">10^((0.05*N20) - 1.32)</f>
        <v>0.176813811031014</v>
      </c>
      <c r="V20" s="25" t="n">
        <f aca="false">10^(-U20*1)</f>
        <v>0.665558430557694</v>
      </c>
      <c r="W20" s="37" t="n">
        <f aca="false">10^(-U20*2)</f>
        <v>0.442968024486421</v>
      </c>
      <c r="X20" s="31" t="n">
        <f aca="false">S20/G20</f>
        <v>24.9522017901302</v>
      </c>
      <c r="Y20" s="32" t="n">
        <f aca="false">S20/H20</f>
        <v>24.9522017901302</v>
      </c>
      <c r="Z20" s="33" t="n">
        <f aca="false">S20/I20</f>
        <v>24.9522017901302</v>
      </c>
      <c r="AA20" s="31" t="n">
        <f aca="false">$S20/$G20*V20</f>
        <v>16.6071482623979</v>
      </c>
      <c r="AB20" s="32" t="n">
        <f aca="false">$S20/$H20*V20</f>
        <v>16.6071482623979</v>
      </c>
      <c r="AC20" s="33" t="n">
        <f aca="false">$S20/$I20*V20</f>
        <v>16.6071482623979</v>
      </c>
      <c r="AD20" s="31" t="n">
        <f aca="false">$S20/$G20*W20</f>
        <v>11.0530275335605</v>
      </c>
      <c r="AE20" s="32" t="n">
        <f aca="false">$S20/$H20*W20</f>
        <v>11.0530275335605</v>
      </c>
      <c r="AF20" s="33" t="n">
        <f aca="false">$S20/$I20*W20</f>
        <v>11.0530275335605</v>
      </c>
    </row>
    <row r="21" customFormat="false" ht="12.8" hidden="false" customHeight="false" outlineLevel="0" collapsed="false">
      <c r="A21" s="49" t="s">
        <v>58</v>
      </c>
      <c r="D21" s="18" t="s">
        <v>59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272.53192682957</v>
      </c>
      <c r="T21" s="27" t="n">
        <f aca="false">SQRT(R21^2 + $B$10^2)</f>
        <v>0.675731618414604</v>
      </c>
      <c r="U21" s="36" t="n">
        <f aca="false">10^((0.05*N21) - 1.32)</f>
        <v>0.457670389270383</v>
      </c>
      <c r="V21" s="25" t="n">
        <f aca="false">10^(-U21*1)</f>
        <v>0.348601788342614</v>
      </c>
      <c r="W21" s="37" t="n">
        <f aca="false">10^(-U21*2)</f>
        <v>0.121523206835669</v>
      </c>
      <c r="X21" s="31" t="n">
        <f aca="false">S21/G21</f>
        <v>0.124571125046782</v>
      </c>
      <c r="Y21" s="32" t="n">
        <f aca="false">S21/H21</f>
        <v>0.124571125046782</v>
      </c>
      <c r="Z21" s="33" t="n">
        <f aca="false">S21/I21</f>
        <v>0.124571125046782</v>
      </c>
      <c r="AA21" s="31" t="n">
        <f aca="false">$S21/$G21*V21</f>
        <v>0.0434257169671597</v>
      </c>
      <c r="AB21" s="32" t="n">
        <f aca="false">$S21/$H21*V21</f>
        <v>0.0434257169671597</v>
      </c>
      <c r="AC21" s="33" t="n">
        <f aca="false">$S21/$I21*V21</f>
        <v>0.0434257169671597</v>
      </c>
      <c r="AD21" s="31" t="n">
        <f aca="false">$S21/$G21*W21</f>
        <v>0.0151382825948121</v>
      </c>
      <c r="AE21" s="32" t="n">
        <f aca="false">$S21/$H21*W21</f>
        <v>0.0151382825948121</v>
      </c>
      <c r="AF21" s="33" t="n">
        <f aca="false">$S21/$I21*W21</f>
        <v>0.0151382825948121</v>
      </c>
    </row>
    <row r="22" customFormat="false" ht="12.8" hidden="false" customHeight="false" outlineLevel="0" collapsed="false">
      <c r="A22" s="50" t="s">
        <v>60</v>
      </c>
      <c r="D22" s="18" t="s">
        <v>61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33.4440418568796</v>
      </c>
      <c r="T22" s="27" t="n">
        <f aca="false">SQRT(R22^2 + $B$10^2)</f>
        <v>0.675731618414604</v>
      </c>
      <c r="U22" s="36" t="n">
        <f aca="false">10^((0.05*N22) - 1.32)</f>
        <v>0.978328431786094</v>
      </c>
      <c r="V22" s="25" t="n">
        <f aca="false">10^(-U22*1)</f>
        <v>0.105116663666394</v>
      </c>
      <c r="W22" s="37" t="n">
        <f aca="false">10^(-U22*2)</f>
        <v>0.0110495129803537</v>
      </c>
      <c r="X22" s="31" t="n">
        <f aca="false">S22/G22</f>
        <v>0.100999391742881</v>
      </c>
      <c r="Y22" s="32" t="n">
        <f aca="false">S22/H22</f>
        <v>0.0152868765457652</v>
      </c>
      <c r="Z22" s="33" t="n">
        <f aca="false">S22/I22</f>
        <v>0.000236765684453445</v>
      </c>
      <c r="AA22" s="31" t="n">
        <f aca="false">$S22/$G22*V22</f>
        <v>0.0106167190923467</v>
      </c>
      <c r="AB22" s="32" t="n">
        <f aca="false">$S22/$H22*V22</f>
        <v>0.00160690546037088</v>
      </c>
      <c r="AC22" s="33" t="n">
        <f aca="false">$S22/$I22*V22</f>
        <v>2.48880188204362E-005</v>
      </c>
      <c r="AD22" s="31" t="n">
        <f aca="false">$S22/$G22*W22</f>
        <v>0.00111599409007079</v>
      </c>
      <c r="AE22" s="32" t="n">
        <f aca="false">$S22/$H22*W22</f>
        <v>0.000168912540821498</v>
      </c>
      <c r="AF22" s="33" t="n">
        <f aca="false">$S22/$I22*W22</f>
        <v>2.61614550367067E-006</v>
      </c>
    </row>
    <row r="23" customFormat="false" ht="12.8" hidden="false" customHeight="false" outlineLevel="0" collapsed="false">
      <c r="A23" s="51" t="s">
        <v>62</v>
      </c>
      <c r="D23" s="52" t="s">
        <v>63</v>
      </c>
      <c r="E23" s="53" t="n">
        <v>161.971252566735</v>
      </c>
      <c r="F23" s="54" t="n">
        <v>0.1</v>
      </c>
      <c r="G23" s="53" t="n">
        <v>38.0189396320561</v>
      </c>
      <c r="H23" s="53" t="n">
        <v>38.0189396320561</v>
      </c>
      <c r="I23" s="53" t="n">
        <v>38.0189396320561</v>
      </c>
      <c r="J23" s="54" t="n">
        <v>4103</v>
      </c>
      <c r="K23" s="54" t="n">
        <v>0.2</v>
      </c>
      <c r="L23" s="55" t="n">
        <v>53600000</v>
      </c>
      <c r="M23" s="54" t="n">
        <v>0.01</v>
      </c>
      <c r="N23" s="56" t="n">
        <v>19.6081948</v>
      </c>
      <c r="O23" s="57" t="n">
        <f aca="false">J23/L23</f>
        <v>7.65485074626866E-005</v>
      </c>
      <c r="P23" s="58" t="n">
        <f aca="false">SQRT(K23^2 + M23^2)</f>
        <v>0.200249843945008</v>
      </c>
      <c r="Q23" s="59" t="n">
        <f aca="false">($B$16/E23)*O23</f>
        <v>112381.997956706</v>
      </c>
      <c r="R23" s="58" t="n">
        <f aca="false">SQRT($B$17^2 + F23^2 + P23^2)</f>
        <v>0.675731618414604</v>
      </c>
      <c r="S23" s="59" t="n">
        <f aca="false">Q23*$B$9</f>
        <v>112.381997956706</v>
      </c>
      <c r="T23" s="58" t="n">
        <f aca="false">SQRT(R23^2 + $B$10^2)</f>
        <v>0.675731618414604</v>
      </c>
      <c r="U23" s="60" t="n">
        <f aca="false">10^((0.05*N23) - 1.32)</f>
        <v>0.457519638089518</v>
      </c>
      <c r="V23" s="58" t="n">
        <f aca="false">10^(-U23*1)</f>
        <v>0.348722815100656</v>
      </c>
      <c r="W23" s="61" t="n">
        <f aca="false">10^(-U23*2)</f>
        <v>0.121607601771726</v>
      </c>
      <c r="X23" s="62" t="n">
        <f aca="false">S23/G23</f>
        <v>2.95594772090776</v>
      </c>
      <c r="Y23" s="63" t="n">
        <f aca="false">S23/H23</f>
        <v>2.95594772090776</v>
      </c>
      <c r="Z23" s="64" t="n">
        <f aca="false">S23/I23</f>
        <v>2.95594772090776</v>
      </c>
      <c r="AA23" s="31" t="n">
        <f aca="false">$S23/$G23*V23</f>
        <v>1.03080641052532</v>
      </c>
      <c r="AB23" s="32" t="n">
        <f aca="false">$S23/$H23*V23</f>
        <v>1.03080641052532</v>
      </c>
      <c r="AC23" s="33" t="n">
        <f aca="false">$S23/$I23*V23</f>
        <v>1.03080641052532</v>
      </c>
      <c r="AD23" s="31" t="n">
        <f aca="false">$S23/$G23*W23</f>
        <v>0.359465713302192</v>
      </c>
      <c r="AE23" s="32" t="n">
        <f aca="false">$S23/$H23*W23</f>
        <v>0.359465713302192</v>
      </c>
      <c r="AF23" s="33" t="n">
        <f aca="false">$S23/$I23*W23</f>
        <v>0.359465713302192</v>
      </c>
    </row>
    <row r="24" customFormat="false" ht="12.8" hidden="false" customHeight="false" outlineLevel="0" collapsed="false">
      <c r="A24" s="65" t="s">
        <v>64</v>
      </c>
      <c r="U24" s="6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2020-06-24T22:22:35Z</dcterms:created>
  <dc:creator/>
  <dc:description/>
  <dc:language>en-GB</dc:language>
  <cp:lastModifiedBy/>
  <dcterms:modified xsi:type="dcterms:W3CDTF">2020-06-26T17:11:42Z</dcterms:modified>
  <cp:revision>26</cp:revision>
  <dc:subject/>
  <dc:title/>
</cp:coreProperties>
</file>