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gel\OneDrive\Área de Trabalho\"/>
    </mc:Choice>
  </mc:AlternateContent>
  <xr:revisionPtr revIDLastSave="0" documentId="13_ncr:1_{E09344CB-EAB2-4AF3-8A87-B362CCB7699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lha2" sheetId="2" r:id="rId1"/>
    <sheet name="Folh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B50" i="1"/>
  <c r="B19" i="1"/>
  <c r="C3" i="1"/>
  <c r="C9" i="1" s="1"/>
  <c r="C10" i="1" s="1"/>
  <c r="D3" i="1"/>
  <c r="D9" i="1" s="1"/>
  <c r="D10" i="1" s="1"/>
  <c r="E3" i="1"/>
  <c r="E9" i="1" s="1"/>
  <c r="E10" i="1" s="1"/>
  <c r="F3" i="1"/>
  <c r="F9" i="1" s="1"/>
  <c r="B3" i="1"/>
  <c r="B9" i="1" s="1"/>
  <c r="B45" i="1"/>
  <c r="C45" i="1" s="1"/>
  <c r="G45" i="1"/>
  <c r="F45" i="1"/>
  <c r="E45" i="1"/>
  <c r="D45" i="1"/>
  <c r="B44" i="1"/>
  <c r="E44" i="1" s="1"/>
  <c r="C25" i="1"/>
  <c r="D25" i="1" s="1"/>
  <c r="E25" i="1" s="1"/>
  <c r="F25" i="1" s="1"/>
  <c r="C14" i="1"/>
  <c r="D14" i="1"/>
  <c r="E14" i="1"/>
  <c r="F14" i="1"/>
  <c r="G14" i="1"/>
  <c r="D18" i="1"/>
  <c r="D17" i="1"/>
  <c r="D16" i="1"/>
  <c r="D15" i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26" i="1"/>
  <c r="D26" i="1" s="1"/>
  <c r="E26" i="1" s="1"/>
  <c r="F26" i="1" s="1"/>
  <c r="G15" i="1"/>
  <c r="G16" i="1"/>
  <c r="G17" i="1"/>
  <c r="G18" i="1"/>
  <c r="F15" i="1"/>
  <c r="F16" i="1"/>
  <c r="F17" i="1"/>
  <c r="F18" i="1"/>
  <c r="E15" i="1"/>
  <c r="E16" i="1"/>
  <c r="E17" i="1"/>
  <c r="E18" i="1"/>
  <c r="C15" i="1"/>
  <c r="C16" i="1"/>
  <c r="C17" i="1"/>
  <c r="C18" i="1"/>
  <c r="B31" i="1"/>
  <c r="B30" i="1" s="1"/>
  <c r="B20" i="1"/>
  <c r="B21" i="1" s="1"/>
  <c r="D19" i="1" l="1"/>
  <c r="G19" i="1"/>
  <c r="C19" i="1"/>
  <c r="F19" i="1"/>
  <c r="E19" i="1"/>
  <c r="D58" i="1" s="1"/>
  <c r="B10" i="1"/>
  <c r="F10" i="1"/>
  <c r="D44" i="1"/>
  <c r="D46" i="1" s="1"/>
  <c r="F44" i="1"/>
  <c r="F46" i="1" s="1"/>
  <c r="G44" i="1"/>
  <c r="G46" i="1" s="1"/>
  <c r="C44" i="1"/>
  <c r="C46" i="1" s="1"/>
  <c r="E46" i="1"/>
  <c r="B46" i="1"/>
  <c r="C31" i="1"/>
  <c r="C30" i="1" s="1"/>
  <c r="D31" i="1"/>
  <c r="D30" i="1" s="1"/>
  <c r="E58" i="1" l="1"/>
  <c r="E51" i="1"/>
  <c r="E59" i="1"/>
  <c r="D51" i="1"/>
  <c r="D59" i="1"/>
  <c r="C51" i="1"/>
  <c r="C59" i="1"/>
  <c r="B51" i="1"/>
  <c r="B59" i="1"/>
  <c r="C58" i="1"/>
  <c r="F51" i="1"/>
  <c r="F59" i="1"/>
  <c r="B58" i="1"/>
  <c r="F20" i="1"/>
  <c r="F21" i="1" s="1"/>
  <c r="D20" i="1"/>
  <c r="D21" i="1" s="1"/>
  <c r="C52" i="1"/>
  <c r="E20" i="1"/>
  <c r="E21" i="1" s="1"/>
  <c r="G20" i="1"/>
  <c r="G21" i="1" s="1"/>
  <c r="C20" i="1"/>
  <c r="C21" i="1" s="1"/>
  <c r="F31" i="1"/>
  <c r="F30" i="1" s="1"/>
  <c r="E31" i="1"/>
  <c r="E30" i="1" s="1"/>
  <c r="D52" i="1" l="1"/>
  <c r="E52" i="1"/>
  <c r="D60" i="1"/>
  <c r="F52" i="1"/>
  <c r="F58" i="1"/>
  <c r="C60" i="1"/>
  <c r="E60" i="1"/>
  <c r="B52" i="1"/>
  <c r="B60" i="1"/>
  <c r="F60" i="1" l="1"/>
</calcChain>
</file>

<file path=xl/sharedStrings.xml><?xml version="1.0" encoding="utf-8"?>
<sst xmlns="http://schemas.openxmlformats.org/spreadsheetml/2006/main" count="90" uniqueCount="48">
  <si>
    <t>1º Ano</t>
  </si>
  <si>
    <t>2º Ano</t>
  </si>
  <si>
    <t>3º Ano</t>
  </si>
  <si>
    <t>4º Ano</t>
  </si>
  <si>
    <t>5º Ano</t>
  </si>
  <si>
    <t>Azure AppService</t>
  </si>
  <si>
    <t>Azure Database para MySQL</t>
  </si>
  <si>
    <t>Azure Functions</t>
  </si>
  <si>
    <t>Azure Active Directory e Key Vault</t>
  </si>
  <si>
    <t>IoT Hub</t>
  </si>
  <si>
    <t>Stream Analytics</t>
  </si>
  <si>
    <t>RFID Gateway</t>
  </si>
  <si>
    <t>RFID Tags Resistentes</t>
  </si>
  <si>
    <t>Impressoras RFID</t>
  </si>
  <si>
    <t>Aluguer Escritório e despesas inerentes</t>
  </si>
  <si>
    <t>RFID Etiquetas Consumíveis</t>
  </si>
  <si>
    <t>Leasing Viaturas Automóveis e seus consumiveis</t>
  </si>
  <si>
    <t>Gastos com Pessoal</t>
  </si>
  <si>
    <t>Fornecimentos e Serviços Externos</t>
  </si>
  <si>
    <t>Outros Gastos Gerais</t>
  </si>
  <si>
    <t>Para 1 Cliente</t>
  </si>
  <si>
    <t>CAPEX</t>
  </si>
  <si>
    <t>OPEX</t>
  </si>
  <si>
    <t>Valor Mensal</t>
  </si>
  <si>
    <t>Cliente Premium</t>
  </si>
  <si>
    <t>Cliente Standard</t>
  </si>
  <si>
    <t>PRODUTOS RFID</t>
  </si>
  <si>
    <t>Valor total Clientes</t>
  </si>
  <si>
    <t>Receitas</t>
  </si>
  <si>
    <t>Total Mensal</t>
  </si>
  <si>
    <t>RFID Leitores Portáteis</t>
  </si>
  <si>
    <t>Azure CLOUD OPEX</t>
  </si>
  <si>
    <t>Total Anual</t>
  </si>
  <si>
    <t>Valor Anual</t>
  </si>
  <si>
    <t>Portáteis / Outros Equipamentos - Anual</t>
  </si>
  <si>
    <t>Standart</t>
  </si>
  <si>
    <t>Premium</t>
  </si>
  <si>
    <t>1 Cliente</t>
  </si>
  <si>
    <t>RECEITAS</t>
  </si>
  <si>
    <t xml:space="preserve">Custos </t>
  </si>
  <si>
    <t>LUCRO</t>
  </si>
  <si>
    <t>INNOVATIVE LOGISTICS</t>
  </si>
  <si>
    <t>Evolução Nº de Clientes</t>
  </si>
  <si>
    <t>45 Novos Client.</t>
  </si>
  <si>
    <t>30 Novos Client.</t>
  </si>
  <si>
    <t>75 Novos Client.</t>
  </si>
  <si>
    <t>120 Novos Client.</t>
  </si>
  <si>
    <t>30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</si>
</sst>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;[Red]\-#,##0\ &quot;€&quot;"/>
    <numFmt numFmtId="165" formatCode="#,##0.00\ &quot;€&quot;"/>
    <numFmt numFmtId="166" formatCode="#,##0.00\ [$€-1]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11" xfId="0" applyNumberFormat="1" applyBorder="1"/>
    <xf numFmtId="166" fontId="0" fillId="0" borderId="11" xfId="0" applyNumberFormat="1" applyBorder="1"/>
    <xf numFmtId="165" fontId="4" fillId="3" borderId="17" xfId="0" applyNumberFormat="1" applyFont="1" applyFill="1" applyBorder="1"/>
    <xf numFmtId="165" fontId="4" fillId="3" borderId="15" xfId="0" applyNumberFormat="1" applyFont="1" applyFill="1" applyBorder="1"/>
    <xf numFmtId="165" fontId="4" fillId="3" borderId="16" xfId="0" applyNumberFormat="1" applyFont="1" applyFill="1" applyBorder="1"/>
    <xf numFmtId="165" fontId="5" fillId="3" borderId="6" xfId="0" applyNumberFormat="1" applyFont="1" applyFill="1" applyBorder="1"/>
    <xf numFmtId="0" fontId="1" fillId="0" borderId="6" xfId="0" applyFont="1" applyBorder="1"/>
    <xf numFmtId="166" fontId="0" fillId="0" borderId="0" xfId="0" applyNumberFormat="1"/>
    <xf numFmtId="165" fontId="0" fillId="0" borderId="19" xfId="0" applyNumberFormat="1" applyBorder="1"/>
    <xf numFmtId="165" fontId="0" fillId="0" borderId="2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5" fillId="3" borderId="6" xfId="0" applyFont="1" applyFill="1" applyBorder="1"/>
    <xf numFmtId="0" fontId="0" fillId="3" borderId="3" xfId="0" applyFill="1" applyBorder="1"/>
    <xf numFmtId="0" fontId="9" fillId="5" borderId="4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10" fontId="1" fillId="5" borderId="6" xfId="0" applyNumberFormat="1" applyFont="1" applyFill="1" applyBorder="1" applyAlignment="1">
      <alignment horizontal="center"/>
    </xf>
    <xf numFmtId="166" fontId="0" fillId="5" borderId="14" xfId="0" applyNumberFormat="1" applyFill="1" applyBorder="1"/>
    <xf numFmtId="166" fontId="0" fillId="5" borderId="1" xfId="0" applyNumberFormat="1" applyFill="1" applyBorder="1"/>
    <xf numFmtId="166" fontId="0" fillId="5" borderId="18" xfId="0" applyNumberFormat="1" applyFill="1" applyBorder="1"/>
    <xf numFmtId="166" fontId="0" fillId="5" borderId="11" xfId="0" applyNumberFormat="1" applyFill="1" applyBorder="1"/>
    <xf numFmtId="166" fontId="0" fillId="5" borderId="2" xfId="0" applyNumberFormat="1" applyFill="1" applyBorder="1"/>
    <xf numFmtId="166" fontId="0" fillId="5" borderId="0" xfId="0" applyNumberFormat="1" applyFill="1"/>
    <xf numFmtId="166" fontId="11" fillId="5" borderId="5" xfId="0" applyNumberFormat="1" applyFont="1" applyFill="1" applyBorder="1"/>
    <xf numFmtId="166" fontId="1" fillId="5" borderId="14" xfId="0" applyNumberFormat="1" applyFont="1" applyFill="1" applyBorder="1"/>
    <xf numFmtId="166" fontId="1" fillId="5" borderId="11" xfId="0" applyNumberFormat="1" applyFont="1" applyFill="1" applyBorder="1"/>
    <xf numFmtId="166" fontId="1" fillId="5" borderId="13" xfId="0" applyNumberFormat="1" applyFont="1" applyFill="1" applyBorder="1"/>
    <xf numFmtId="166" fontId="1" fillId="5" borderId="6" xfId="0" applyNumberFormat="1" applyFont="1" applyFill="1" applyBorder="1"/>
    <xf numFmtId="166" fontId="1" fillId="5" borderId="5" xfId="0" applyNumberFormat="1" applyFont="1" applyFill="1" applyBorder="1"/>
    <xf numFmtId="164" fontId="3" fillId="4" borderId="12" xfId="0" applyNumberFormat="1" applyFont="1" applyFill="1" applyBorder="1" applyAlignment="1">
      <alignment vertical="center"/>
    </xf>
    <xf numFmtId="164" fontId="3" fillId="4" borderId="13" xfId="0" applyNumberFormat="1" applyFont="1" applyFill="1" applyBorder="1" applyAlignment="1">
      <alignment vertical="center"/>
    </xf>
    <xf numFmtId="0" fontId="8" fillId="3" borderId="2" xfId="0" applyFont="1" applyFill="1" applyBorder="1"/>
    <xf numFmtId="0" fontId="5" fillId="3" borderId="2" xfId="0" applyFont="1" applyFill="1" applyBorder="1"/>
    <xf numFmtId="165" fontId="4" fillId="3" borderId="21" xfId="0" applyNumberFormat="1" applyFont="1" applyFill="1" applyBorder="1"/>
    <xf numFmtId="165" fontId="4" fillId="3" borderId="22" xfId="0" applyNumberFormat="1" applyFont="1" applyFill="1" applyBorder="1"/>
    <xf numFmtId="0" fontId="3" fillId="4" borderId="3" xfId="0" applyFont="1" applyFill="1" applyBorder="1"/>
    <xf numFmtId="166" fontId="3" fillId="4" borderId="12" xfId="0" applyNumberFormat="1" applyFont="1" applyFill="1" applyBorder="1"/>
    <xf numFmtId="166" fontId="3" fillId="4" borderId="13" xfId="0" applyNumberFormat="1" applyFont="1" applyFill="1" applyBorder="1"/>
    <xf numFmtId="0" fontId="12" fillId="4" borderId="6" xfId="0" applyFont="1" applyFill="1" applyBorder="1"/>
    <xf numFmtId="165" fontId="3" fillId="4" borderId="12" xfId="0" applyNumberFormat="1" applyFont="1" applyFill="1" applyBorder="1"/>
    <xf numFmtId="165" fontId="3" fillId="4" borderId="13" xfId="0" applyNumberFormat="1" applyFont="1" applyFill="1" applyBorder="1"/>
    <xf numFmtId="0" fontId="0" fillId="2" borderId="0" xfId="0" applyFill="1"/>
    <xf numFmtId="165" fontId="0" fillId="2" borderId="0" xfId="0" applyNumberFormat="1" applyFill="1"/>
    <xf numFmtId="165" fontId="3" fillId="4" borderId="4" xfId="0" applyNumberFormat="1" applyFont="1" applyFill="1" applyBorder="1"/>
    <xf numFmtId="165" fontId="11" fillId="3" borderId="5" xfId="0" applyNumberFormat="1" applyFont="1" applyFill="1" applyBorder="1"/>
    <xf numFmtId="165" fontId="3" fillId="4" borderId="6" xfId="0" applyNumberFormat="1" applyFont="1" applyFill="1" applyBorder="1"/>
    <xf numFmtId="165" fontId="11" fillId="3" borderId="6" xfId="0" applyNumberFormat="1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165" fontId="0" fillId="0" borderId="0" xfId="0" applyNumberFormat="1"/>
    <xf numFmtId="0" fontId="1" fillId="0" borderId="9" xfId="0" applyFont="1" applyBorder="1"/>
    <xf numFmtId="165" fontId="3" fillId="4" borderId="7" xfId="0" applyNumberFormat="1" applyFont="1" applyFill="1" applyBorder="1"/>
    <xf numFmtId="165" fontId="3" fillId="4" borderId="5" xfId="0" applyNumberFormat="1" applyFont="1" applyFill="1" applyBorder="1"/>
    <xf numFmtId="166" fontId="1" fillId="5" borderId="4" xfId="0" applyNumberFormat="1" applyFont="1" applyFill="1" applyBorder="1"/>
    <xf numFmtId="166" fontId="1" fillId="5" borderId="7" xfId="0" applyNumberFormat="1" applyFont="1" applyFill="1" applyBorder="1"/>
    <xf numFmtId="0" fontId="1" fillId="0" borderId="8" xfId="0" applyFont="1" applyBorder="1"/>
    <xf numFmtId="0" fontId="1" fillId="0" borderId="10" xfId="0" applyFont="1" applyBorder="1"/>
    <xf numFmtId="0" fontId="7" fillId="2" borderId="4" xfId="0" applyFont="1" applyFill="1" applyBorder="1"/>
    <xf numFmtId="0" fontId="6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0" fillId="2" borderId="4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1" fillId="7" borderId="6" xfId="0" applyFont="1" applyFill="1" applyBorder="1" applyAlignment="1">
      <alignment horizontal="center"/>
    </xf>
    <xf numFmtId="0" fontId="1" fillId="7" borderId="1" xfId="0" applyFont="1" applyFill="1" applyBorder="1"/>
    <xf numFmtId="165" fontId="13" fillId="6" borderId="12" xfId="0" applyNumberFormat="1" applyFont="1" applyFill="1" applyBorder="1"/>
    <xf numFmtId="165" fontId="13" fillId="8" borderId="12" xfId="0" applyNumberFormat="1" applyFont="1" applyFill="1" applyBorder="1"/>
    <xf numFmtId="165" fontId="13" fillId="8" borderId="13" xfId="0" applyNumberFormat="1" applyFont="1" applyFill="1" applyBorder="1"/>
    <xf numFmtId="0" fontId="14" fillId="0" borderId="4" xfId="0" applyFont="1" applyFill="1" applyBorder="1"/>
    <xf numFmtId="0" fontId="14" fillId="0" borderId="6" xfId="0" applyFont="1" applyFill="1" applyBorder="1"/>
    <xf numFmtId="0" fontId="14" fillId="0" borderId="7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4611-F6A0-4D0A-8F14-554572992C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zoomScaleNormal="100" zoomScaleSheetLayoutView="120" workbookViewId="0">
      <selection activeCell="I55" sqref="I55"/>
    </sheetView>
  </sheetViews>
  <sheetFormatPr defaultRowHeight="15" x14ac:dyDescent="0.25"/>
  <cols>
    <col min="1" max="1" width="40" customWidth="1"/>
    <col min="2" max="6" width="15.5703125" customWidth="1"/>
    <col min="7" max="7" width="17" customWidth="1"/>
    <col min="8" max="9" width="11.140625" bestFit="1" customWidth="1"/>
    <col min="10" max="10" width="19.28515625" customWidth="1"/>
  </cols>
  <sheetData>
    <row r="1" spans="1:8" ht="15.75" thickBot="1" x14ac:dyDescent="0.3"/>
    <row r="2" spans="1:8" ht="15.75" thickBot="1" x14ac:dyDescent="0.3">
      <c r="A2" s="72" t="s">
        <v>31</v>
      </c>
      <c r="B2" s="91" t="s">
        <v>0</v>
      </c>
      <c r="C2" s="92" t="s">
        <v>1</v>
      </c>
      <c r="D2" s="91" t="s">
        <v>2</v>
      </c>
      <c r="E2" s="92" t="s">
        <v>3</v>
      </c>
      <c r="F2" s="91" t="s">
        <v>4</v>
      </c>
    </row>
    <row r="3" spans="1:8" x14ac:dyDescent="0.25">
      <c r="A3" s="39" t="s">
        <v>5</v>
      </c>
      <c r="B3" s="7">
        <f>131.86*12</f>
        <v>1582.3200000000002</v>
      </c>
      <c r="C3" s="7">
        <f t="shared" ref="C3:F3" si="0">131.86*12</f>
        <v>1582.3200000000002</v>
      </c>
      <c r="D3" s="7">
        <f t="shared" si="0"/>
        <v>1582.3200000000002</v>
      </c>
      <c r="E3" s="7">
        <f t="shared" si="0"/>
        <v>1582.3200000000002</v>
      </c>
      <c r="F3" s="7">
        <f t="shared" si="0"/>
        <v>1582.3200000000002</v>
      </c>
    </row>
    <row r="4" spans="1:8" x14ac:dyDescent="0.25">
      <c r="A4" s="40" t="s">
        <v>6</v>
      </c>
      <c r="B4" s="8">
        <v>3268.2</v>
      </c>
      <c r="C4" s="8">
        <v>3268.2</v>
      </c>
      <c r="D4" s="8">
        <v>6532.2</v>
      </c>
      <c r="E4" s="8">
        <v>9804.6</v>
      </c>
      <c r="F4" s="41">
        <v>13072.8</v>
      </c>
    </row>
    <row r="5" spans="1:8" x14ac:dyDescent="0.25">
      <c r="A5" s="40" t="s">
        <v>7</v>
      </c>
      <c r="B5" s="8">
        <v>81.36</v>
      </c>
      <c r="C5" s="8">
        <v>486</v>
      </c>
      <c r="D5" s="8">
        <v>673.08</v>
      </c>
      <c r="E5" s="8">
        <v>1140.8399999999999</v>
      </c>
      <c r="F5" s="41">
        <v>1889.16</v>
      </c>
    </row>
    <row r="6" spans="1:8" x14ac:dyDescent="0.25">
      <c r="A6" s="39" t="s">
        <v>8</v>
      </c>
      <c r="B6" s="8">
        <v>1454.52</v>
      </c>
      <c r="C6" s="8">
        <v>1454.52</v>
      </c>
      <c r="D6" s="8">
        <v>1454.52</v>
      </c>
      <c r="E6" s="8">
        <v>1454.52</v>
      </c>
      <c r="F6" s="41">
        <v>1454.52</v>
      </c>
    </row>
    <row r="7" spans="1:8" x14ac:dyDescent="0.25">
      <c r="A7" s="40" t="s">
        <v>9</v>
      </c>
      <c r="B7" s="8">
        <v>475.68</v>
      </c>
      <c r="C7" s="8">
        <v>760.92</v>
      </c>
      <c r="D7" s="8">
        <v>951.48</v>
      </c>
      <c r="E7" s="8">
        <v>1425.96</v>
      </c>
      <c r="F7" s="41">
        <v>2186.88</v>
      </c>
    </row>
    <row r="8" spans="1:8" ht="15.75" thickBot="1" x14ac:dyDescent="0.3">
      <c r="A8" s="40" t="s">
        <v>10</v>
      </c>
      <c r="B8" s="9">
        <v>1566.84</v>
      </c>
      <c r="C8" s="9">
        <v>3443.04</v>
      </c>
      <c r="D8" s="9">
        <v>6554.28</v>
      </c>
      <c r="E8" s="9">
        <v>8549.2800000000007</v>
      </c>
      <c r="F8" s="42">
        <v>10544.28</v>
      </c>
    </row>
    <row r="9" spans="1:8" ht="15.75" thickBot="1" x14ac:dyDescent="0.3">
      <c r="A9" s="17" t="s">
        <v>29</v>
      </c>
      <c r="B9" s="10">
        <f>SUM(B8,B7,B6,B5,B4,B3)/12</f>
        <v>702.41</v>
      </c>
      <c r="C9" s="10">
        <f t="shared" ref="C9:F9" si="1">SUM(C8,C7,C6,C5,C4,C3)/12</f>
        <v>916.25</v>
      </c>
      <c r="D9" s="10">
        <f t="shared" si="1"/>
        <v>1478.99</v>
      </c>
      <c r="E9" s="10">
        <f t="shared" si="1"/>
        <v>1996.4600000000003</v>
      </c>
      <c r="F9" s="10">
        <f t="shared" si="1"/>
        <v>2560.83</v>
      </c>
    </row>
    <row r="10" spans="1:8" ht="15.75" thickBot="1" x14ac:dyDescent="0.3">
      <c r="A10" s="46" t="s">
        <v>32</v>
      </c>
      <c r="B10" s="47">
        <f>(B9*12)</f>
        <v>8428.92</v>
      </c>
      <c r="C10" s="47">
        <f t="shared" ref="C10:F10" si="2">(C9*12)</f>
        <v>10995</v>
      </c>
      <c r="D10" s="47">
        <f t="shared" si="2"/>
        <v>17747.88</v>
      </c>
      <c r="E10" s="47">
        <f t="shared" si="2"/>
        <v>23957.520000000004</v>
      </c>
      <c r="F10" s="48">
        <f t="shared" si="2"/>
        <v>30729.96</v>
      </c>
    </row>
    <row r="11" spans="1:8" ht="15.75" thickBot="1" x14ac:dyDescent="0.3"/>
    <row r="12" spans="1:8" ht="15.75" thickBot="1" x14ac:dyDescent="0.3">
      <c r="C12" s="74" t="s">
        <v>0</v>
      </c>
      <c r="D12" s="75" t="s">
        <v>1</v>
      </c>
      <c r="E12" s="76" t="s">
        <v>2</v>
      </c>
      <c r="F12" s="75" t="s">
        <v>3</v>
      </c>
      <c r="G12" s="77" t="s">
        <v>4</v>
      </c>
    </row>
    <row r="13" spans="1:8" ht="15.75" thickBot="1" x14ac:dyDescent="0.3">
      <c r="A13" s="19" t="s">
        <v>26</v>
      </c>
      <c r="B13" s="20" t="s">
        <v>20</v>
      </c>
      <c r="C13" s="21" t="s">
        <v>47</v>
      </c>
      <c r="D13" s="22" t="s">
        <v>43</v>
      </c>
      <c r="E13" s="23" t="s">
        <v>44</v>
      </c>
      <c r="F13" s="23" t="s">
        <v>45</v>
      </c>
      <c r="G13" s="24" t="s">
        <v>46</v>
      </c>
      <c r="H13" s="1"/>
    </row>
    <row r="14" spans="1:8" x14ac:dyDescent="0.25">
      <c r="A14" s="55" t="s">
        <v>30</v>
      </c>
      <c r="B14" s="32">
        <v>5184</v>
      </c>
      <c r="C14" s="26">
        <f>B14*30</f>
        <v>155520</v>
      </c>
      <c r="D14" s="27">
        <f>B14*45</f>
        <v>233280</v>
      </c>
      <c r="E14" s="27">
        <f>B14*30</f>
        <v>155520</v>
      </c>
      <c r="F14" s="27">
        <f>B14*75</f>
        <v>388800</v>
      </c>
      <c r="G14" s="25">
        <f>B14*120</f>
        <v>622080</v>
      </c>
    </row>
    <row r="15" spans="1:8" x14ac:dyDescent="0.25">
      <c r="A15" s="56" t="s">
        <v>11</v>
      </c>
      <c r="B15" s="33">
        <v>2694</v>
      </c>
      <c r="C15" s="29">
        <f t="shared" ref="C15:C18" si="3">B15*30</f>
        <v>80820</v>
      </c>
      <c r="D15" s="30">
        <f>B15*45</f>
        <v>121230</v>
      </c>
      <c r="E15" s="30">
        <f t="shared" ref="E15:E18" si="4">B15*30</f>
        <v>80820</v>
      </c>
      <c r="F15" s="30">
        <f t="shared" ref="F15:F18" si="5">B15*75</f>
        <v>202050</v>
      </c>
      <c r="G15" s="28">
        <f t="shared" ref="G15:G18" si="6">B15*120</f>
        <v>323280</v>
      </c>
    </row>
    <row r="16" spans="1:8" x14ac:dyDescent="0.25">
      <c r="A16" s="56" t="s">
        <v>12</v>
      </c>
      <c r="B16" s="33">
        <v>450</v>
      </c>
      <c r="C16" s="29">
        <f t="shared" si="3"/>
        <v>13500</v>
      </c>
      <c r="D16" s="30">
        <f>B16*45</f>
        <v>20250</v>
      </c>
      <c r="E16" s="30">
        <f t="shared" si="4"/>
        <v>13500</v>
      </c>
      <c r="F16" s="30">
        <f t="shared" si="5"/>
        <v>33750</v>
      </c>
      <c r="G16" s="28">
        <f t="shared" si="6"/>
        <v>54000</v>
      </c>
    </row>
    <row r="17" spans="1:7" x14ac:dyDescent="0.25">
      <c r="A17" s="56" t="s">
        <v>13</v>
      </c>
      <c r="B17" s="33">
        <v>1606</v>
      </c>
      <c r="C17" s="29">
        <f t="shared" si="3"/>
        <v>48180</v>
      </c>
      <c r="D17" s="30">
        <f>B17*45</f>
        <v>72270</v>
      </c>
      <c r="E17" s="30">
        <f t="shared" si="4"/>
        <v>48180</v>
      </c>
      <c r="F17" s="30">
        <f t="shared" si="5"/>
        <v>120450</v>
      </c>
      <c r="G17" s="28">
        <f t="shared" si="6"/>
        <v>192720</v>
      </c>
    </row>
    <row r="18" spans="1:7" ht="15.75" thickBot="1" x14ac:dyDescent="0.3">
      <c r="A18" s="57" t="s">
        <v>15</v>
      </c>
      <c r="B18" s="34">
        <v>400</v>
      </c>
      <c r="C18" s="29">
        <f t="shared" si="3"/>
        <v>12000</v>
      </c>
      <c r="D18" s="30">
        <f>B18*45</f>
        <v>18000</v>
      </c>
      <c r="E18" s="30">
        <f t="shared" si="4"/>
        <v>12000</v>
      </c>
      <c r="F18" s="30">
        <f t="shared" si="5"/>
        <v>30000</v>
      </c>
      <c r="G18" s="28">
        <f t="shared" si="6"/>
        <v>48000</v>
      </c>
    </row>
    <row r="19" spans="1:7" ht="15.75" thickBot="1" x14ac:dyDescent="0.3">
      <c r="A19" s="58" t="s">
        <v>27</v>
      </c>
      <c r="B19" s="35">
        <f>SUM(B14:B18)</f>
        <v>10334</v>
      </c>
      <c r="C19" s="68">
        <f>SUM(C14:C18)</f>
        <v>310020</v>
      </c>
      <c r="D19" s="69">
        <f>SUM(D14:D18)</f>
        <v>465030</v>
      </c>
      <c r="E19" s="69">
        <f t="shared" ref="E19:G19" si="7">SUM(E14:E18)</f>
        <v>310020</v>
      </c>
      <c r="F19" s="69">
        <f t="shared" si="7"/>
        <v>775050</v>
      </c>
      <c r="G19" s="36">
        <f t="shared" si="7"/>
        <v>1240080</v>
      </c>
    </row>
    <row r="20" spans="1:7" ht="15.75" thickBot="1" x14ac:dyDescent="0.3">
      <c r="A20" s="59" t="s">
        <v>23</v>
      </c>
      <c r="B20" s="31">
        <f>B19/12</f>
        <v>861.16666666666663</v>
      </c>
      <c r="C20" s="31">
        <f>C19/12</f>
        <v>25835</v>
      </c>
      <c r="D20" s="31">
        <f>D19/12</f>
        <v>38752.5</v>
      </c>
      <c r="E20" s="31">
        <f>E19/12</f>
        <v>25835</v>
      </c>
      <c r="F20" s="31">
        <f>F19/12</f>
        <v>64587.5</v>
      </c>
      <c r="G20" s="31">
        <f>G19/12</f>
        <v>103340</v>
      </c>
    </row>
    <row r="21" spans="1:7" ht="15.75" thickBot="1" x14ac:dyDescent="0.3">
      <c r="A21" s="43" t="s">
        <v>33</v>
      </c>
      <c r="B21" s="44">
        <f>(B20*12)</f>
        <v>10334</v>
      </c>
      <c r="C21" s="44">
        <f t="shared" ref="C21:G21" si="8">(C20*12)</f>
        <v>310020</v>
      </c>
      <c r="D21" s="44">
        <f t="shared" si="8"/>
        <v>465030</v>
      </c>
      <c r="E21" s="44">
        <f t="shared" si="8"/>
        <v>310020</v>
      </c>
      <c r="F21" s="44">
        <f t="shared" si="8"/>
        <v>775050</v>
      </c>
      <c r="G21" s="45">
        <f t="shared" si="8"/>
        <v>1240080</v>
      </c>
    </row>
    <row r="23" spans="1:7" ht="15.75" thickBot="1" x14ac:dyDescent="0.3"/>
    <row r="24" spans="1:7" ht="15.75" thickBot="1" x14ac:dyDescent="0.3">
      <c r="A24" s="73" t="s">
        <v>22</v>
      </c>
      <c r="B24" s="74" t="s">
        <v>0</v>
      </c>
      <c r="C24" s="75" t="s">
        <v>1</v>
      </c>
      <c r="D24" s="76" t="s">
        <v>2</v>
      </c>
      <c r="E24" s="75" t="s">
        <v>3</v>
      </c>
      <c r="F24" s="77" t="s">
        <v>4</v>
      </c>
    </row>
    <row r="25" spans="1:7" x14ac:dyDescent="0.25">
      <c r="A25" s="60" t="s">
        <v>14</v>
      </c>
      <c r="B25" s="13">
        <v>35000</v>
      </c>
      <c r="C25" s="15">
        <f>B25*1.05</f>
        <v>36750</v>
      </c>
      <c r="D25" s="15">
        <f t="shared" ref="D25:F25" si="9">C25*1.1</f>
        <v>40425</v>
      </c>
      <c r="E25" s="15">
        <f t="shared" si="9"/>
        <v>44467.5</v>
      </c>
      <c r="F25" s="15">
        <f t="shared" si="9"/>
        <v>48914.250000000007</v>
      </c>
    </row>
    <row r="26" spans="1:7" x14ac:dyDescent="0.25">
      <c r="A26" s="61" t="s">
        <v>16</v>
      </c>
      <c r="B26" s="13">
        <v>16776</v>
      </c>
      <c r="C26" s="16">
        <f>B26*1.1</f>
        <v>18453.600000000002</v>
      </c>
      <c r="D26" s="16">
        <f t="shared" ref="D26:F26" si="10">C26*1.1</f>
        <v>20298.960000000003</v>
      </c>
      <c r="E26" s="16">
        <f t="shared" si="10"/>
        <v>22328.856000000003</v>
      </c>
      <c r="F26" s="16">
        <f t="shared" si="10"/>
        <v>24561.741600000005</v>
      </c>
    </row>
    <row r="27" spans="1:7" x14ac:dyDescent="0.25">
      <c r="A27" s="61" t="s">
        <v>17</v>
      </c>
      <c r="B27" s="13">
        <v>110000</v>
      </c>
      <c r="C27" s="16">
        <f t="shared" ref="C27:F27" si="11">B27*1.1</f>
        <v>121000.00000000001</v>
      </c>
      <c r="D27" s="16">
        <f t="shared" si="11"/>
        <v>133100.00000000003</v>
      </c>
      <c r="E27" s="16">
        <f t="shared" si="11"/>
        <v>146410.00000000006</v>
      </c>
      <c r="F27" s="16">
        <f t="shared" si="11"/>
        <v>161051.00000000009</v>
      </c>
    </row>
    <row r="28" spans="1:7" x14ac:dyDescent="0.25">
      <c r="A28" s="61" t="s">
        <v>18</v>
      </c>
      <c r="B28" s="13">
        <v>62000</v>
      </c>
      <c r="C28" s="16">
        <f t="shared" ref="C28:F28" si="12">B28*1.1</f>
        <v>68200</v>
      </c>
      <c r="D28" s="16">
        <f t="shared" si="12"/>
        <v>75020</v>
      </c>
      <c r="E28" s="16">
        <f t="shared" si="12"/>
        <v>82522</v>
      </c>
      <c r="F28" s="16">
        <f t="shared" si="12"/>
        <v>90774.200000000012</v>
      </c>
    </row>
    <row r="29" spans="1:7" ht="15.75" thickBot="1" x14ac:dyDescent="0.3">
      <c r="A29" s="62" t="s">
        <v>19</v>
      </c>
      <c r="B29" s="14">
        <v>9000</v>
      </c>
      <c r="C29" s="16">
        <f t="shared" ref="C29:F29" si="13">B29*1.1</f>
        <v>9900</v>
      </c>
      <c r="D29" s="16">
        <f t="shared" si="13"/>
        <v>10890</v>
      </c>
      <c r="E29" s="16">
        <f t="shared" si="13"/>
        <v>11979.000000000002</v>
      </c>
      <c r="F29" s="16">
        <f t="shared" si="13"/>
        <v>13176.900000000003</v>
      </c>
    </row>
    <row r="30" spans="1:7" ht="15.75" thickBot="1" x14ac:dyDescent="0.3">
      <c r="A30" s="63" t="s">
        <v>23</v>
      </c>
      <c r="B30" s="54">
        <f>B31/12</f>
        <v>19398</v>
      </c>
      <c r="C30" s="54">
        <f>C31/12</f>
        <v>21191.966666666671</v>
      </c>
      <c r="D30" s="54">
        <f>D31/12</f>
        <v>23311.163333333334</v>
      </c>
      <c r="E30" s="54">
        <f>E31/12</f>
        <v>25642.279666666669</v>
      </c>
      <c r="F30" s="52">
        <f>F31/12</f>
        <v>28206.507633333345</v>
      </c>
    </row>
    <row r="31" spans="1:7" ht="15.75" thickBot="1" x14ac:dyDescent="0.3">
      <c r="A31" s="43" t="s">
        <v>33</v>
      </c>
      <c r="B31" s="51">
        <f>SUM(B25:B29)</f>
        <v>232776</v>
      </c>
      <c r="C31" s="51">
        <f>SUM(C25:C29)</f>
        <v>254303.60000000003</v>
      </c>
      <c r="D31" s="51">
        <f>SUM(D25:D29)</f>
        <v>279733.96000000002</v>
      </c>
      <c r="E31" s="51">
        <f>SUM(E25:E29)</f>
        <v>307707.35600000003</v>
      </c>
      <c r="F31" s="53">
        <f>SUM(F25:F29)</f>
        <v>338478.09160000016</v>
      </c>
    </row>
    <row r="32" spans="1:7" x14ac:dyDescent="0.25">
      <c r="A32" s="49"/>
      <c r="B32" s="50"/>
      <c r="C32" s="50"/>
      <c r="D32" s="50"/>
      <c r="E32" s="50"/>
      <c r="F32" s="50"/>
    </row>
    <row r="34" spans="1:7" ht="15.75" thickBot="1" x14ac:dyDescent="0.3"/>
    <row r="35" spans="1:7" ht="15.75" thickBot="1" x14ac:dyDescent="0.3">
      <c r="A35" s="78" t="s">
        <v>21</v>
      </c>
      <c r="B35" s="74" t="s">
        <v>0</v>
      </c>
      <c r="C35" s="75" t="s">
        <v>1</v>
      </c>
      <c r="D35" s="76" t="s">
        <v>2</v>
      </c>
      <c r="E35" s="75" t="s">
        <v>3</v>
      </c>
      <c r="F35" s="77" t="s">
        <v>4</v>
      </c>
    </row>
    <row r="36" spans="1:7" ht="15.75" thickBot="1" x14ac:dyDescent="0.3">
      <c r="A36" s="18" t="s">
        <v>34</v>
      </c>
      <c r="B36" s="37">
        <v>300</v>
      </c>
      <c r="C36" s="37">
        <v>300</v>
      </c>
      <c r="D36" s="37">
        <v>300</v>
      </c>
      <c r="E36" s="37">
        <v>300</v>
      </c>
      <c r="F36" s="38">
        <v>300</v>
      </c>
    </row>
    <row r="37" spans="1:7" ht="15.75" thickBot="1" x14ac:dyDescent="0.3"/>
    <row r="38" spans="1:7" ht="15.75" thickBot="1" x14ac:dyDescent="0.3">
      <c r="A38" s="79" t="s">
        <v>42</v>
      </c>
      <c r="B38" s="74" t="s">
        <v>0</v>
      </c>
      <c r="C38" s="75" t="s">
        <v>1</v>
      </c>
      <c r="D38" s="76" t="s">
        <v>2</v>
      </c>
      <c r="E38" s="75" t="s">
        <v>3</v>
      </c>
      <c r="F38" s="77" t="s">
        <v>4</v>
      </c>
    </row>
    <row r="39" spans="1:7" ht="16.5" thickBot="1" x14ac:dyDescent="0.3">
      <c r="A39" s="88" t="s">
        <v>25</v>
      </c>
      <c r="B39" s="89">
        <v>27</v>
      </c>
      <c r="C39" s="90">
        <v>67</v>
      </c>
      <c r="D39" s="89">
        <v>94</v>
      </c>
      <c r="E39" s="90">
        <v>162</v>
      </c>
      <c r="F39" s="89">
        <v>270</v>
      </c>
    </row>
    <row r="40" spans="1:7" ht="16.5" thickBot="1" x14ac:dyDescent="0.3">
      <c r="A40" s="88" t="s">
        <v>24</v>
      </c>
      <c r="B40" s="89">
        <v>3</v>
      </c>
      <c r="C40" s="90">
        <v>8</v>
      </c>
      <c r="D40" s="89">
        <v>11</v>
      </c>
      <c r="E40" s="90">
        <v>18</v>
      </c>
      <c r="F40" s="89">
        <v>30</v>
      </c>
    </row>
    <row r="42" spans="1:7" ht="15.75" thickBot="1" x14ac:dyDescent="0.3"/>
    <row r="43" spans="1:7" ht="15.75" thickBot="1" x14ac:dyDescent="0.3">
      <c r="A43" s="79" t="s">
        <v>38</v>
      </c>
      <c r="B43" s="76" t="s">
        <v>37</v>
      </c>
      <c r="C43" s="75" t="s">
        <v>0</v>
      </c>
      <c r="D43" s="75" t="s">
        <v>1</v>
      </c>
      <c r="E43" s="75" t="s">
        <v>2</v>
      </c>
      <c r="F43" s="75" t="s">
        <v>3</v>
      </c>
      <c r="G43" s="75" t="s">
        <v>4</v>
      </c>
    </row>
    <row r="44" spans="1:7" x14ac:dyDescent="0.25">
      <c r="A44" s="65" t="s">
        <v>35</v>
      </c>
      <c r="B44" s="64">
        <f>600*12</f>
        <v>7200</v>
      </c>
      <c r="C44" s="64">
        <f>27*B44</f>
        <v>194400</v>
      </c>
      <c r="D44" s="64">
        <f>C$39*$B$44</f>
        <v>482400</v>
      </c>
      <c r="E44" s="64">
        <f>D$39*$B$44</f>
        <v>676800</v>
      </c>
      <c r="F44" s="64">
        <f>E$39*$B$44</f>
        <v>1166400</v>
      </c>
      <c r="G44" s="5">
        <f>F$39*$B$44</f>
        <v>1944000</v>
      </c>
    </row>
    <row r="45" spans="1:7" ht="15.75" thickBot="1" x14ac:dyDescent="0.3">
      <c r="A45" s="65" t="s">
        <v>36</v>
      </c>
      <c r="B45" s="64">
        <f>700*12</f>
        <v>8400</v>
      </c>
      <c r="C45" s="64">
        <f>3*B45</f>
        <v>25200</v>
      </c>
      <c r="D45" s="64">
        <f>C$40*8400</f>
        <v>67200</v>
      </c>
      <c r="E45" s="64">
        <f>D$40*8400</f>
        <v>92400</v>
      </c>
      <c r="F45" s="64">
        <f>E$40*8400</f>
        <v>151200</v>
      </c>
      <c r="G45" s="5">
        <f>F$40*8400</f>
        <v>252000</v>
      </c>
    </row>
    <row r="46" spans="1:7" ht="15.75" thickBot="1" x14ac:dyDescent="0.3">
      <c r="A46" s="11" t="s">
        <v>32</v>
      </c>
      <c r="B46" s="66">
        <f t="shared" ref="B46:G46" si="14">SUM(B44:B45)</f>
        <v>15600</v>
      </c>
      <c r="C46" s="66">
        <f t="shared" si="14"/>
        <v>219600</v>
      </c>
      <c r="D46" s="66">
        <f t="shared" si="14"/>
        <v>549600</v>
      </c>
      <c r="E46" s="66">
        <f t="shared" si="14"/>
        <v>769200</v>
      </c>
      <c r="F46" s="66">
        <f t="shared" si="14"/>
        <v>1317600</v>
      </c>
      <c r="G46" s="67">
        <f t="shared" si="14"/>
        <v>2196000</v>
      </c>
    </row>
    <row r="48" spans="1:7" ht="15.75" thickBot="1" x14ac:dyDescent="0.3"/>
    <row r="49" spans="1:15" ht="15.75" thickBot="1" x14ac:dyDescent="0.3">
      <c r="A49" s="80" t="s">
        <v>41</v>
      </c>
      <c r="B49" s="75" t="s">
        <v>0</v>
      </c>
      <c r="C49" s="75" t="s">
        <v>1</v>
      </c>
      <c r="D49" s="75" t="s">
        <v>2</v>
      </c>
      <c r="E49" s="75" t="s">
        <v>3</v>
      </c>
      <c r="F49" s="75" t="s">
        <v>4</v>
      </c>
    </row>
    <row r="50" spans="1:15" ht="15.75" thickBot="1" x14ac:dyDescent="0.3">
      <c r="A50" s="70" t="s">
        <v>39</v>
      </c>
      <c r="B50" s="12">
        <f>B$10+C$21+B$31+B$36</f>
        <v>551524.91999999993</v>
      </c>
      <c r="C50" s="12">
        <f t="shared" ref="C50:F50" si="15">C$10+D$21+C$31+C$36</f>
        <v>730628.60000000009</v>
      </c>
      <c r="D50" s="12">
        <f t="shared" si="15"/>
        <v>607801.84000000008</v>
      </c>
      <c r="E50" s="12">
        <f t="shared" si="15"/>
        <v>1107014.8760000002</v>
      </c>
      <c r="F50" s="12">
        <f t="shared" si="15"/>
        <v>1609588.0516000001</v>
      </c>
    </row>
    <row r="51" spans="1:15" ht="15.75" thickBot="1" x14ac:dyDescent="0.3">
      <c r="A51" s="11" t="s">
        <v>28</v>
      </c>
      <c r="B51" s="64">
        <f>C$46</f>
        <v>219600</v>
      </c>
      <c r="C51" s="64">
        <f t="shared" ref="C51:F51" si="16">D$46</f>
        <v>549600</v>
      </c>
      <c r="D51" s="64">
        <f t="shared" si="16"/>
        <v>769200</v>
      </c>
      <c r="E51" s="64">
        <f t="shared" si="16"/>
        <v>1317600</v>
      </c>
      <c r="F51" s="5">
        <f t="shared" si="16"/>
        <v>2196000</v>
      </c>
    </row>
    <row r="52" spans="1:15" ht="15.75" thickBot="1" x14ac:dyDescent="0.3">
      <c r="A52" s="71" t="s">
        <v>40</v>
      </c>
      <c r="B52" s="47">
        <f>B$51-B$50</f>
        <v>-331924.91999999993</v>
      </c>
      <c r="C52" s="47">
        <f t="shared" ref="C52:F52" si="17">C$51-C$50</f>
        <v>-181028.60000000009</v>
      </c>
      <c r="D52" s="47">
        <f t="shared" si="17"/>
        <v>161398.15999999992</v>
      </c>
      <c r="E52" s="47">
        <f t="shared" si="17"/>
        <v>210585.12399999984</v>
      </c>
      <c r="F52" s="48">
        <f t="shared" si="17"/>
        <v>586411.94839999988</v>
      </c>
    </row>
    <row r="56" spans="1:15" ht="15.75" thickBot="1" x14ac:dyDescent="0.3"/>
    <row r="57" spans="1:15" ht="15.75" thickBot="1" x14ac:dyDescent="0.3">
      <c r="A57" s="84" t="s">
        <v>41</v>
      </c>
      <c r="B57" s="83" t="s">
        <v>0</v>
      </c>
      <c r="C57" s="83" t="s">
        <v>1</v>
      </c>
      <c r="D57" s="83" t="s">
        <v>2</v>
      </c>
      <c r="E57" s="83" t="s">
        <v>3</v>
      </c>
      <c r="F57" s="83" t="s">
        <v>4</v>
      </c>
    </row>
    <row r="58" spans="1:15" ht="15.75" thickBot="1" x14ac:dyDescent="0.3">
      <c r="A58" s="70" t="s">
        <v>39</v>
      </c>
      <c r="B58" s="12" t="e">
        <f>(C$19+(#REF!*12)+150)</f>
        <v>#REF!</v>
      </c>
      <c r="C58" s="12" t="e">
        <f>(D$19+(#REF!*12)+150)</f>
        <v>#REF!</v>
      </c>
      <c r="D58" s="12" t="e">
        <f>(E$19+(#REF!*12)+150)</f>
        <v>#REF!</v>
      </c>
      <c r="E58" s="12" t="e">
        <f>(F$19+(#REF!*12)+150)</f>
        <v>#REF!</v>
      </c>
      <c r="F58" s="6" t="e">
        <f>(G$19+(#REF!*12)+150)</f>
        <v>#REF!</v>
      </c>
    </row>
    <row r="59" spans="1:15" ht="15.75" thickBot="1" x14ac:dyDescent="0.3">
      <c r="A59" s="11" t="s">
        <v>28</v>
      </c>
      <c r="B59" s="64">
        <f>C$46</f>
        <v>219600</v>
      </c>
      <c r="C59" s="64">
        <f t="shared" ref="C59" si="18">D$46</f>
        <v>549600</v>
      </c>
      <c r="D59" s="64">
        <f t="shared" ref="D59" si="19">E$46</f>
        <v>769200</v>
      </c>
      <c r="E59" s="64">
        <f t="shared" ref="E59" si="20">F$46</f>
        <v>1317600</v>
      </c>
      <c r="F59" s="5">
        <f t="shared" ref="F59" si="21">G$46</f>
        <v>2196000</v>
      </c>
    </row>
    <row r="60" spans="1:15" ht="15.75" thickBot="1" x14ac:dyDescent="0.3">
      <c r="A60" s="71" t="s">
        <v>40</v>
      </c>
      <c r="B60" s="85">
        <f>B$51-B$50</f>
        <v>-331924.91999999993</v>
      </c>
      <c r="C60" s="85">
        <f t="shared" ref="C60:F60" si="22">C$51-C$50</f>
        <v>-181028.60000000009</v>
      </c>
      <c r="D60" s="86">
        <f t="shared" si="22"/>
        <v>161398.15999999992</v>
      </c>
      <c r="E60" s="86">
        <f t="shared" si="22"/>
        <v>210585.12399999984</v>
      </c>
      <c r="F60" s="87">
        <f t="shared" si="22"/>
        <v>586411.94839999988</v>
      </c>
    </row>
    <row r="61" spans="1:15" x14ac:dyDescent="0.25">
      <c r="B61" s="2"/>
      <c r="C61" s="2"/>
      <c r="D61" s="2"/>
      <c r="E61" s="2"/>
    </row>
    <row r="62" spans="1:15" x14ac:dyDescent="0.25">
      <c r="B62" s="3"/>
      <c r="C62" s="3"/>
      <c r="D62" s="4"/>
      <c r="E62" s="3"/>
      <c r="J62" s="81"/>
      <c r="K62" s="93"/>
      <c r="L62" s="93"/>
      <c r="M62" s="93"/>
      <c r="N62" s="93"/>
      <c r="O62" s="93"/>
    </row>
    <row r="63" spans="1:15" x14ac:dyDescent="0.25">
      <c r="J63" s="93"/>
      <c r="K63" s="81"/>
      <c r="L63" s="81"/>
      <c r="M63" s="81"/>
      <c r="N63" s="81"/>
      <c r="O63" s="81"/>
    </row>
    <row r="64" spans="1:15" x14ac:dyDescent="0.25">
      <c r="J64" s="93"/>
      <c r="K64" s="81"/>
      <c r="L64" s="81"/>
      <c r="M64" s="81"/>
      <c r="N64" s="82"/>
      <c r="O64" s="81"/>
    </row>
    <row r="65" spans="10:15" x14ac:dyDescent="0.25">
      <c r="J65" s="93"/>
      <c r="K65" s="81"/>
      <c r="L65" s="81"/>
      <c r="M65" s="81"/>
      <c r="N65" s="81"/>
      <c r="O65" s="81"/>
    </row>
  </sheetData>
  <phoneticPr fontId="2" type="noConversion"/>
  <pageMargins left="0.7" right="0.7" top="0.75" bottom="0.75" header="0.3" footer="0.3"/>
  <pageSetup paperSize="9" scale="6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Rogelio Ribeiro</dc:creator>
  <cp:keywords/>
  <dc:description/>
  <cp:lastModifiedBy>Rogelio Ribeiro</cp:lastModifiedBy>
  <cp:revision/>
  <dcterms:created xsi:type="dcterms:W3CDTF">2022-06-22T16:38:00Z</dcterms:created>
  <dcterms:modified xsi:type="dcterms:W3CDTF">2022-06-24T00:24:42Z</dcterms:modified>
  <cp:category/>
  <cp:contentStatus/>
</cp:coreProperties>
</file>