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rmando\Downloads\"/>
    </mc:Choice>
  </mc:AlternateContent>
  <xr:revisionPtr revIDLastSave="0" documentId="8_{DDE8ECE1-E6F4-403B-AF04-D713D0F0725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olha2" sheetId="2" r:id="rId1"/>
    <sheet name="Folha1" sheetId="1" r:id="rId2"/>
  </sheets>
  <definedNames>
    <definedName name="_xlchart.v1.0" hidden="1">Folha1!$A$3:$A$10</definedName>
    <definedName name="_xlchart.v1.1" hidden="1">Folha1!$B$2</definedName>
    <definedName name="_xlchart.v1.10" hidden="1">Folha1!$F$3:$F$10</definedName>
    <definedName name="_xlchart.v1.2" hidden="1">Folha1!$B$3:$B$10</definedName>
    <definedName name="_xlchart.v1.3" hidden="1">Folha1!$C$2</definedName>
    <definedName name="_xlchart.v1.4" hidden="1">Folha1!$C$3:$C$10</definedName>
    <definedName name="_xlchart.v1.5" hidden="1">Folha1!$D$2</definedName>
    <definedName name="_xlchart.v1.6" hidden="1">Folha1!$D$3:$D$10</definedName>
    <definedName name="_xlchart.v1.7" hidden="1">Folha1!$E$2</definedName>
    <definedName name="_xlchart.v1.8" hidden="1">Folha1!$E$3:$E$10</definedName>
    <definedName name="_xlchart.v1.9" hidden="1">Folha1!$F$2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E62" i="1"/>
  <c r="F62" i="1"/>
  <c r="B62" i="1"/>
  <c r="C61" i="1"/>
  <c r="D61" i="1"/>
  <c r="E61" i="1"/>
  <c r="F61" i="1"/>
  <c r="B61" i="1"/>
  <c r="C60" i="1"/>
  <c r="D60" i="1"/>
  <c r="E60" i="1"/>
  <c r="F60" i="1"/>
  <c r="B60" i="1"/>
  <c r="E55" i="1"/>
  <c r="F55" i="1"/>
  <c r="G55" i="1"/>
  <c r="D55" i="1"/>
  <c r="E54" i="1"/>
  <c r="F54" i="1"/>
  <c r="G54" i="1"/>
  <c r="D54" i="1"/>
  <c r="G53" i="1"/>
  <c r="G56" i="1" s="1"/>
  <c r="F53" i="1"/>
  <c r="F56" i="1" s="1"/>
  <c r="E53" i="1"/>
  <c r="E56" i="1" s="1"/>
  <c r="C55" i="1"/>
  <c r="C54" i="1"/>
  <c r="B53" i="1"/>
  <c r="D53" i="1" s="1"/>
  <c r="D56" i="1" s="1"/>
  <c r="C27" i="1"/>
  <c r="D27" i="1" s="1"/>
  <c r="E27" i="1" s="1"/>
  <c r="F27" i="1" s="1"/>
  <c r="C16" i="1"/>
  <c r="D16" i="1"/>
  <c r="E16" i="1"/>
  <c r="F16" i="1"/>
  <c r="G16" i="1"/>
  <c r="B45" i="1"/>
  <c r="B48" i="1" s="1"/>
  <c r="B49" i="1" s="1"/>
  <c r="D20" i="1"/>
  <c r="D19" i="1"/>
  <c r="D18" i="1"/>
  <c r="D17" i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28" i="1"/>
  <c r="D28" i="1" s="1"/>
  <c r="E28" i="1" s="1"/>
  <c r="F28" i="1" s="1"/>
  <c r="G17" i="1"/>
  <c r="G18" i="1"/>
  <c r="G19" i="1"/>
  <c r="G20" i="1"/>
  <c r="F17" i="1"/>
  <c r="F18" i="1"/>
  <c r="F19" i="1"/>
  <c r="F20" i="1"/>
  <c r="E17" i="1"/>
  <c r="E18" i="1"/>
  <c r="E19" i="1"/>
  <c r="E20" i="1"/>
  <c r="C17" i="1"/>
  <c r="C18" i="1"/>
  <c r="C19" i="1"/>
  <c r="C20" i="1"/>
  <c r="B33" i="1"/>
  <c r="B32" i="1" s="1"/>
  <c r="D45" i="1"/>
  <c r="D48" i="1" s="1"/>
  <c r="B21" i="1"/>
  <c r="B22" i="1" s="1"/>
  <c r="B23" i="1" s="1"/>
  <c r="F9" i="1"/>
  <c r="F10" i="1" s="1"/>
  <c r="E9" i="1"/>
  <c r="E10" i="1" s="1"/>
  <c r="D9" i="1"/>
  <c r="D10" i="1" s="1"/>
  <c r="C9" i="1"/>
  <c r="C10" i="1" s="1"/>
  <c r="B9" i="1"/>
  <c r="B10" i="1" s="1"/>
  <c r="C53" i="1" l="1"/>
  <c r="C56" i="1" s="1"/>
  <c r="B56" i="1"/>
  <c r="E21" i="1"/>
  <c r="E22" i="1" s="1"/>
  <c r="E23" i="1" s="1"/>
  <c r="C45" i="1"/>
  <c r="C48" i="1" s="1"/>
  <c r="C49" i="1" s="1"/>
  <c r="D21" i="1"/>
  <c r="D22" i="1" s="1"/>
  <c r="D23" i="1" s="1"/>
  <c r="F21" i="1"/>
  <c r="F22" i="1" s="1"/>
  <c r="F23" i="1" s="1"/>
  <c r="G21" i="1"/>
  <c r="G22" i="1" s="1"/>
  <c r="G23" i="1" s="1"/>
  <c r="C33" i="1"/>
  <c r="C32" i="1" s="1"/>
  <c r="D33" i="1"/>
  <c r="D32" i="1" s="1"/>
  <c r="C21" i="1"/>
  <c r="C22" i="1" s="1"/>
  <c r="C23" i="1" s="1"/>
  <c r="E45" i="1"/>
  <c r="E48" i="1" s="1"/>
  <c r="F33" i="1" l="1"/>
  <c r="F32" i="1" s="1"/>
  <c r="E33" i="1"/>
  <c r="E32" i="1" s="1"/>
  <c r="D49" i="1"/>
  <c r="F45" i="1"/>
  <c r="F48" i="1" l="1"/>
  <c r="F49" i="1" s="1"/>
  <c r="E49" i="1"/>
</calcChain>
</file>

<file path=xl/sharedStrings.xml><?xml version="1.0" encoding="utf-8"?>
<sst xmlns="http://schemas.openxmlformats.org/spreadsheetml/2006/main" count="88" uniqueCount="54">
  <si>
    <t>1º Ano</t>
  </si>
  <si>
    <t>2º Ano</t>
  </si>
  <si>
    <t>3º Ano</t>
  </si>
  <si>
    <t>4º Ano</t>
  </si>
  <si>
    <t>5º Ano</t>
  </si>
  <si>
    <t>Azure AppService</t>
  </si>
  <si>
    <t>Azure Database para MySQL</t>
  </si>
  <si>
    <t>Azure Functions</t>
  </si>
  <si>
    <t>Azure Active Directory e Key Vault</t>
  </si>
  <si>
    <t>IoT Hub</t>
  </si>
  <si>
    <t>Stream Analytics</t>
  </si>
  <si>
    <t>RFID Gateway</t>
  </si>
  <si>
    <t>RFID Tags Resistentes</t>
  </si>
  <si>
    <t>Impressoras RFID</t>
  </si>
  <si>
    <t>Aluguer Escritório e despesas inerentes</t>
  </si>
  <si>
    <t>RFID Etiquetas Consumíveis</t>
  </si>
  <si>
    <t>Leasing Viaturas Automóveis e seus consumiveis</t>
  </si>
  <si>
    <t>Gastos com Pessoal</t>
  </si>
  <si>
    <t>Fornecimentos e Serviços Externos</t>
  </si>
  <si>
    <t>Outros Gastos Gerais</t>
  </si>
  <si>
    <t>Crescimento Geral da Empresa  em %</t>
  </si>
  <si>
    <t>Para 1 Cliente</t>
  </si>
  <si>
    <t>CAPEX</t>
  </si>
  <si>
    <t>OPEX</t>
  </si>
  <si>
    <t>Valor Mensal</t>
  </si>
  <si>
    <t>OPEX CLOUD</t>
  </si>
  <si>
    <t>Despesas / Valores Mensais</t>
  </si>
  <si>
    <t xml:space="preserve">VALOR TOTAL MENSAL </t>
  </si>
  <si>
    <t>Valor / Cliente</t>
  </si>
  <si>
    <t>Cliente Premium</t>
  </si>
  <si>
    <t>Cliente Standard</t>
  </si>
  <si>
    <t>Valor / Cliente Premium</t>
  </si>
  <si>
    <t>PRODUTOS RFID</t>
  </si>
  <si>
    <r>
      <rPr>
        <b/>
        <sz val="14"/>
        <color rgb="FFC00000"/>
        <rFont val="Calibri"/>
        <family val="2"/>
        <scheme val="minor"/>
      </rPr>
      <t>OPEX</t>
    </r>
    <r>
      <rPr>
        <sz val="14"/>
        <color theme="1"/>
        <rFont val="Calibri"/>
        <family val="2"/>
        <scheme val="minor"/>
      </rPr>
      <t xml:space="preserve"> </t>
    </r>
  </si>
  <si>
    <t>Valor total Clientes</t>
  </si>
  <si>
    <t>30 clientes</t>
  </si>
  <si>
    <t>30 + 45 clientes</t>
  </si>
  <si>
    <t>75 + 30 Clientes</t>
  </si>
  <si>
    <t>105 + 75 clientes</t>
  </si>
  <si>
    <t>180 + 120 Clientes</t>
  </si>
  <si>
    <t>Receitas</t>
  </si>
  <si>
    <t>Total Mensal</t>
  </si>
  <si>
    <t>RFID Leitores Portáteis</t>
  </si>
  <si>
    <t>Azure CLOUD OPEX</t>
  </si>
  <si>
    <t>Total Anual</t>
  </si>
  <si>
    <t>Valor Anual</t>
  </si>
  <si>
    <t>Portáteis / Outros Equipamentos - Anual</t>
  </si>
  <si>
    <t>Standart</t>
  </si>
  <si>
    <t>Premium</t>
  </si>
  <si>
    <t>1 Cliente</t>
  </si>
  <si>
    <t>RECEITAS</t>
  </si>
  <si>
    <t xml:space="preserve">Custos </t>
  </si>
  <si>
    <t>LUCRO</t>
  </si>
  <si>
    <t>INNOVATIVE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</si>
</sst>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#,##0.00\ [$€-1]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11" xfId="0" applyNumberFormat="1" applyBorder="1"/>
    <xf numFmtId="165" fontId="0" fillId="0" borderId="11" xfId="0" applyNumberFormat="1" applyBorder="1"/>
    <xf numFmtId="164" fontId="6" fillId="3" borderId="17" xfId="0" applyNumberFormat="1" applyFont="1" applyFill="1" applyBorder="1"/>
    <xf numFmtId="164" fontId="6" fillId="3" borderId="15" xfId="0" applyNumberFormat="1" applyFont="1" applyFill="1" applyBorder="1"/>
    <xf numFmtId="164" fontId="6" fillId="3" borderId="16" xfId="0" applyNumberFormat="1" applyFont="1" applyFill="1" applyBorder="1"/>
    <xf numFmtId="164" fontId="7" fillId="3" borderId="6" xfId="0" applyNumberFormat="1" applyFont="1" applyFill="1" applyBorder="1"/>
    <xf numFmtId="164" fontId="7" fillId="3" borderId="7" xfId="0" applyNumberFormat="1" applyFont="1" applyFill="1" applyBorder="1"/>
    <xf numFmtId="0" fontId="0" fillId="3" borderId="0" xfId="0" applyFill="1"/>
    <xf numFmtId="164" fontId="2" fillId="3" borderId="10" xfId="0" applyNumberFormat="1" applyFont="1" applyFill="1" applyBorder="1"/>
    <xf numFmtId="165" fontId="4" fillId="3" borderId="0" xfId="0" applyNumberFormat="1" applyFont="1" applyFill="1"/>
    <xf numFmtId="0" fontId="8" fillId="3" borderId="4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/>
    <xf numFmtId="0" fontId="1" fillId="0" borderId="6" xfId="0" applyFont="1" applyBorder="1"/>
    <xf numFmtId="165" fontId="0" fillId="0" borderId="0" xfId="0" applyNumberFormat="1" applyBorder="1"/>
    <xf numFmtId="0" fontId="2" fillId="3" borderId="1" xfId="0" applyFont="1" applyFill="1" applyBorder="1"/>
    <xf numFmtId="0" fontId="2" fillId="3" borderId="6" xfId="0" applyFont="1" applyFill="1" applyBorder="1"/>
    <xf numFmtId="0" fontId="2" fillId="3" borderId="4" xfId="0" applyFont="1" applyFill="1" applyBorder="1"/>
    <xf numFmtId="0" fontId="2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5" fillId="3" borderId="8" xfId="0" applyFont="1" applyFill="1" applyBorder="1"/>
    <xf numFmtId="0" fontId="5" fillId="3" borderId="18" xfId="0" applyFont="1" applyFill="1" applyBorder="1"/>
    <xf numFmtId="164" fontId="0" fillId="3" borderId="15" xfId="0" applyNumberFormat="1" applyFill="1" applyBorder="1"/>
    <xf numFmtId="164" fontId="2" fillId="3" borderId="12" xfId="0" applyNumberFormat="1" applyFont="1" applyFill="1" applyBorder="1"/>
    <xf numFmtId="164" fontId="0" fillId="3" borderId="24" xfId="0" applyNumberFormat="1" applyFill="1" applyBorder="1"/>
    <xf numFmtId="164" fontId="0" fillId="3" borderId="25" xfId="0" applyNumberFormat="1" applyFill="1" applyBorder="1"/>
    <xf numFmtId="164" fontId="0" fillId="3" borderId="26" xfId="0" applyNumberFormat="1" applyFill="1" applyBorder="1"/>
    <xf numFmtId="164" fontId="0" fillId="3" borderId="27" xfId="0" applyNumberFormat="1" applyFill="1" applyBorder="1"/>
    <xf numFmtId="164" fontId="0" fillId="3" borderId="28" xfId="0" applyNumberFormat="1" applyFill="1" applyBorder="1"/>
    <xf numFmtId="164" fontId="6" fillId="3" borderId="21" xfId="0" applyNumberFormat="1" applyFont="1" applyFill="1" applyBorder="1"/>
    <xf numFmtId="164" fontId="6" fillId="3" borderId="22" xfId="0" applyNumberFormat="1" applyFont="1" applyFill="1" applyBorder="1"/>
    <xf numFmtId="164" fontId="6" fillId="3" borderId="23" xfId="0" applyNumberFormat="1" applyFont="1" applyFill="1" applyBorder="1"/>
    <xf numFmtId="0" fontId="13" fillId="3" borderId="4" xfId="0" applyFont="1" applyFill="1" applyBorder="1"/>
    <xf numFmtId="0" fontId="7" fillId="3" borderId="6" xfId="0" applyFont="1" applyFill="1" applyBorder="1"/>
    <xf numFmtId="0" fontId="7" fillId="3" borderId="7" xfId="0" applyFont="1" applyFill="1" applyBorder="1"/>
    <xf numFmtId="0" fontId="0" fillId="3" borderId="0" xfId="0" applyFill="1" applyBorder="1"/>
    <xf numFmtId="164" fontId="4" fillId="3" borderId="0" xfId="0" applyNumberFormat="1" applyFont="1" applyFill="1" applyBorder="1"/>
    <xf numFmtId="0" fontId="0" fillId="0" borderId="0" xfId="0" applyBorder="1"/>
    <xf numFmtId="164" fontId="6" fillId="3" borderId="19" xfId="0" applyNumberFormat="1" applyFont="1" applyFill="1" applyBorder="1"/>
    <xf numFmtId="0" fontId="0" fillId="3" borderId="3" xfId="0" applyFill="1" applyBorder="1"/>
    <xf numFmtId="0" fontId="16" fillId="6" borderId="4" xfId="0" applyFont="1" applyFill="1" applyBorder="1" applyAlignment="1"/>
    <xf numFmtId="164" fontId="18" fillId="4" borderId="6" xfId="0" applyNumberFormat="1" applyFont="1" applyFill="1" applyBorder="1"/>
    <xf numFmtId="164" fontId="18" fillId="4" borderId="7" xfId="0" applyNumberFormat="1" applyFont="1" applyFill="1" applyBorder="1"/>
    <xf numFmtId="0" fontId="15" fillId="6" borderId="4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9" fontId="1" fillId="6" borderId="6" xfId="0" applyNumberFormat="1" applyFont="1" applyFill="1" applyBorder="1" applyAlignment="1">
      <alignment horizontal="center"/>
    </xf>
    <xf numFmtId="10" fontId="1" fillId="6" borderId="6" xfId="0" applyNumberFormat="1" applyFont="1" applyFill="1" applyBorder="1" applyAlignment="1">
      <alignment horizontal="center"/>
    </xf>
    <xf numFmtId="165" fontId="0" fillId="6" borderId="14" xfId="0" applyNumberFormat="1" applyFill="1" applyBorder="1"/>
    <xf numFmtId="165" fontId="0" fillId="6" borderId="1" xfId="0" applyNumberFormat="1" applyFill="1" applyBorder="1"/>
    <xf numFmtId="165" fontId="0" fillId="6" borderId="18" xfId="0" applyNumberFormat="1" applyFill="1" applyBorder="1"/>
    <xf numFmtId="165" fontId="0" fillId="6" borderId="11" xfId="0" applyNumberFormat="1" applyFill="1" applyBorder="1"/>
    <xf numFmtId="165" fontId="0" fillId="6" borderId="2" xfId="0" applyNumberFormat="1" applyFill="1" applyBorder="1"/>
    <xf numFmtId="165" fontId="0" fillId="6" borderId="0" xfId="0" applyNumberFormat="1" applyFill="1" applyBorder="1"/>
    <xf numFmtId="165" fontId="19" fillId="6" borderId="5" xfId="0" applyNumberFormat="1" applyFont="1" applyFill="1" applyBorder="1"/>
    <xf numFmtId="165" fontId="1" fillId="6" borderId="14" xfId="0" applyNumberFormat="1" applyFont="1" applyFill="1" applyBorder="1"/>
    <xf numFmtId="165" fontId="1" fillId="6" borderId="11" xfId="0" applyNumberFormat="1" applyFont="1" applyFill="1" applyBorder="1"/>
    <xf numFmtId="165" fontId="1" fillId="6" borderId="13" xfId="0" applyNumberFormat="1" applyFont="1" applyFill="1" applyBorder="1"/>
    <xf numFmtId="165" fontId="1" fillId="6" borderId="6" xfId="0" applyNumberFormat="1" applyFont="1" applyFill="1" applyBorder="1"/>
    <xf numFmtId="165" fontId="1" fillId="6" borderId="5" xfId="0" applyNumberFormat="1" applyFont="1" applyFill="1" applyBorder="1"/>
    <xf numFmtId="0" fontId="10" fillId="0" borderId="4" xfId="0" applyFont="1" applyBorder="1" applyAlignment="1"/>
    <xf numFmtId="165" fontId="9" fillId="4" borderId="5" xfId="0" applyNumberFormat="1" applyFont="1" applyFill="1" applyBorder="1"/>
    <xf numFmtId="6" fontId="4" fillId="4" borderId="12" xfId="0" applyNumberFormat="1" applyFont="1" applyFill="1" applyBorder="1" applyAlignment="1">
      <alignment vertical="center"/>
    </xf>
    <xf numFmtId="6" fontId="4" fillId="4" borderId="13" xfId="0" applyNumberFormat="1" applyFont="1" applyFill="1" applyBorder="1" applyAlignment="1">
      <alignment vertical="center"/>
    </xf>
    <xf numFmtId="0" fontId="8" fillId="7" borderId="4" xfId="0" applyFont="1" applyFill="1" applyBorder="1"/>
    <xf numFmtId="0" fontId="12" fillId="7" borderId="4" xfId="0" applyFont="1" applyFill="1" applyBorder="1"/>
    <xf numFmtId="0" fontId="17" fillId="7" borderId="2" xfId="0" applyFont="1" applyFill="1" applyBorder="1"/>
    <xf numFmtId="0" fontId="14" fillId="3" borderId="2" xfId="0" applyFont="1" applyFill="1" applyBorder="1"/>
    <xf numFmtId="164" fontId="6" fillId="3" borderId="29" xfId="0" applyNumberFormat="1" applyFont="1" applyFill="1" applyBorder="1"/>
    <xf numFmtId="0" fontId="7" fillId="3" borderId="2" xfId="0" applyFont="1" applyFill="1" applyBorder="1"/>
    <xf numFmtId="164" fontId="6" fillId="3" borderId="25" xfId="0" applyNumberFormat="1" applyFont="1" applyFill="1" applyBorder="1"/>
    <xf numFmtId="164" fontId="6" fillId="3" borderId="30" xfId="0" applyNumberFormat="1" applyFont="1" applyFill="1" applyBorder="1"/>
    <xf numFmtId="0" fontId="0" fillId="3" borderId="31" xfId="0" applyFill="1" applyBorder="1"/>
    <xf numFmtId="0" fontId="0" fillId="3" borderId="19" xfId="0" applyFill="1" applyBorder="1"/>
    <xf numFmtId="0" fontId="4" fillId="4" borderId="3" xfId="0" applyFont="1" applyFill="1" applyBorder="1"/>
    <xf numFmtId="165" fontId="4" fillId="4" borderId="12" xfId="0" applyNumberFormat="1" applyFont="1" applyFill="1" applyBorder="1"/>
    <xf numFmtId="165" fontId="4" fillId="4" borderId="13" xfId="0" applyNumberFormat="1" applyFont="1" applyFill="1" applyBorder="1"/>
    <xf numFmtId="0" fontId="20" fillId="4" borderId="6" xfId="0" applyFont="1" applyFill="1" applyBorder="1"/>
    <xf numFmtId="164" fontId="4" fillId="4" borderId="12" xfId="0" applyNumberFormat="1" applyFont="1" applyFill="1" applyBorder="1"/>
    <xf numFmtId="164" fontId="4" fillId="4" borderId="13" xfId="0" applyNumberFormat="1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164" fontId="4" fillId="4" borderId="4" xfId="0" applyNumberFormat="1" applyFont="1" applyFill="1" applyBorder="1"/>
    <xf numFmtId="164" fontId="19" fillId="3" borderId="5" xfId="0" applyNumberFormat="1" applyFont="1" applyFill="1" applyBorder="1"/>
    <xf numFmtId="164" fontId="4" fillId="4" borderId="6" xfId="0" applyNumberFormat="1" applyFont="1" applyFill="1" applyBorder="1"/>
    <xf numFmtId="164" fontId="19" fillId="3" borderId="6" xfId="0" applyNumberFormat="1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10" xfId="0" applyFont="1" applyFill="1" applyBorder="1"/>
    <xf numFmtId="0" fontId="1" fillId="6" borderId="1" xfId="0" applyFont="1" applyFill="1" applyBorder="1"/>
    <xf numFmtId="0" fontId="1" fillId="6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0" fillId="0" borderId="11" xfId="0" applyNumberFormat="1" applyBorder="1" applyAlignment="1"/>
    <xf numFmtId="164" fontId="19" fillId="3" borderId="0" xfId="0" applyNumberFormat="1" applyFont="1" applyFill="1" applyBorder="1"/>
    <xf numFmtId="0" fontId="1" fillId="0" borderId="9" xfId="0" applyFont="1" applyBorder="1"/>
    <xf numFmtId="0" fontId="1" fillId="0" borderId="9" xfId="0" applyFont="1" applyBorder="1" applyAlignment="1"/>
    <xf numFmtId="0" fontId="1" fillId="0" borderId="9" xfId="0" applyFont="1" applyFill="1" applyBorder="1" applyAlignment="1"/>
    <xf numFmtId="0" fontId="1" fillId="0" borderId="6" xfId="0" applyFont="1" applyFill="1" applyBorder="1" applyAlignment="1"/>
    <xf numFmtId="164" fontId="4" fillId="4" borderId="7" xfId="0" applyNumberFormat="1" applyFont="1" applyFill="1" applyBorder="1"/>
    <xf numFmtId="164" fontId="4" fillId="4" borderId="5" xfId="0" applyNumberFormat="1" applyFont="1" applyFill="1" applyBorder="1"/>
    <xf numFmtId="165" fontId="1" fillId="6" borderId="4" xfId="0" applyNumberFormat="1" applyFont="1" applyFill="1" applyBorder="1"/>
    <xf numFmtId="165" fontId="1" fillId="6" borderId="7" xfId="0" applyNumberFormat="1" applyFont="1" applyFill="1" applyBorder="1"/>
    <xf numFmtId="0" fontId="1" fillId="0" borderId="8" xfId="0" applyFont="1" applyFill="1" applyBorder="1" applyAlignment="1"/>
    <xf numFmtId="0" fontId="1" fillId="0" borderId="10" xfId="0" applyFont="1" applyBorder="1"/>
    <xf numFmtId="0" fontId="1" fillId="5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Custos Cloud</a:t>
            </a:r>
          </a:p>
        </c:rich>
      </c:tx>
      <c:layout>
        <c:manualLayout>
          <c:xMode val="edge"/>
          <c:yMode val="edge"/>
          <c:x val="0.40921337810615016"/>
          <c:y val="3.397028736656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1º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Folha1!$A$3:$A$10</c15:sqref>
                  </c15:fullRef>
                </c:ext>
              </c:extLst>
              <c:f>Folha1!$A$3:$A$9</c:f>
              <c:strCache>
                <c:ptCount val="7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Total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Folha1!$B$3:$B$10</c15:sqref>
                  </c15:fullRef>
                </c:ext>
              </c:extLst>
              <c:f>Folha1!$B$3:$B$9</c:f>
              <c:numCache>
                <c:formatCode>#\ ##0.00\ "€"</c:formatCode>
                <c:ptCount val="7"/>
                <c:pt idx="0">
                  <c:v>131.86000000000001</c:v>
                </c:pt>
                <c:pt idx="1">
                  <c:v>3268.2</c:v>
                </c:pt>
                <c:pt idx="2">
                  <c:v>81.36</c:v>
                </c:pt>
                <c:pt idx="3">
                  <c:v>1454.52</c:v>
                </c:pt>
                <c:pt idx="4">
                  <c:v>475.68</c:v>
                </c:pt>
                <c:pt idx="5">
                  <c:v>1566.84</c:v>
                </c:pt>
                <c:pt idx="6">
                  <c:v>6978.46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8-4370-9513-5CFFE9E90522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2º 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Folha1!$A$3:$A$10</c15:sqref>
                  </c15:fullRef>
                </c:ext>
              </c:extLst>
              <c:f>Folha1!$A$3:$A$9</c:f>
              <c:strCache>
                <c:ptCount val="7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Total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Folha1!$C$3:$C$10</c15:sqref>
                  </c15:fullRef>
                </c:ext>
              </c:extLst>
              <c:f>Folha1!$C$3:$C$9</c:f>
              <c:numCache>
                <c:formatCode>#\ ##0.00\ "€"</c:formatCode>
                <c:ptCount val="7"/>
                <c:pt idx="0">
                  <c:v>131.86000000000001</c:v>
                </c:pt>
                <c:pt idx="1">
                  <c:v>3268.2</c:v>
                </c:pt>
                <c:pt idx="2">
                  <c:v>486</c:v>
                </c:pt>
                <c:pt idx="3">
                  <c:v>1454.52</c:v>
                </c:pt>
                <c:pt idx="4">
                  <c:v>760.92</c:v>
                </c:pt>
                <c:pt idx="5">
                  <c:v>3443.04</c:v>
                </c:pt>
                <c:pt idx="6">
                  <c:v>9544.5400000000009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8-4370-9513-5CFFE9E90522}"/>
            </c:ext>
          </c:extLst>
        </c:ser>
        <c:ser>
          <c:idx val="2"/>
          <c:order val="2"/>
          <c:tx>
            <c:strRef>
              <c:f>Folha1!$D$2</c:f>
              <c:strCache>
                <c:ptCount val="1"/>
                <c:pt idx="0">
                  <c:v>3º 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Folha1!$A$3:$A$10</c15:sqref>
                  </c15:fullRef>
                </c:ext>
              </c:extLst>
              <c:f>Folha1!$A$3:$A$9</c:f>
              <c:strCache>
                <c:ptCount val="7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Total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Folha1!$D$3:$D$10</c15:sqref>
                  </c15:fullRef>
                </c:ext>
              </c:extLst>
              <c:f>Folha1!$D$3:$D$9</c:f>
              <c:numCache>
                <c:formatCode>#\ ##0.00\ "€"</c:formatCode>
                <c:ptCount val="7"/>
                <c:pt idx="0">
                  <c:v>131.86000000000001</c:v>
                </c:pt>
                <c:pt idx="1">
                  <c:v>6532.2</c:v>
                </c:pt>
                <c:pt idx="2">
                  <c:v>673.08</c:v>
                </c:pt>
                <c:pt idx="3">
                  <c:v>1454.52</c:v>
                </c:pt>
                <c:pt idx="4">
                  <c:v>951.48</c:v>
                </c:pt>
                <c:pt idx="5">
                  <c:v>6554.28</c:v>
                </c:pt>
                <c:pt idx="6">
                  <c:v>16297.420000000002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8-4370-9513-5CFFE9E90522}"/>
            </c:ext>
          </c:extLst>
        </c:ser>
        <c:ser>
          <c:idx val="3"/>
          <c:order val="3"/>
          <c:tx>
            <c:strRef>
              <c:f>Folha1!$E$2</c:f>
              <c:strCache>
                <c:ptCount val="1"/>
                <c:pt idx="0">
                  <c:v>4º Ano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Folha1!$A$3:$A$10</c15:sqref>
                  </c15:fullRef>
                </c:ext>
              </c:extLst>
              <c:f>Folha1!$A$3:$A$9</c:f>
              <c:strCache>
                <c:ptCount val="7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Total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Folha1!$E$3:$E$10</c15:sqref>
                  </c15:fullRef>
                </c:ext>
              </c:extLst>
              <c:f>Folha1!$E$3:$E$9</c:f>
              <c:numCache>
                <c:formatCode>#\ ##0.00\ "€"</c:formatCode>
                <c:ptCount val="7"/>
                <c:pt idx="0">
                  <c:v>131.86000000000001</c:v>
                </c:pt>
                <c:pt idx="1">
                  <c:v>9804.6</c:v>
                </c:pt>
                <c:pt idx="2">
                  <c:v>1140.8399999999999</c:v>
                </c:pt>
                <c:pt idx="3">
                  <c:v>1454.52</c:v>
                </c:pt>
                <c:pt idx="4">
                  <c:v>1425.96</c:v>
                </c:pt>
                <c:pt idx="5">
                  <c:v>8549.2800000000007</c:v>
                </c:pt>
                <c:pt idx="6">
                  <c:v>22507.060000000005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8-4370-9513-5CFFE9E90522}"/>
            </c:ext>
          </c:extLst>
        </c:ser>
        <c:ser>
          <c:idx val="4"/>
          <c:order val="4"/>
          <c:tx>
            <c:strRef>
              <c:f>Folha1!$F$2</c:f>
              <c:strCache>
                <c:ptCount val="1"/>
                <c:pt idx="0">
                  <c:v>5º 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Folha1!$A$3:$A$10</c15:sqref>
                  </c15:fullRef>
                </c:ext>
              </c:extLst>
              <c:f>Folha1!$A$3:$A$9</c:f>
              <c:strCache>
                <c:ptCount val="7"/>
                <c:pt idx="0">
                  <c:v>Azure AppService</c:v>
                </c:pt>
                <c:pt idx="1">
                  <c:v>Azure Database para MySQL</c:v>
                </c:pt>
                <c:pt idx="2">
                  <c:v>Azure Functions</c:v>
                </c:pt>
                <c:pt idx="3">
                  <c:v>Azure Active Directory e Key Vault</c:v>
                </c:pt>
                <c:pt idx="4">
                  <c:v>IoT Hub</c:v>
                </c:pt>
                <c:pt idx="5">
                  <c:v>Stream Analytics</c:v>
                </c:pt>
                <c:pt idx="6">
                  <c:v>Total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Folha1!$F$3:$F$10</c15:sqref>
                  </c15:fullRef>
                </c:ext>
              </c:extLst>
              <c:f>Folha1!$F$3:$F$9</c:f>
              <c:numCache>
                <c:formatCode>#\ ##0.00\ "€"</c:formatCode>
                <c:ptCount val="7"/>
                <c:pt idx="0">
                  <c:v>131.86000000000001</c:v>
                </c:pt>
                <c:pt idx="1">
                  <c:v>13072.8</c:v>
                </c:pt>
                <c:pt idx="2">
                  <c:v>1889.16</c:v>
                </c:pt>
                <c:pt idx="3">
                  <c:v>1454.52</c:v>
                </c:pt>
                <c:pt idx="4">
                  <c:v>2186.88</c:v>
                </c:pt>
                <c:pt idx="5">
                  <c:v>10544.28</c:v>
                </c:pt>
                <c:pt idx="6">
                  <c:v>29279.5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8-4370-9513-5CFFE9E90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306904"/>
        <c:axId val="522305920"/>
      </c:barChart>
      <c:catAx>
        <c:axId val="522306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305920"/>
        <c:crosses val="autoZero"/>
        <c:auto val="1"/>
        <c:lblAlgn val="ctr"/>
        <c:lblOffset val="100"/>
        <c:noMultiLvlLbl val="0"/>
      </c:catAx>
      <c:valAx>
        <c:axId val="5223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230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Produtos RFID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Folha1!$B$15</c:f>
              <c:strCache>
                <c:ptCount val="1"/>
                <c:pt idx="0">
                  <c:v>Para 1 Cliente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Folha1!$A$16:$A$23</c:f>
              <c:strCache>
                <c:ptCount val="8"/>
                <c:pt idx="0">
                  <c:v>RFID Leitores Portáteis</c:v>
                </c:pt>
                <c:pt idx="1">
                  <c:v>RFID Gateway</c:v>
                </c:pt>
                <c:pt idx="2">
                  <c:v>RFID Tags Resistentes</c:v>
                </c:pt>
                <c:pt idx="3">
                  <c:v>Impressoras RFID</c:v>
                </c:pt>
                <c:pt idx="4">
                  <c:v>RFID Etiquetas Consumíveis</c:v>
                </c:pt>
                <c:pt idx="5">
                  <c:v>Valor total Clientes</c:v>
                </c:pt>
                <c:pt idx="6">
                  <c:v>Valor Mensal</c:v>
                </c:pt>
                <c:pt idx="7">
                  <c:v>Valor Anual</c:v>
                </c:pt>
              </c:strCache>
            </c:strRef>
          </c:cat>
          <c:val>
            <c:numRef>
              <c:f>Folha1!$B$16:$B$23</c:f>
              <c:numCache>
                <c:formatCode>#\ ##0.00\ [$€-1]</c:formatCode>
                <c:ptCount val="8"/>
                <c:pt idx="0">
                  <c:v>5184</c:v>
                </c:pt>
                <c:pt idx="1">
                  <c:v>2694</c:v>
                </c:pt>
                <c:pt idx="2">
                  <c:v>450</c:v>
                </c:pt>
                <c:pt idx="3">
                  <c:v>1606</c:v>
                </c:pt>
                <c:pt idx="4">
                  <c:v>400</c:v>
                </c:pt>
                <c:pt idx="5">
                  <c:v>10334</c:v>
                </c:pt>
                <c:pt idx="6">
                  <c:v>861.16666666666663</c:v>
                </c:pt>
                <c:pt idx="7">
                  <c:v>10334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4-44BA-B893-7DC830E2866A}"/>
            </c:ext>
          </c:extLst>
        </c:ser>
        <c:ser>
          <c:idx val="1"/>
          <c:order val="1"/>
          <c:tx>
            <c:strRef>
              <c:f>Folha1!$C$15</c:f>
              <c:strCache>
                <c:ptCount val="1"/>
                <c:pt idx="0">
                  <c:v>30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Folha1!$A$16:$A$23</c:f>
              <c:strCache>
                <c:ptCount val="8"/>
                <c:pt idx="0">
                  <c:v>RFID Leitores Portáteis</c:v>
                </c:pt>
                <c:pt idx="1">
                  <c:v>RFID Gateway</c:v>
                </c:pt>
                <c:pt idx="2">
                  <c:v>RFID Tags Resistentes</c:v>
                </c:pt>
                <c:pt idx="3">
                  <c:v>Impressoras RFID</c:v>
                </c:pt>
                <c:pt idx="4">
                  <c:v>RFID Etiquetas Consumíveis</c:v>
                </c:pt>
                <c:pt idx="5">
                  <c:v>Valor total Clientes</c:v>
                </c:pt>
                <c:pt idx="6">
                  <c:v>Valor Mensal</c:v>
                </c:pt>
                <c:pt idx="7">
                  <c:v>Valor Anual</c:v>
                </c:pt>
              </c:strCache>
            </c:strRef>
          </c:cat>
          <c:val>
            <c:numRef>
              <c:f>Folha1!$C$16:$C$23</c:f>
              <c:numCache>
                <c:formatCode>#\ ##0.00\ [$€-1]</c:formatCode>
                <c:ptCount val="8"/>
                <c:pt idx="0">
                  <c:v>155520</c:v>
                </c:pt>
                <c:pt idx="1">
                  <c:v>80820</c:v>
                </c:pt>
                <c:pt idx="2">
                  <c:v>13500</c:v>
                </c:pt>
                <c:pt idx="3">
                  <c:v>48180</c:v>
                </c:pt>
                <c:pt idx="4">
                  <c:v>12000</c:v>
                </c:pt>
                <c:pt idx="5">
                  <c:v>310020</c:v>
                </c:pt>
                <c:pt idx="6">
                  <c:v>25835</c:v>
                </c:pt>
                <c:pt idx="7">
                  <c:v>310020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4-44BA-B893-7DC830E2866A}"/>
            </c:ext>
          </c:extLst>
        </c:ser>
        <c:ser>
          <c:idx val="2"/>
          <c:order val="2"/>
          <c:tx>
            <c:strRef>
              <c:f>Folha1!$D$15</c:f>
              <c:strCache>
                <c:ptCount val="1"/>
                <c:pt idx="0">
                  <c:v>30 + 45 clientes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Folha1!$A$16:$A$23</c:f>
              <c:strCache>
                <c:ptCount val="8"/>
                <c:pt idx="0">
                  <c:v>RFID Leitores Portáteis</c:v>
                </c:pt>
                <c:pt idx="1">
                  <c:v>RFID Gateway</c:v>
                </c:pt>
                <c:pt idx="2">
                  <c:v>RFID Tags Resistentes</c:v>
                </c:pt>
                <c:pt idx="3">
                  <c:v>Impressoras RFID</c:v>
                </c:pt>
                <c:pt idx="4">
                  <c:v>RFID Etiquetas Consumíveis</c:v>
                </c:pt>
                <c:pt idx="5">
                  <c:v>Valor total Clientes</c:v>
                </c:pt>
                <c:pt idx="6">
                  <c:v>Valor Mensal</c:v>
                </c:pt>
                <c:pt idx="7">
                  <c:v>Valor Anual</c:v>
                </c:pt>
              </c:strCache>
            </c:strRef>
          </c:cat>
          <c:val>
            <c:numRef>
              <c:f>Folha1!$D$16:$D$23</c:f>
              <c:numCache>
                <c:formatCode>#\ ##0.00\ [$€-1]</c:formatCode>
                <c:ptCount val="8"/>
                <c:pt idx="0">
                  <c:v>233280</c:v>
                </c:pt>
                <c:pt idx="1">
                  <c:v>121230</c:v>
                </c:pt>
                <c:pt idx="2">
                  <c:v>20250</c:v>
                </c:pt>
                <c:pt idx="3">
                  <c:v>72270</c:v>
                </c:pt>
                <c:pt idx="4">
                  <c:v>18000</c:v>
                </c:pt>
                <c:pt idx="5">
                  <c:v>465030</c:v>
                </c:pt>
                <c:pt idx="6">
                  <c:v>38752.5</c:v>
                </c:pt>
                <c:pt idx="7">
                  <c:v>465030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4-44BA-B893-7DC830E2866A}"/>
            </c:ext>
          </c:extLst>
        </c:ser>
        <c:ser>
          <c:idx val="3"/>
          <c:order val="3"/>
          <c:tx>
            <c:strRef>
              <c:f>Folha1!$E$15</c:f>
              <c:strCache>
                <c:ptCount val="1"/>
                <c:pt idx="0">
                  <c:v>75 + 30 Clientes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Folha1!$A$16:$A$23</c:f>
              <c:strCache>
                <c:ptCount val="8"/>
                <c:pt idx="0">
                  <c:v>RFID Leitores Portáteis</c:v>
                </c:pt>
                <c:pt idx="1">
                  <c:v>RFID Gateway</c:v>
                </c:pt>
                <c:pt idx="2">
                  <c:v>RFID Tags Resistentes</c:v>
                </c:pt>
                <c:pt idx="3">
                  <c:v>Impressoras RFID</c:v>
                </c:pt>
                <c:pt idx="4">
                  <c:v>RFID Etiquetas Consumíveis</c:v>
                </c:pt>
                <c:pt idx="5">
                  <c:v>Valor total Clientes</c:v>
                </c:pt>
                <c:pt idx="6">
                  <c:v>Valor Mensal</c:v>
                </c:pt>
                <c:pt idx="7">
                  <c:v>Valor Anual</c:v>
                </c:pt>
              </c:strCache>
            </c:strRef>
          </c:cat>
          <c:val>
            <c:numRef>
              <c:f>Folha1!$E$16:$E$23</c:f>
              <c:numCache>
                <c:formatCode>#\ ##0.00\ [$€-1]</c:formatCode>
                <c:ptCount val="8"/>
                <c:pt idx="0">
                  <c:v>155520</c:v>
                </c:pt>
                <c:pt idx="1">
                  <c:v>80820</c:v>
                </c:pt>
                <c:pt idx="2">
                  <c:v>13500</c:v>
                </c:pt>
                <c:pt idx="3">
                  <c:v>48180</c:v>
                </c:pt>
                <c:pt idx="4">
                  <c:v>12000</c:v>
                </c:pt>
                <c:pt idx="5">
                  <c:v>310020</c:v>
                </c:pt>
                <c:pt idx="6">
                  <c:v>25835</c:v>
                </c:pt>
                <c:pt idx="7">
                  <c:v>310020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4-44BA-B893-7DC830E2866A}"/>
            </c:ext>
          </c:extLst>
        </c:ser>
        <c:ser>
          <c:idx val="4"/>
          <c:order val="4"/>
          <c:tx>
            <c:strRef>
              <c:f>Folha1!$F$15</c:f>
              <c:strCache>
                <c:ptCount val="1"/>
                <c:pt idx="0">
                  <c:v>105 + 75 clientes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Folha1!$A$16:$A$23</c:f>
              <c:strCache>
                <c:ptCount val="8"/>
                <c:pt idx="0">
                  <c:v>RFID Leitores Portáteis</c:v>
                </c:pt>
                <c:pt idx="1">
                  <c:v>RFID Gateway</c:v>
                </c:pt>
                <c:pt idx="2">
                  <c:v>RFID Tags Resistentes</c:v>
                </c:pt>
                <c:pt idx="3">
                  <c:v>Impressoras RFID</c:v>
                </c:pt>
                <c:pt idx="4">
                  <c:v>RFID Etiquetas Consumíveis</c:v>
                </c:pt>
                <c:pt idx="5">
                  <c:v>Valor total Clientes</c:v>
                </c:pt>
                <c:pt idx="6">
                  <c:v>Valor Mensal</c:v>
                </c:pt>
                <c:pt idx="7">
                  <c:v>Valor Anual</c:v>
                </c:pt>
              </c:strCache>
            </c:strRef>
          </c:cat>
          <c:val>
            <c:numRef>
              <c:f>Folha1!$F$16:$F$23</c:f>
              <c:numCache>
                <c:formatCode>#\ ##0.00\ [$€-1]</c:formatCode>
                <c:ptCount val="8"/>
                <c:pt idx="0">
                  <c:v>388800</c:v>
                </c:pt>
                <c:pt idx="1">
                  <c:v>202050</c:v>
                </c:pt>
                <c:pt idx="2">
                  <c:v>33750</c:v>
                </c:pt>
                <c:pt idx="3">
                  <c:v>120450</c:v>
                </c:pt>
                <c:pt idx="4">
                  <c:v>30000</c:v>
                </c:pt>
                <c:pt idx="5">
                  <c:v>775050</c:v>
                </c:pt>
                <c:pt idx="6">
                  <c:v>64587.5</c:v>
                </c:pt>
                <c:pt idx="7">
                  <c:v>775050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64-44BA-B893-7DC830E2866A}"/>
            </c:ext>
          </c:extLst>
        </c:ser>
        <c:ser>
          <c:idx val="5"/>
          <c:order val="5"/>
          <c:tx>
            <c:strRef>
              <c:f>Folha1!$G$15</c:f>
              <c:strCache>
                <c:ptCount val="1"/>
                <c:pt idx="0">
                  <c:v>180 + 120 Clientes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Folha1!$A$16:$A$23</c:f>
              <c:strCache>
                <c:ptCount val="8"/>
                <c:pt idx="0">
                  <c:v>RFID Leitores Portáteis</c:v>
                </c:pt>
                <c:pt idx="1">
                  <c:v>RFID Gateway</c:v>
                </c:pt>
                <c:pt idx="2">
                  <c:v>RFID Tags Resistentes</c:v>
                </c:pt>
                <c:pt idx="3">
                  <c:v>Impressoras RFID</c:v>
                </c:pt>
                <c:pt idx="4">
                  <c:v>RFID Etiquetas Consumíveis</c:v>
                </c:pt>
                <c:pt idx="5">
                  <c:v>Valor total Clientes</c:v>
                </c:pt>
                <c:pt idx="6">
                  <c:v>Valor Mensal</c:v>
                </c:pt>
                <c:pt idx="7">
                  <c:v>Valor Anual</c:v>
                </c:pt>
              </c:strCache>
            </c:strRef>
          </c:cat>
          <c:val>
            <c:numRef>
              <c:f>Folha1!$G$16:$G$23</c:f>
              <c:numCache>
                <c:formatCode>#\ ##0.00\ [$€-1]</c:formatCode>
                <c:ptCount val="8"/>
                <c:pt idx="0">
                  <c:v>622080</c:v>
                </c:pt>
                <c:pt idx="1">
                  <c:v>323280</c:v>
                </c:pt>
                <c:pt idx="2">
                  <c:v>54000</c:v>
                </c:pt>
                <c:pt idx="3">
                  <c:v>192720</c:v>
                </c:pt>
                <c:pt idx="4">
                  <c:v>48000</c:v>
                </c:pt>
                <c:pt idx="5">
                  <c:v>1240080</c:v>
                </c:pt>
                <c:pt idx="6">
                  <c:v>103340</c:v>
                </c:pt>
                <c:pt idx="7">
                  <c:v>1240080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64-44BA-B893-7DC830E28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670656"/>
        <c:axId val="617504352"/>
      </c:barChart>
      <c:catAx>
        <c:axId val="4146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7504352"/>
        <c:crosses val="autoZero"/>
        <c:auto val="1"/>
        <c:lblAlgn val="ctr"/>
        <c:lblOffset val="100"/>
        <c:noMultiLvlLbl val="0"/>
      </c:catAx>
      <c:valAx>
        <c:axId val="6175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6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Custos 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Folha1!$B$26</c:f>
              <c:strCache>
                <c:ptCount val="1"/>
                <c:pt idx="0">
                  <c:v>1º 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Folha1!$A$27:$A$33</c15:sqref>
                  </c15:fullRef>
                </c:ext>
              </c:extLst>
              <c:f>Folha1!$A$27:$A$32</c:f>
              <c:strCache>
                <c:ptCount val="6"/>
                <c:pt idx="0">
                  <c:v>Aluguer Escritório e despesas inerentes</c:v>
                </c:pt>
                <c:pt idx="1">
                  <c:v>Leasing Viaturas Automóveis e seus consumiveis</c:v>
                </c:pt>
                <c:pt idx="2">
                  <c:v>Gastos com Pessoal</c:v>
                </c:pt>
                <c:pt idx="3">
                  <c:v>Fornecimentos e Serviços Externos</c:v>
                </c:pt>
                <c:pt idx="4">
                  <c:v>Outros Gastos Gerais</c:v>
                </c:pt>
                <c:pt idx="5">
                  <c:v>Valor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Folha1!$B$27:$B$33</c15:sqref>
                  </c15:fullRef>
                </c:ext>
              </c:extLst>
              <c:f>Folha1!$B$27:$B$32</c:f>
              <c:numCache>
                <c:formatCode>#\ ##0.00\ "€"</c:formatCode>
                <c:ptCount val="6"/>
                <c:pt idx="0">
                  <c:v>35000</c:v>
                </c:pt>
                <c:pt idx="1">
                  <c:v>16776</c:v>
                </c:pt>
                <c:pt idx="2">
                  <c:v>110000</c:v>
                </c:pt>
                <c:pt idx="3">
                  <c:v>62000</c:v>
                </c:pt>
                <c:pt idx="4">
                  <c:v>9000</c:v>
                </c:pt>
                <c:pt idx="5">
                  <c:v>19398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F-4011-9D2B-12949BF931DC}"/>
            </c:ext>
          </c:extLst>
        </c:ser>
        <c:ser>
          <c:idx val="1"/>
          <c:order val="1"/>
          <c:tx>
            <c:strRef>
              <c:f>Folha1!$C$26</c:f>
              <c:strCache>
                <c:ptCount val="1"/>
                <c:pt idx="0">
                  <c:v>2º 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Folha1!$A$27:$A$33</c15:sqref>
                  </c15:fullRef>
                </c:ext>
              </c:extLst>
              <c:f>Folha1!$A$27:$A$32</c:f>
              <c:strCache>
                <c:ptCount val="6"/>
                <c:pt idx="0">
                  <c:v>Aluguer Escritório e despesas inerentes</c:v>
                </c:pt>
                <c:pt idx="1">
                  <c:v>Leasing Viaturas Automóveis e seus consumiveis</c:v>
                </c:pt>
                <c:pt idx="2">
                  <c:v>Gastos com Pessoal</c:v>
                </c:pt>
                <c:pt idx="3">
                  <c:v>Fornecimentos e Serviços Externos</c:v>
                </c:pt>
                <c:pt idx="4">
                  <c:v>Outros Gastos Gerais</c:v>
                </c:pt>
                <c:pt idx="5">
                  <c:v>Valor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Folha1!$C$27:$C$33</c15:sqref>
                  </c15:fullRef>
                </c:ext>
              </c:extLst>
              <c:f>Folha1!$C$27:$C$32</c:f>
              <c:numCache>
                <c:formatCode>#\ ##0.00\ "€"</c:formatCode>
                <c:ptCount val="6"/>
                <c:pt idx="0">
                  <c:v>36750</c:v>
                </c:pt>
                <c:pt idx="1">
                  <c:v>18453.600000000002</c:v>
                </c:pt>
                <c:pt idx="2">
                  <c:v>121000.00000000001</c:v>
                </c:pt>
                <c:pt idx="3">
                  <c:v>68200</c:v>
                </c:pt>
                <c:pt idx="4">
                  <c:v>9900</c:v>
                </c:pt>
                <c:pt idx="5">
                  <c:v>21191.966666666671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F-4011-9D2B-12949BF931DC}"/>
            </c:ext>
          </c:extLst>
        </c:ser>
        <c:ser>
          <c:idx val="2"/>
          <c:order val="2"/>
          <c:tx>
            <c:strRef>
              <c:f>Folha1!$D$26</c:f>
              <c:strCache>
                <c:ptCount val="1"/>
                <c:pt idx="0">
                  <c:v>3º 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Folha1!$A$27:$A$33</c15:sqref>
                  </c15:fullRef>
                </c:ext>
              </c:extLst>
              <c:f>Folha1!$A$27:$A$32</c:f>
              <c:strCache>
                <c:ptCount val="6"/>
                <c:pt idx="0">
                  <c:v>Aluguer Escritório e despesas inerentes</c:v>
                </c:pt>
                <c:pt idx="1">
                  <c:v>Leasing Viaturas Automóveis e seus consumiveis</c:v>
                </c:pt>
                <c:pt idx="2">
                  <c:v>Gastos com Pessoal</c:v>
                </c:pt>
                <c:pt idx="3">
                  <c:v>Fornecimentos e Serviços Externos</c:v>
                </c:pt>
                <c:pt idx="4">
                  <c:v>Outros Gastos Gerais</c:v>
                </c:pt>
                <c:pt idx="5">
                  <c:v>Valor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Folha1!$D$27:$D$33</c15:sqref>
                  </c15:fullRef>
                </c:ext>
              </c:extLst>
              <c:f>Folha1!$D$27:$D$32</c:f>
              <c:numCache>
                <c:formatCode>#\ ##0.00\ "€"</c:formatCode>
                <c:ptCount val="6"/>
                <c:pt idx="0">
                  <c:v>40425</c:v>
                </c:pt>
                <c:pt idx="1">
                  <c:v>20298.960000000003</c:v>
                </c:pt>
                <c:pt idx="2">
                  <c:v>133100.00000000003</c:v>
                </c:pt>
                <c:pt idx="3">
                  <c:v>75020</c:v>
                </c:pt>
                <c:pt idx="4">
                  <c:v>10890</c:v>
                </c:pt>
                <c:pt idx="5">
                  <c:v>23311.163333333334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F-4011-9D2B-12949BF931DC}"/>
            </c:ext>
          </c:extLst>
        </c:ser>
        <c:ser>
          <c:idx val="3"/>
          <c:order val="3"/>
          <c:tx>
            <c:strRef>
              <c:f>Folha1!$E$26</c:f>
              <c:strCache>
                <c:ptCount val="1"/>
                <c:pt idx="0">
                  <c:v>4º Ano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Folha1!$A$27:$A$33</c15:sqref>
                  </c15:fullRef>
                </c:ext>
              </c:extLst>
              <c:f>Folha1!$A$27:$A$32</c:f>
              <c:strCache>
                <c:ptCount val="6"/>
                <c:pt idx="0">
                  <c:v>Aluguer Escritório e despesas inerentes</c:v>
                </c:pt>
                <c:pt idx="1">
                  <c:v>Leasing Viaturas Automóveis e seus consumiveis</c:v>
                </c:pt>
                <c:pt idx="2">
                  <c:v>Gastos com Pessoal</c:v>
                </c:pt>
                <c:pt idx="3">
                  <c:v>Fornecimentos e Serviços Externos</c:v>
                </c:pt>
                <c:pt idx="4">
                  <c:v>Outros Gastos Gerais</c:v>
                </c:pt>
                <c:pt idx="5">
                  <c:v>Valor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Folha1!$E$27:$E$33</c15:sqref>
                  </c15:fullRef>
                </c:ext>
              </c:extLst>
              <c:f>Folha1!$E$27:$E$32</c:f>
              <c:numCache>
                <c:formatCode>#\ ##0.00\ "€"</c:formatCode>
                <c:ptCount val="6"/>
                <c:pt idx="0">
                  <c:v>44467.5</c:v>
                </c:pt>
                <c:pt idx="1">
                  <c:v>22328.856000000003</c:v>
                </c:pt>
                <c:pt idx="2">
                  <c:v>146410.00000000006</c:v>
                </c:pt>
                <c:pt idx="3">
                  <c:v>82522</c:v>
                </c:pt>
                <c:pt idx="4">
                  <c:v>11979.000000000002</c:v>
                </c:pt>
                <c:pt idx="5">
                  <c:v>25642.279666666669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F-4011-9D2B-12949BF931DC}"/>
            </c:ext>
          </c:extLst>
        </c:ser>
        <c:ser>
          <c:idx val="4"/>
          <c:order val="4"/>
          <c:tx>
            <c:strRef>
              <c:f>Folha1!$F$26</c:f>
              <c:strCache>
                <c:ptCount val="1"/>
                <c:pt idx="0">
                  <c:v>5º 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Folha1!$A$27:$A$33</c15:sqref>
                  </c15:fullRef>
                </c:ext>
              </c:extLst>
              <c:f>Folha1!$A$27:$A$32</c:f>
              <c:strCache>
                <c:ptCount val="6"/>
                <c:pt idx="0">
                  <c:v>Aluguer Escritório e despesas inerentes</c:v>
                </c:pt>
                <c:pt idx="1">
                  <c:v>Leasing Viaturas Automóveis e seus consumiveis</c:v>
                </c:pt>
                <c:pt idx="2">
                  <c:v>Gastos com Pessoal</c:v>
                </c:pt>
                <c:pt idx="3">
                  <c:v>Fornecimentos e Serviços Externos</c:v>
                </c:pt>
                <c:pt idx="4">
                  <c:v>Outros Gastos Gerais</c:v>
                </c:pt>
                <c:pt idx="5">
                  <c:v>Valor Mensal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Folha1!$F$27:$F$33</c15:sqref>
                  </c15:fullRef>
                </c:ext>
              </c:extLst>
              <c:f>Folha1!$F$27:$F$32</c:f>
              <c:numCache>
                <c:formatCode>#\ ##0.00\ "€"</c:formatCode>
                <c:ptCount val="6"/>
                <c:pt idx="0">
                  <c:v>48914.250000000007</c:v>
                </c:pt>
                <c:pt idx="1">
                  <c:v>24561.741600000005</c:v>
                </c:pt>
                <c:pt idx="2">
                  <c:v>161051.00000000009</c:v>
                </c:pt>
                <c:pt idx="3">
                  <c:v>90774.200000000012</c:v>
                </c:pt>
                <c:pt idx="4">
                  <c:v>13176.900000000003</c:v>
                </c:pt>
                <c:pt idx="5">
                  <c:v>28206.507633333345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F-4011-9D2B-12949BF93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718072"/>
        <c:axId val="554718400"/>
        <c:axId val="345234224"/>
      </c:bar3DChart>
      <c:catAx>
        <c:axId val="5547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718400"/>
        <c:crosses val="autoZero"/>
        <c:auto val="1"/>
        <c:lblAlgn val="ctr"/>
        <c:lblOffset val="100"/>
        <c:noMultiLvlLbl val="0"/>
      </c:catAx>
      <c:valAx>
        <c:axId val="5547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718072"/>
        <c:crosses val="autoZero"/>
        <c:crossBetween val="between"/>
      </c:valAx>
      <c:serAx>
        <c:axId val="34523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7184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Folha1!$A$53</c:f>
              <c:strCache>
                <c:ptCount val="1"/>
                <c:pt idx="0">
                  <c:v>Receitas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Folha1!$B$52:$G$52</c:f>
              <c:strCache>
                <c:ptCount val="6"/>
                <c:pt idx="0">
                  <c:v>1 Cliente</c:v>
                </c:pt>
                <c:pt idx="1">
                  <c:v>1º Ano</c:v>
                </c:pt>
                <c:pt idx="2">
                  <c:v>2º Ano</c:v>
                </c:pt>
                <c:pt idx="3">
                  <c:v>3º Ano</c:v>
                </c:pt>
                <c:pt idx="4">
                  <c:v>4º Ano</c:v>
                </c:pt>
                <c:pt idx="5">
                  <c:v>5º Ano</c:v>
                </c:pt>
              </c:strCache>
            </c:strRef>
          </c:cat>
          <c:val>
            <c:numRef>
              <c:f>Folha1!$B$53:$G$53</c:f>
              <c:numCache>
                <c:formatCode>#\ ##0.00\ "€"</c:formatCode>
                <c:ptCount val="6"/>
                <c:pt idx="0">
                  <c:v>10800</c:v>
                </c:pt>
                <c:pt idx="1">
                  <c:v>324000</c:v>
                </c:pt>
                <c:pt idx="2">
                  <c:v>486000</c:v>
                </c:pt>
                <c:pt idx="3">
                  <c:v>324000</c:v>
                </c:pt>
                <c:pt idx="4">
                  <c:v>810000</c:v>
                </c:pt>
                <c:pt idx="5">
                  <c:v>1296000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5-4658-A605-FAF2C9582D43}"/>
            </c:ext>
          </c:extLst>
        </c:ser>
        <c:ser>
          <c:idx val="1"/>
          <c:order val="1"/>
          <c:tx>
            <c:strRef>
              <c:f>Folha1!$A$54</c:f>
              <c:strCache>
                <c:ptCount val="1"/>
                <c:pt idx="0">
                  <c:v>Standart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Folha1!$B$52:$G$52</c:f>
              <c:strCache>
                <c:ptCount val="6"/>
                <c:pt idx="0">
                  <c:v>1 Cliente</c:v>
                </c:pt>
                <c:pt idx="1">
                  <c:v>1º Ano</c:v>
                </c:pt>
                <c:pt idx="2">
                  <c:v>2º Ano</c:v>
                </c:pt>
                <c:pt idx="3">
                  <c:v>3º Ano</c:v>
                </c:pt>
                <c:pt idx="4">
                  <c:v>4º Ano</c:v>
                </c:pt>
                <c:pt idx="5">
                  <c:v>5º Ano</c:v>
                </c:pt>
              </c:strCache>
            </c:strRef>
          </c:cat>
          <c:val>
            <c:numRef>
              <c:f>Folha1!$B$54:$G$54</c:f>
              <c:numCache>
                <c:formatCode>#\ ##0.00\ "€"</c:formatCode>
                <c:ptCount val="6"/>
                <c:pt idx="0">
                  <c:v>4800</c:v>
                </c:pt>
                <c:pt idx="1">
                  <c:v>129600</c:v>
                </c:pt>
                <c:pt idx="2">
                  <c:v>321600</c:v>
                </c:pt>
                <c:pt idx="3">
                  <c:v>451200</c:v>
                </c:pt>
                <c:pt idx="4">
                  <c:v>777600</c:v>
                </c:pt>
                <c:pt idx="5">
                  <c:v>1296000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5-4658-A605-FAF2C9582D43}"/>
            </c:ext>
          </c:extLst>
        </c:ser>
        <c:ser>
          <c:idx val="2"/>
          <c:order val="2"/>
          <c:tx>
            <c:strRef>
              <c:f>Folha1!$A$55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Folha1!$B$52:$G$52</c:f>
              <c:strCache>
                <c:ptCount val="6"/>
                <c:pt idx="0">
                  <c:v>1 Cliente</c:v>
                </c:pt>
                <c:pt idx="1">
                  <c:v>1º Ano</c:v>
                </c:pt>
                <c:pt idx="2">
                  <c:v>2º Ano</c:v>
                </c:pt>
                <c:pt idx="3">
                  <c:v>3º Ano</c:v>
                </c:pt>
                <c:pt idx="4">
                  <c:v>4º Ano</c:v>
                </c:pt>
                <c:pt idx="5">
                  <c:v>5º Ano</c:v>
                </c:pt>
              </c:strCache>
            </c:strRef>
          </c:cat>
          <c:val>
            <c:numRef>
              <c:f>Folha1!$B$55:$G$55</c:f>
              <c:numCache>
                <c:formatCode>#\ ##0.00\ "€"</c:formatCode>
                <c:ptCount val="6"/>
                <c:pt idx="0">
                  <c:v>6000</c:v>
                </c:pt>
                <c:pt idx="1">
                  <c:v>18000</c:v>
                </c:pt>
                <c:pt idx="2">
                  <c:v>42000</c:v>
                </c:pt>
                <c:pt idx="3">
                  <c:v>66000</c:v>
                </c:pt>
                <c:pt idx="4">
                  <c:v>108000</c:v>
                </c:pt>
                <c:pt idx="5">
                  <c:v>180000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5-4658-A605-FAF2C958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953224"/>
        <c:axId val="524953552"/>
      </c:barChart>
      <c:lineChart>
        <c:grouping val="standard"/>
        <c:varyColors val="0"/>
        <c:ser>
          <c:idx val="3"/>
          <c:order val="3"/>
          <c:tx>
            <c:strRef>
              <c:f>Folha1!$A$56</c:f>
              <c:strCache>
                <c:ptCount val="1"/>
                <c:pt idx="0">
                  <c:v>Total Anual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Folha1!$B$52:$G$52</c:f>
              <c:strCache>
                <c:ptCount val="6"/>
                <c:pt idx="0">
                  <c:v>1 Cliente</c:v>
                </c:pt>
                <c:pt idx="1">
                  <c:v>1º Ano</c:v>
                </c:pt>
                <c:pt idx="2">
                  <c:v>2º Ano</c:v>
                </c:pt>
                <c:pt idx="3">
                  <c:v>3º Ano</c:v>
                </c:pt>
                <c:pt idx="4">
                  <c:v>4º Ano</c:v>
                </c:pt>
                <c:pt idx="5">
                  <c:v>5º Ano</c:v>
                </c:pt>
              </c:strCache>
            </c:strRef>
          </c:cat>
          <c:val>
            <c:numRef>
              <c:f>Folha1!$B$56:$G$56</c:f>
              <c:numCache>
                <c:formatCode>#\ ##0.00\ "€"</c:formatCode>
                <c:ptCount val="6"/>
                <c:pt idx="0">
                  <c:v>21600</c:v>
                </c:pt>
                <c:pt idx="1">
                  <c:v>471600</c:v>
                </c:pt>
                <c:pt idx="2">
                  <c:v>849600</c:v>
                </c:pt>
                <c:pt idx="3">
                  <c:v>841200</c:v>
                </c:pt>
                <c:pt idx="4">
                  <c:v>1695600</c:v>
                </c:pt>
                <c:pt idx="5">
                  <c:v>2772000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5-4658-A605-FAF2C958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53224"/>
        <c:axId val="524953552"/>
      </c:lineChart>
      <c:catAx>
        <c:axId val="5249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53552"/>
        <c:crosses val="autoZero"/>
        <c:auto val="1"/>
        <c:lblAlgn val="ctr"/>
        <c:lblOffset val="100"/>
        <c:noMultiLvlLbl val="0"/>
      </c:catAx>
      <c:valAx>
        <c:axId val="5249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495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Innovative</a:t>
            </a:r>
            <a:r>
              <a:rPr lang="pt-PT" baseline="0"/>
              <a:t> Logistics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Folha1!$A$63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Folha1!$E$59:$I$59</c:f>
              <c:strCache>
                <c:ptCount val="2"/>
                <c:pt idx="0">
                  <c:v>4º Ano</c:v>
                </c:pt>
                <c:pt idx="1">
                  <c:v>5º Ano</c:v>
                </c:pt>
              </c:strCache>
            </c:strRef>
          </c:cat>
          <c:val>
            <c:numRef>
              <c:f>Folha1!$E$63:$I$63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B-4AE9-A446-0AD4CA7E81A7}"/>
            </c:ext>
          </c:extLst>
        </c:ser>
        <c:ser>
          <c:idx val="1"/>
          <c:order val="1"/>
          <c:tx>
            <c:strRef>
              <c:f>Folha1!$A$64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Folha1!$E$59:$I$59</c:f>
              <c:strCache>
                <c:ptCount val="2"/>
                <c:pt idx="0">
                  <c:v>4º Ano</c:v>
                </c:pt>
                <c:pt idx="1">
                  <c:v>5º Ano</c:v>
                </c:pt>
              </c:strCache>
            </c:strRef>
          </c:cat>
          <c:val>
            <c:numRef>
              <c:f>Folha1!$E$64:$I$64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B-4AE9-A446-0AD4CA7E81A7}"/>
            </c:ext>
          </c:extLst>
        </c:ser>
        <c:ser>
          <c:idx val="2"/>
          <c:order val="2"/>
          <c:tx>
            <c:strRef>
              <c:f>Folha1!$A$65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Folha1!$E$59:$I$59</c:f>
              <c:strCache>
                <c:ptCount val="2"/>
                <c:pt idx="0">
                  <c:v>4º Ano</c:v>
                </c:pt>
                <c:pt idx="1">
                  <c:v>5º Ano</c:v>
                </c:pt>
              </c:strCache>
            </c:strRef>
          </c:cat>
          <c:val>
            <c:numRef>
              <c:f>Folha1!$E$65:$I$65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B-4AE9-A446-0AD4CA7E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32936"/>
        <c:axId val="552731952"/>
      </c:lineChart>
      <c:catAx>
        <c:axId val="5527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731952"/>
        <c:crosses val="autoZero"/>
        <c:auto val="1"/>
        <c:lblAlgn val="ctr"/>
        <c:lblOffset val="100"/>
        <c:noMultiLvlLbl val="0"/>
      </c:catAx>
      <c:valAx>
        <c:axId val="55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7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476251</xdr:colOff>
      <xdr:row>1</xdr:row>
      <xdr:rowOff>2</xdr:rowOff>
    </xdr:from>
    <xdr:to>
      <xdr:col>11</xdr:col>
      <xdr:colOff>404813</xdr:colOff>
      <xdr:row>14</xdr:row>
      <xdr:rowOff>142876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38DD68-F181-4EB3-CF63-FFCA34CFA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333376</xdr:colOff>
      <xdr:row>11</xdr:row>
      <xdr:rowOff>111125</xdr:rowOff>
    </xdr:from>
    <xdr:to>
      <xdr:col>10</xdr:col>
      <xdr:colOff>99219</xdr:colOff>
      <xdr:row>25</xdr:row>
      <xdr:rowOff>117474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D19DAC-6FFE-D34A-E4F9-43A86D07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261937</xdr:colOff>
      <xdr:row>24</xdr:row>
      <xdr:rowOff>142875</xdr:rowOff>
    </xdr:from>
    <xdr:to>
      <xdr:col>9</xdr:col>
      <xdr:colOff>583405</xdr:colOff>
      <xdr:row>35</xdr:row>
      <xdr:rowOff>93663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6820706-7C7E-9A08-6143-E86FFA035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47</xdr:row>
      <xdr:rowOff>79375</xdr:rowOff>
    </xdr:from>
    <xdr:to>
      <xdr:col>9</xdr:col>
      <xdr:colOff>456407</xdr:colOff>
      <xdr:row>59</xdr:row>
      <xdr:rowOff>188912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0B2470-6BE7-6CE7-D044-DEE4EABC6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666750</xdr:colOff>
      <xdr:row>56</xdr:row>
      <xdr:rowOff>150811</xdr:rowOff>
    </xdr:from>
    <xdr:to>
      <xdr:col>8</xdr:col>
      <xdr:colOff>67469</xdr:colOff>
      <xdr:row>69</xdr:row>
      <xdr:rowOff>6348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603133A-FB4E-801B-6AE8-6F8794A59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4611-F6A0-4D0A-8F14-554572992CC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49" zoomScale="80" zoomScaleNormal="80" workbookViewId="0">
      <selection activeCell="A65" sqref="A65"/>
    </sheetView>
  </sheetViews>
  <sheetFormatPr defaultRowHeight="14.5" x14ac:dyDescent="0.35"/>
  <cols>
    <col min="1" max="1" width="40" customWidth="1"/>
    <col min="2" max="7" width="15.6328125" customWidth="1"/>
    <col min="8" max="9" width="11.1796875" bestFit="1" customWidth="1"/>
  </cols>
  <sheetData>
    <row r="1" spans="1:9" ht="15" thickBot="1" x14ac:dyDescent="0.4"/>
    <row r="2" spans="1:9" ht="15" thickBot="1" x14ac:dyDescent="0.4">
      <c r="A2" s="47" t="s">
        <v>43</v>
      </c>
      <c r="B2" s="48" t="s">
        <v>0</v>
      </c>
      <c r="C2" s="49" t="s">
        <v>1</v>
      </c>
      <c r="D2" s="48" t="s">
        <v>2</v>
      </c>
      <c r="E2" s="49" t="s">
        <v>3</v>
      </c>
      <c r="F2" s="48" t="s">
        <v>4</v>
      </c>
    </row>
    <row r="3" spans="1:9" x14ac:dyDescent="0.35">
      <c r="A3" s="83" t="s">
        <v>5</v>
      </c>
      <c r="B3" s="7">
        <v>131.86000000000001</v>
      </c>
      <c r="C3" s="7">
        <v>131.86000000000001</v>
      </c>
      <c r="D3" s="7">
        <v>131.86000000000001</v>
      </c>
      <c r="E3" s="7">
        <v>131.86000000000001</v>
      </c>
      <c r="F3" s="84">
        <v>131.86000000000001</v>
      </c>
      <c r="H3" s="21"/>
      <c r="I3" s="21"/>
    </row>
    <row r="4" spans="1:9" x14ac:dyDescent="0.35">
      <c r="A4" s="85" t="s">
        <v>6</v>
      </c>
      <c r="B4" s="8">
        <v>3268.2</v>
      </c>
      <c r="C4" s="8">
        <v>3268.2</v>
      </c>
      <c r="D4" s="8">
        <v>6532.2</v>
      </c>
      <c r="E4" s="8">
        <v>9804.6</v>
      </c>
      <c r="F4" s="86">
        <v>13072.8</v>
      </c>
    </row>
    <row r="5" spans="1:9" x14ac:dyDescent="0.35">
      <c r="A5" s="85" t="s">
        <v>7</v>
      </c>
      <c r="B5" s="8">
        <v>81.36</v>
      </c>
      <c r="C5" s="8">
        <v>486</v>
      </c>
      <c r="D5" s="8">
        <v>673.08</v>
      </c>
      <c r="E5" s="8">
        <v>1140.8399999999999</v>
      </c>
      <c r="F5" s="86">
        <v>1889.16</v>
      </c>
      <c r="H5" s="53"/>
      <c r="I5" s="53"/>
    </row>
    <row r="6" spans="1:9" x14ac:dyDescent="0.35">
      <c r="A6" s="83" t="s">
        <v>8</v>
      </c>
      <c r="B6" s="8">
        <v>1454.52</v>
      </c>
      <c r="C6" s="8">
        <v>1454.52</v>
      </c>
      <c r="D6" s="8">
        <v>1454.52</v>
      </c>
      <c r="E6" s="8">
        <v>1454.52</v>
      </c>
      <c r="F6" s="86">
        <v>1454.52</v>
      </c>
      <c r="H6" s="53"/>
      <c r="I6" s="53"/>
    </row>
    <row r="7" spans="1:9" x14ac:dyDescent="0.35">
      <c r="A7" s="85" t="s">
        <v>9</v>
      </c>
      <c r="B7" s="8">
        <v>475.68</v>
      </c>
      <c r="C7" s="8">
        <v>760.92</v>
      </c>
      <c r="D7" s="8">
        <v>951.48</v>
      </c>
      <c r="E7" s="8">
        <v>1425.96</v>
      </c>
      <c r="F7" s="86">
        <v>2186.88</v>
      </c>
    </row>
    <row r="8" spans="1:9" ht="15" thickBot="1" x14ac:dyDescent="0.4">
      <c r="A8" s="85" t="s">
        <v>10</v>
      </c>
      <c r="B8" s="9">
        <v>1566.84</v>
      </c>
      <c r="C8" s="9">
        <v>3443.04</v>
      </c>
      <c r="D8" s="9">
        <v>6554.28</v>
      </c>
      <c r="E8" s="9">
        <v>8549.2800000000007</v>
      </c>
      <c r="F8" s="87">
        <v>10544.28</v>
      </c>
    </row>
    <row r="9" spans="1:9" ht="15" thickBot="1" x14ac:dyDescent="0.4">
      <c r="A9" s="48" t="s">
        <v>41</v>
      </c>
      <c r="B9" s="10">
        <f>SUM(B8,B7,B6,B5,B4,B3)</f>
        <v>6978.46</v>
      </c>
      <c r="C9" s="11">
        <f t="shared" ref="C9:F9" si="0">SUM(C8,C7,C6,C5,C4,C3)</f>
        <v>9544.5400000000009</v>
      </c>
      <c r="D9" s="10">
        <f t="shared" si="0"/>
        <v>16297.420000000002</v>
      </c>
      <c r="E9" s="11">
        <f t="shared" si="0"/>
        <v>22507.060000000005</v>
      </c>
      <c r="F9" s="10">
        <f t="shared" si="0"/>
        <v>29279.5</v>
      </c>
    </row>
    <row r="10" spans="1:9" ht="15" thickBot="1" x14ac:dyDescent="0.4">
      <c r="A10" s="93" t="s">
        <v>44</v>
      </c>
      <c r="B10" s="94">
        <f>(B9*12)</f>
        <v>83741.52</v>
      </c>
      <c r="C10" s="94">
        <f t="shared" ref="C10:F10" si="1">(C9*12)</f>
        <v>114534.48000000001</v>
      </c>
      <c r="D10" s="94">
        <f t="shared" si="1"/>
        <v>195569.04000000004</v>
      </c>
      <c r="E10" s="94">
        <f t="shared" si="1"/>
        <v>270084.72000000009</v>
      </c>
      <c r="F10" s="95">
        <f t="shared" si="1"/>
        <v>351354</v>
      </c>
    </row>
    <row r="14" spans="1:9" ht="15" thickBot="1" x14ac:dyDescent="0.4"/>
    <row r="15" spans="1:9" ht="15" thickBot="1" x14ac:dyDescent="0.4">
      <c r="A15" s="58" t="s">
        <v>32</v>
      </c>
      <c r="B15" s="59" t="s">
        <v>21</v>
      </c>
      <c r="C15" s="60" t="s">
        <v>35</v>
      </c>
      <c r="D15" s="61" t="s">
        <v>36</v>
      </c>
      <c r="E15" s="62" t="s">
        <v>37</v>
      </c>
      <c r="F15" s="62" t="s">
        <v>38</v>
      </c>
      <c r="G15" s="63" t="s">
        <v>39</v>
      </c>
      <c r="H15" s="1"/>
    </row>
    <row r="16" spans="1:9" x14ac:dyDescent="0.35">
      <c r="A16" s="102" t="s">
        <v>42</v>
      </c>
      <c r="B16" s="71">
        <v>5184</v>
      </c>
      <c r="C16" s="65">
        <f>B16*30</f>
        <v>155520</v>
      </c>
      <c r="D16" s="66">
        <f>B16*45</f>
        <v>233280</v>
      </c>
      <c r="E16" s="66">
        <f>B16*30</f>
        <v>155520</v>
      </c>
      <c r="F16" s="66">
        <f>B16*75</f>
        <v>388800</v>
      </c>
      <c r="G16" s="64">
        <f>B16*120</f>
        <v>622080</v>
      </c>
    </row>
    <row r="17" spans="1:7" x14ac:dyDescent="0.35">
      <c r="A17" s="103" t="s">
        <v>11</v>
      </c>
      <c r="B17" s="72">
        <v>2694</v>
      </c>
      <c r="C17" s="68">
        <f t="shared" ref="C17:C20" si="2">B17*30</f>
        <v>80820</v>
      </c>
      <c r="D17" s="69">
        <f>B17*45</f>
        <v>121230</v>
      </c>
      <c r="E17" s="69">
        <f t="shared" ref="E17:E20" si="3">B17*30</f>
        <v>80820</v>
      </c>
      <c r="F17" s="69">
        <f t="shared" ref="F17:F20" si="4">B17*75</f>
        <v>202050</v>
      </c>
      <c r="G17" s="67">
        <f t="shared" ref="G17:G20" si="5">B17*120</f>
        <v>323280</v>
      </c>
    </row>
    <row r="18" spans="1:7" x14ac:dyDescent="0.35">
      <c r="A18" s="103" t="s">
        <v>12</v>
      </c>
      <c r="B18" s="72">
        <v>450</v>
      </c>
      <c r="C18" s="68">
        <f t="shared" si="2"/>
        <v>13500</v>
      </c>
      <c r="D18" s="69">
        <f>B18*45</f>
        <v>20250</v>
      </c>
      <c r="E18" s="69">
        <f t="shared" si="3"/>
        <v>13500</v>
      </c>
      <c r="F18" s="69">
        <f t="shared" si="4"/>
        <v>33750</v>
      </c>
      <c r="G18" s="67">
        <f t="shared" si="5"/>
        <v>54000</v>
      </c>
    </row>
    <row r="19" spans="1:7" x14ac:dyDescent="0.35">
      <c r="A19" s="103" t="s">
        <v>13</v>
      </c>
      <c r="B19" s="72">
        <v>1606</v>
      </c>
      <c r="C19" s="68">
        <f t="shared" si="2"/>
        <v>48180</v>
      </c>
      <c r="D19" s="69">
        <f>B19*45</f>
        <v>72270</v>
      </c>
      <c r="E19" s="69">
        <f t="shared" si="3"/>
        <v>48180</v>
      </c>
      <c r="F19" s="69">
        <f t="shared" si="4"/>
        <v>120450</v>
      </c>
      <c r="G19" s="67">
        <f t="shared" si="5"/>
        <v>192720</v>
      </c>
    </row>
    <row r="20" spans="1:7" ht="15" thickBot="1" x14ac:dyDescent="0.4">
      <c r="A20" s="104" t="s">
        <v>15</v>
      </c>
      <c r="B20" s="73">
        <v>400</v>
      </c>
      <c r="C20" s="68">
        <f t="shared" si="2"/>
        <v>12000</v>
      </c>
      <c r="D20" s="69">
        <f>B20*45</f>
        <v>18000</v>
      </c>
      <c r="E20" s="69">
        <f t="shared" si="3"/>
        <v>12000</v>
      </c>
      <c r="F20" s="69">
        <f t="shared" si="4"/>
        <v>30000</v>
      </c>
      <c r="G20" s="67">
        <f t="shared" si="5"/>
        <v>48000</v>
      </c>
    </row>
    <row r="21" spans="1:7" ht="15" thickBot="1" x14ac:dyDescent="0.4">
      <c r="A21" s="105" t="s">
        <v>34</v>
      </c>
      <c r="B21" s="74">
        <f>SUM(B16:B20)</f>
        <v>10334</v>
      </c>
      <c r="C21" s="121">
        <f>SUM(C16:C20)</f>
        <v>310020</v>
      </c>
      <c r="D21" s="122">
        <f>SUM(D16:D20)</f>
        <v>465030</v>
      </c>
      <c r="E21" s="122">
        <f t="shared" ref="E21:G21" si="6">SUM(E16:E20)</f>
        <v>310020</v>
      </c>
      <c r="F21" s="122">
        <f t="shared" si="6"/>
        <v>775050</v>
      </c>
      <c r="G21" s="75">
        <f t="shared" si="6"/>
        <v>1240080</v>
      </c>
    </row>
    <row r="22" spans="1:7" ht="15" thickBot="1" x14ac:dyDescent="0.4">
      <c r="A22" s="106" t="s">
        <v>24</v>
      </c>
      <c r="B22" s="77">
        <f>B21/12</f>
        <v>861.16666666666663</v>
      </c>
      <c r="C22" s="70">
        <f t="shared" ref="C22:G22" si="7">C21/12</f>
        <v>25835</v>
      </c>
      <c r="D22" s="70">
        <f t="shared" si="7"/>
        <v>38752.5</v>
      </c>
      <c r="E22" s="70">
        <f t="shared" si="7"/>
        <v>25835</v>
      </c>
      <c r="F22" s="70">
        <f t="shared" si="7"/>
        <v>64587.5</v>
      </c>
      <c r="G22" s="70">
        <f t="shared" si="7"/>
        <v>103340</v>
      </c>
    </row>
    <row r="23" spans="1:7" ht="15" thickBot="1" x14ac:dyDescent="0.4">
      <c r="A23" s="90" t="s">
        <v>45</v>
      </c>
      <c r="B23" s="91">
        <f>(B22*12)</f>
        <v>10334</v>
      </c>
      <c r="C23" s="91">
        <f t="shared" ref="C23:G23" si="8">(C22*12)</f>
        <v>310020</v>
      </c>
      <c r="D23" s="91">
        <f t="shared" si="8"/>
        <v>465030</v>
      </c>
      <c r="E23" s="91">
        <f t="shared" si="8"/>
        <v>310020</v>
      </c>
      <c r="F23" s="91">
        <f t="shared" si="8"/>
        <v>775050</v>
      </c>
      <c r="G23" s="92">
        <f t="shared" si="8"/>
        <v>1240080</v>
      </c>
    </row>
    <row r="25" spans="1:7" ht="15" thickBot="1" x14ac:dyDescent="0.4">
      <c r="A25" s="12"/>
      <c r="B25" s="14"/>
    </row>
    <row r="26" spans="1:7" ht="15" thickBot="1" x14ac:dyDescent="0.4">
      <c r="A26" s="76" t="s">
        <v>23</v>
      </c>
      <c r="B26" s="18" t="s">
        <v>0</v>
      </c>
      <c r="C26" s="29" t="s">
        <v>1</v>
      </c>
      <c r="D26" s="30" t="s">
        <v>2</v>
      </c>
      <c r="E26" s="29" t="s">
        <v>3</v>
      </c>
      <c r="F26" s="19" t="s">
        <v>4</v>
      </c>
    </row>
    <row r="27" spans="1:7" x14ac:dyDescent="0.35">
      <c r="A27" s="107" t="s">
        <v>14</v>
      </c>
      <c r="B27" s="31">
        <v>35000</v>
      </c>
      <c r="C27" s="33">
        <f>B27*1.05</f>
        <v>36750</v>
      </c>
      <c r="D27" s="33">
        <f t="shared" ref="D27:F27" si="9">C27*1.1</f>
        <v>40425</v>
      </c>
      <c r="E27" s="33">
        <f t="shared" si="9"/>
        <v>44467.5</v>
      </c>
      <c r="F27" s="33">
        <f t="shared" si="9"/>
        <v>48914.250000000007</v>
      </c>
    </row>
    <row r="28" spans="1:7" x14ac:dyDescent="0.35">
      <c r="A28" s="108" t="s">
        <v>16</v>
      </c>
      <c r="B28" s="31">
        <v>16776</v>
      </c>
      <c r="C28" s="34">
        <f>B28*1.1</f>
        <v>18453.600000000002</v>
      </c>
      <c r="D28" s="34">
        <f t="shared" ref="D28:F28" si="10">C28*1.1</f>
        <v>20298.960000000003</v>
      </c>
      <c r="E28" s="34">
        <f t="shared" si="10"/>
        <v>22328.856000000003</v>
      </c>
      <c r="F28" s="34">
        <f t="shared" si="10"/>
        <v>24561.741600000005</v>
      </c>
    </row>
    <row r="29" spans="1:7" x14ac:dyDescent="0.35">
      <c r="A29" s="108" t="s">
        <v>17</v>
      </c>
      <c r="B29" s="31">
        <v>110000</v>
      </c>
      <c r="C29" s="34">
        <f t="shared" ref="C29:F29" si="11">B29*1.1</f>
        <v>121000.00000000001</v>
      </c>
      <c r="D29" s="34">
        <f t="shared" si="11"/>
        <v>133100.00000000003</v>
      </c>
      <c r="E29" s="34">
        <f t="shared" si="11"/>
        <v>146410.00000000006</v>
      </c>
      <c r="F29" s="34">
        <f t="shared" si="11"/>
        <v>161051.00000000009</v>
      </c>
    </row>
    <row r="30" spans="1:7" x14ac:dyDescent="0.35">
      <c r="A30" s="108" t="s">
        <v>18</v>
      </c>
      <c r="B30" s="31">
        <v>62000</v>
      </c>
      <c r="C30" s="34">
        <f t="shared" ref="C30:F30" si="12">B30*1.1</f>
        <v>68200</v>
      </c>
      <c r="D30" s="34">
        <f t="shared" si="12"/>
        <v>75020</v>
      </c>
      <c r="E30" s="34">
        <f t="shared" si="12"/>
        <v>82522</v>
      </c>
      <c r="F30" s="34">
        <f t="shared" si="12"/>
        <v>90774.200000000012</v>
      </c>
    </row>
    <row r="31" spans="1:7" ht="15" thickBot="1" x14ac:dyDescent="0.4">
      <c r="A31" s="109" t="s">
        <v>19</v>
      </c>
      <c r="B31" s="32">
        <v>9000</v>
      </c>
      <c r="C31" s="34">
        <f t="shared" ref="C31:F31" si="13">B31*1.1</f>
        <v>9900</v>
      </c>
      <c r="D31" s="34">
        <f t="shared" si="13"/>
        <v>10890</v>
      </c>
      <c r="E31" s="34">
        <f t="shared" si="13"/>
        <v>11979.000000000002</v>
      </c>
      <c r="F31" s="34">
        <f t="shared" si="13"/>
        <v>13176.900000000003</v>
      </c>
    </row>
    <row r="32" spans="1:7" ht="15" thickBot="1" x14ac:dyDescent="0.4">
      <c r="A32" s="110" t="s">
        <v>24</v>
      </c>
      <c r="B32" s="101">
        <f>B33/12</f>
        <v>19398</v>
      </c>
      <c r="C32" s="101">
        <f>C33/12</f>
        <v>21191.966666666671</v>
      </c>
      <c r="D32" s="101">
        <f>D33/12</f>
        <v>23311.163333333334</v>
      </c>
      <c r="E32" s="101">
        <f>E33/12</f>
        <v>25642.279666666669</v>
      </c>
      <c r="F32" s="99">
        <f>F33/12</f>
        <v>28206.507633333345</v>
      </c>
    </row>
    <row r="33" spans="1:7" ht="15" thickBot="1" x14ac:dyDescent="0.4">
      <c r="A33" s="90" t="s">
        <v>45</v>
      </c>
      <c r="B33" s="98">
        <f>SUM(B27:B31)</f>
        <v>232776</v>
      </c>
      <c r="C33" s="98">
        <f>SUM(C27:C31)</f>
        <v>254303.60000000003</v>
      </c>
      <c r="D33" s="98">
        <f>SUM(D27:D31)</f>
        <v>279733.96000000002</v>
      </c>
      <c r="E33" s="98">
        <f>SUM(E27:E31)</f>
        <v>307707.35600000003</v>
      </c>
      <c r="F33" s="100">
        <f>SUM(F27:F31)</f>
        <v>338478.09160000016</v>
      </c>
    </row>
    <row r="34" spans="1:7" x14ac:dyDescent="0.35">
      <c r="A34" s="96"/>
      <c r="B34" s="97"/>
      <c r="C34" s="97"/>
      <c r="D34" s="97"/>
      <c r="E34" s="97"/>
      <c r="F34" s="97"/>
    </row>
    <row r="35" spans="1:7" ht="15" thickBot="1" x14ac:dyDescent="0.4"/>
    <row r="36" spans="1:7" ht="15" thickBot="1" x14ac:dyDescent="0.4">
      <c r="A36" s="55" t="s">
        <v>22</v>
      </c>
      <c r="B36" s="18" t="s">
        <v>0</v>
      </c>
      <c r="C36" s="29" t="s">
        <v>1</v>
      </c>
      <c r="D36" s="30" t="s">
        <v>2</v>
      </c>
      <c r="E36" s="29" t="s">
        <v>3</v>
      </c>
      <c r="F36" s="19" t="s">
        <v>4</v>
      </c>
    </row>
    <row r="37" spans="1:7" ht="15" thickBot="1" x14ac:dyDescent="0.4">
      <c r="A37" s="54" t="s">
        <v>46</v>
      </c>
      <c r="B37" s="78">
        <v>1500</v>
      </c>
      <c r="C37" s="78">
        <v>1500</v>
      </c>
      <c r="D37" s="78">
        <v>1500</v>
      </c>
      <c r="E37" s="78">
        <v>1500</v>
      </c>
      <c r="F37" s="79">
        <v>1500</v>
      </c>
      <c r="G37" s="52"/>
    </row>
    <row r="38" spans="1:7" x14ac:dyDescent="0.35">
      <c r="A38" s="50"/>
      <c r="B38" s="51"/>
      <c r="C38" s="52"/>
      <c r="D38" s="52"/>
      <c r="E38" s="52"/>
      <c r="F38" s="52"/>
      <c r="G38" s="52"/>
    </row>
    <row r="39" spans="1:7" x14ac:dyDescent="0.35">
      <c r="A39" s="50"/>
      <c r="B39" s="51"/>
      <c r="C39" s="52"/>
      <c r="D39" s="52"/>
      <c r="E39" s="52"/>
      <c r="F39" s="52"/>
      <c r="G39" s="52"/>
    </row>
    <row r="40" spans="1:7" ht="15" thickBot="1" x14ac:dyDescent="0.4">
      <c r="A40" s="88"/>
      <c r="B40" s="88"/>
      <c r="C40" s="88"/>
      <c r="D40" s="88"/>
      <c r="E40" s="88"/>
      <c r="F40" s="89"/>
      <c r="G40" s="52"/>
    </row>
    <row r="41" spans="1:7" ht="19" thickBot="1" x14ac:dyDescent="0.5">
      <c r="A41" s="25" t="s">
        <v>26</v>
      </c>
      <c r="B41" s="35" t="s">
        <v>0</v>
      </c>
      <c r="C41" s="36" t="s">
        <v>1</v>
      </c>
      <c r="D41" s="35" t="s">
        <v>2</v>
      </c>
      <c r="E41" s="36" t="s">
        <v>3</v>
      </c>
      <c r="F41" s="35" t="s">
        <v>4</v>
      </c>
    </row>
    <row r="42" spans="1:7" ht="19" thickBot="1" x14ac:dyDescent="0.5">
      <c r="A42" s="80" t="s">
        <v>33</v>
      </c>
      <c r="B42" s="44">
        <v>19398</v>
      </c>
      <c r="C42" s="45">
        <v>21191.966666666671</v>
      </c>
      <c r="D42" s="45">
        <v>23311.163333333334</v>
      </c>
      <c r="E42" s="45">
        <v>25642.279666666669</v>
      </c>
      <c r="F42" s="46">
        <v>28206.507633333345</v>
      </c>
    </row>
    <row r="43" spans="1:7" ht="19" thickBot="1" x14ac:dyDescent="0.5">
      <c r="A43" s="81" t="s">
        <v>25</v>
      </c>
      <c r="B43" s="39">
        <v>6978.46</v>
      </c>
      <c r="C43" s="37">
        <v>9544.5400000000009</v>
      </c>
      <c r="D43" s="37">
        <v>16297.420000000002</v>
      </c>
      <c r="E43" s="37">
        <v>22507.060000000005</v>
      </c>
      <c r="F43" s="40">
        <v>29279.5</v>
      </c>
    </row>
    <row r="44" spans="1:7" ht="19" thickBot="1" x14ac:dyDescent="0.5">
      <c r="A44" s="82" t="s">
        <v>22</v>
      </c>
      <c r="B44" s="41">
        <v>125</v>
      </c>
      <c r="C44" s="42">
        <v>125</v>
      </c>
      <c r="D44" s="42">
        <v>125</v>
      </c>
      <c r="E44" s="42">
        <v>125</v>
      </c>
      <c r="F44" s="43">
        <v>125</v>
      </c>
    </row>
    <row r="45" spans="1:7" ht="19" thickBot="1" x14ac:dyDescent="0.5">
      <c r="A45" s="26" t="s">
        <v>27</v>
      </c>
      <c r="B45" s="13">
        <f>SUM(B44,B43)</f>
        <v>7103.46</v>
      </c>
      <c r="C45" s="38">
        <f>SUM(C44,C43)</f>
        <v>9669.5400000000009</v>
      </c>
      <c r="D45" s="13">
        <f>SUM(D44,D43)</f>
        <v>16422.420000000002</v>
      </c>
      <c r="E45" s="38">
        <f>SUM(E44,E43)</f>
        <v>22632.060000000005</v>
      </c>
      <c r="F45" s="13">
        <f>SUM(F44,F43)</f>
        <v>29404.5</v>
      </c>
    </row>
    <row r="46" spans="1:7" ht="19" thickBot="1" x14ac:dyDescent="0.5">
      <c r="A46" s="15" t="s">
        <v>30</v>
      </c>
      <c r="B46" s="16">
        <v>27</v>
      </c>
      <c r="C46" s="17">
        <v>67</v>
      </c>
      <c r="D46" s="16">
        <v>94</v>
      </c>
      <c r="E46" s="17">
        <v>162</v>
      </c>
      <c r="F46" s="16">
        <v>270</v>
      </c>
    </row>
    <row r="47" spans="1:7" ht="19" thickBot="1" x14ac:dyDescent="0.5">
      <c r="A47" s="15" t="s">
        <v>29</v>
      </c>
      <c r="B47" s="16">
        <v>3</v>
      </c>
      <c r="C47" s="17">
        <v>7</v>
      </c>
      <c r="D47" s="16">
        <v>11</v>
      </c>
      <c r="E47" s="17">
        <v>18</v>
      </c>
      <c r="F47" s="16">
        <v>30</v>
      </c>
    </row>
    <row r="48" spans="1:7" ht="19" thickBot="1" x14ac:dyDescent="0.5">
      <c r="A48" s="27" t="s">
        <v>28</v>
      </c>
      <c r="B48" s="56">
        <f>B45/30</f>
        <v>236.78200000000001</v>
      </c>
      <c r="C48" s="57">
        <f>C45/75</f>
        <v>128.9272</v>
      </c>
      <c r="D48" s="56">
        <f>D45/105</f>
        <v>156.40400000000002</v>
      </c>
      <c r="E48" s="57">
        <f>E45/(E46+18)</f>
        <v>125.73366666666669</v>
      </c>
      <c r="F48" s="56">
        <f>F45/(F46+30)</f>
        <v>98.015000000000001</v>
      </c>
    </row>
    <row r="49" spans="1:9" ht="19" thickBot="1" x14ac:dyDescent="0.5">
      <c r="A49" s="28" t="s">
        <v>31</v>
      </c>
      <c r="B49" s="56">
        <f>B48+100</f>
        <v>336.78200000000004</v>
      </c>
      <c r="C49" s="56">
        <f t="shared" ref="C49:F49" si="14">C48+100</f>
        <v>228.9272</v>
      </c>
      <c r="D49" s="56">
        <f t="shared" si="14"/>
        <v>256.404</v>
      </c>
      <c r="E49" s="56">
        <f t="shared" si="14"/>
        <v>225.73366666666669</v>
      </c>
      <c r="F49" s="56">
        <f t="shared" si="14"/>
        <v>198.01499999999999</v>
      </c>
    </row>
    <row r="51" spans="1:9" ht="15" thickBot="1" x14ac:dyDescent="0.4"/>
    <row r="52" spans="1:9" ht="15" thickBot="1" x14ac:dyDescent="0.4">
      <c r="A52" s="23" t="s">
        <v>50</v>
      </c>
      <c r="B52" s="22" t="s">
        <v>49</v>
      </c>
      <c r="C52" s="23" t="s">
        <v>0</v>
      </c>
      <c r="D52" s="23" t="s">
        <v>1</v>
      </c>
      <c r="E52" s="23" t="s">
        <v>2</v>
      </c>
      <c r="F52" s="23" t="s">
        <v>3</v>
      </c>
      <c r="G52" s="23" t="s">
        <v>4</v>
      </c>
    </row>
    <row r="53" spans="1:9" x14ac:dyDescent="0.35">
      <c r="A53" s="115" t="s">
        <v>40</v>
      </c>
      <c r="B53" s="114">
        <f>900*12</f>
        <v>10800</v>
      </c>
      <c r="C53" s="111">
        <f>B53*30</f>
        <v>324000</v>
      </c>
      <c r="D53" s="111">
        <f>B53*45</f>
        <v>486000</v>
      </c>
      <c r="E53" s="111">
        <f>B53*30</f>
        <v>324000</v>
      </c>
      <c r="F53" s="111">
        <f>B53*75</f>
        <v>810000</v>
      </c>
      <c r="G53" s="5">
        <f>B53*120</f>
        <v>1296000</v>
      </c>
    </row>
    <row r="54" spans="1:9" x14ac:dyDescent="0.35">
      <c r="A54" s="116" t="s">
        <v>47</v>
      </c>
      <c r="B54" s="112">
        <v>4800</v>
      </c>
      <c r="C54" s="111">
        <f>27*B54</f>
        <v>129600</v>
      </c>
      <c r="D54" s="112">
        <f>C$46*$B$54</f>
        <v>321600</v>
      </c>
      <c r="E54" s="112">
        <f t="shared" ref="E54:G54" si="15">D$46*$B$54</f>
        <v>451200</v>
      </c>
      <c r="F54" s="112">
        <f t="shared" si="15"/>
        <v>777600</v>
      </c>
      <c r="G54" s="113">
        <f t="shared" si="15"/>
        <v>1296000</v>
      </c>
    </row>
    <row r="55" spans="1:9" ht="15" thickBot="1" x14ac:dyDescent="0.4">
      <c r="A55" s="117" t="s">
        <v>48</v>
      </c>
      <c r="B55" s="111">
        <v>6000</v>
      </c>
      <c r="C55" s="111">
        <f>3*B55</f>
        <v>18000</v>
      </c>
      <c r="D55" s="111">
        <f>C$47*6000</f>
        <v>42000</v>
      </c>
      <c r="E55" s="111">
        <f t="shared" ref="E55:G55" si="16">D$47*6000</f>
        <v>66000</v>
      </c>
      <c r="F55" s="111">
        <f t="shared" si="16"/>
        <v>108000</v>
      </c>
      <c r="G55" s="5">
        <f t="shared" si="16"/>
        <v>180000</v>
      </c>
    </row>
    <row r="56" spans="1:9" ht="15" thickBot="1" x14ac:dyDescent="0.4">
      <c r="A56" s="118" t="s">
        <v>44</v>
      </c>
      <c r="B56" s="119">
        <f>SUM(B53:B55)</f>
        <v>21600</v>
      </c>
      <c r="C56" s="119">
        <f t="shared" ref="C56:G56" si="17">SUM(C53:C55)</f>
        <v>471600</v>
      </c>
      <c r="D56" s="119">
        <f t="shared" si="17"/>
        <v>849600</v>
      </c>
      <c r="E56" s="119">
        <f t="shared" si="17"/>
        <v>841200</v>
      </c>
      <c r="F56" s="119">
        <f t="shared" si="17"/>
        <v>1695600</v>
      </c>
      <c r="G56" s="120">
        <f t="shared" si="17"/>
        <v>2772000</v>
      </c>
      <c r="I56">
        <v>900</v>
      </c>
    </row>
    <row r="58" spans="1:9" ht="15" thickBot="1" x14ac:dyDescent="0.4"/>
    <row r="59" spans="1:9" ht="15" thickBot="1" x14ac:dyDescent="0.4">
      <c r="A59" s="125" t="s">
        <v>53</v>
      </c>
      <c r="B59" s="23" t="s">
        <v>0</v>
      </c>
      <c r="C59" s="23" t="s">
        <v>1</v>
      </c>
      <c r="D59" s="23" t="s">
        <v>2</v>
      </c>
      <c r="E59" s="23" t="s">
        <v>3</v>
      </c>
      <c r="F59" s="23" t="s">
        <v>4</v>
      </c>
    </row>
    <row r="60" spans="1:9" ht="15" thickBot="1" x14ac:dyDescent="0.4">
      <c r="A60" s="123" t="s">
        <v>51</v>
      </c>
      <c r="B60" s="24">
        <f>(C$21+(B$45*12))</f>
        <v>395261.52</v>
      </c>
      <c r="C60" s="24">
        <f t="shared" ref="C60:F60" si="18">(D$21+(C$45*12))</f>
        <v>581064.48</v>
      </c>
      <c r="D60" s="24">
        <f t="shared" si="18"/>
        <v>507089.04000000004</v>
      </c>
      <c r="E60" s="24">
        <f t="shared" si="18"/>
        <v>1046634.7200000001</v>
      </c>
      <c r="F60" s="6">
        <f t="shared" si="18"/>
        <v>1592934</v>
      </c>
    </row>
    <row r="61" spans="1:9" ht="15" thickBot="1" x14ac:dyDescent="0.4">
      <c r="A61" s="118" t="s">
        <v>40</v>
      </c>
      <c r="B61" s="111">
        <f>C$56</f>
        <v>471600</v>
      </c>
      <c r="C61" s="111">
        <f t="shared" ref="C61:F61" si="19">D$56</f>
        <v>849600</v>
      </c>
      <c r="D61" s="111">
        <f t="shared" si="19"/>
        <v>841200</v>
      </c>
      <c r="E61" s="111">
        <f t="shared" si="19"/>
        <v>1695600</v>
      </c>
      <c r="F61" s="5">
        <f t="shared" si="19"/>
        <v>2772000</v>
      </c>
    </row>
    <row r="62" spans="1:9" ht="15" thickBot="1" x14ac:dyDescent="0.4">
      <c r="A62" s="124" t="s">
        <v>52</v>
      </c>
      <c r="B62" s="94">
        <f>B$61-B$60</f>
        <v>76338.479999999981</v>
      </c>
      <c r="C62" s="94">
        <f t="shared" ref="C62:F62" si="20">C$61-C$60</f>
        <v>268535.52</v>
      </c>
      <c r="D62" s="94">
        <f t="shared" si="20"/>
        <v>334110.95999999996</v>
      </c>
      <c r="E62" s="94">
        <f t="shared" si="20"/>
        <v>648965.27999999991</v>
      </c>
      <c r="F62" s="95">
        <f t="shared" si="20"/>
        <v>1179066</v>
      </c>
    </row>
    <row r="70" spans="2:5" ht="18.5" x14ac:dyDescent="0.45">
      <c r="B70" s="20" t="s">
        <v>20</v>
      </c>
      <c r="C70" s="20"/>
      <c r="D70" s="20"/>
      <c r="E70" s="20"/>
    </row>
    <row r="71" spans="2:5" x14ac:dyDescent="0.35">
      <c r="B71" s="2" t="s">
        <v>1</v>
      </c>
      <c r="C71" s="2" t="s">
        <v>2</v>
      </c>
      <c r="D71" s="2" t="s">
        <v>3</v>
      </c>
      <c r="E71" s="2" t="s">
        <v>4</v>
      </c>
    </row>
    <row r="72" spans="2:5" x14ac:dyDescent="0.35">
      <c r="B72" s="3">
        <v>2.5</v>
      </c>
      <c r="C72" s="3">
        <v>0.4</v>
      </c>
      <c r="D72" s="4">
        <v>0.71399999999999997</v>
      </c>
      <c r="E72" s="3">
        <v>0.66</v>
      </c>
    </row>
  </sheetData>
  <mergeCells count="2">
    <mergeCell ref="B70:E70"/>
    <mergeCell ref="H3:I3"/>
  </mergeCells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Rogelio Ribeiro</dc:creator>
  <cp:keywords/>
  <dc:description/>
  <cp:lastModifiedBy>Formando</cp:lastModifiedBy>
  <cp:revision/>
  <dcterms:created xsi:type="dcterms:W3CDTF">2022-06-22T16:38:00Z</dcterms:created>
  <dcterms:modified xsi:type="dcterms:W3CDTF">2022-06-23T16:29:24Z</dcterms:modified>
  <cp:category/>
  <cp:contentStatus/>
</cp:coreProperties>
</file>