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84DFD8A5-F3DC-402D-91C3-8BEB0E61F7D6}" xr6:coauthVersionLast="47" xr6:coauthVersionMax="47" xr10:uidLastSave="{00000000-0000-0000-0000-000000000000}"/>
  <bookViews>
    <workbookView xWindow="-108" yWindow="-108" windowWidth="23256" windowHeight="12576"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12" i="1" l="1"/>
  <c r="M313" i="1"/>
  <c r="M314" i="1"/>
  <c r="M315" i="1"/>
  <c r="M316" i="1"/>
  <c r="M317" i="1"/>
  <c r="M306" i="1"/>
  <c r="L307" i="1"/>
  <c r="M307" i="1"/>
  <c r="L308" i="1"/>
  <c r="M308" i="1"/>
  <c r="M309" i="1"/>
  <c r="M310" i="1"/>
  <c r="M311" i="1"/>
  <c r="C671" i="4"/>
  <c r="D671" i="4"/>
  <c r="E671" i="4"/>
  <c r="F671" i="4"/>
  <c r="G671" i="4"/>
  <c r="H671" i="4"/>
  <c r="B671" i="4"/>
  <c r="C667" i="4"/>
  <c r="D667" i="4"/>
  <c r="E667" i="4"/>
  <c r="E669" i="4" s="1"/>
  <c r="F667" i="4"/>
  <c r="F669" i="4" s="1"/>
  <c r="G667" i="4"/>
  <c r="G669" i="4" s="1"/>
  <c r="H667" i="4"/>
  <c r="H669" i="4" s="1"/>
  <c r="B667" i="4"/>
  <c r="B669" i="4" s="1"/>
  <c r="C669" i="4"/>
  <c r="D669" i="4"/>
  <c r="M281" i="1"/>
  <c r="M291" i="1"/>
  <c r="M292" i="1"/>
  <c r="M293" i="1"/>
  <c r="M294" i="1"/>
  <c r="M295" i="1"/>
  <c r="M296" i="1"/>
  <c r="M297" i="1"/>
  <c r="M298" i="1"/>
  <c r="M299" i="1"/>
  <c r="M300" i="1"/>
  <c r="M301" i="1"/>
  <c r="M302" i="1"/>
  <c r="M303" i="1"/>
  <c r="M304" i="1"/>
  <c r="M305" i="1"/>
  <c r="L293" i="1"/>
  <c r="L299" i="1"/>
  <c r="L303" i="1"/>
  <c r="L304" i="1"/>
  <c r="L305" i="1"/>
  <c r="AV307" i="1"/>
  <c r="AT307" i="1"/>
  <c r="AH304" i="1"/>
  <c r="AG304" i="1"/>
  <c r="AM304" i="1" s="1"/>
  <c r="AF304" i="1"/>
  <c r="AE304" i="1"/>
  <c r="AD304" i="1"/>
  <c r="AC304" i="1"/>
  <c r="AB304" i="1"/>
  <c r="AL304" i="1" s="1"/>
  <c r="C665" i="4"/>
  <c r="D665" i="4"/>
  <c r="E665" i="4"/>
  <c r="F665" i="4"/>
  <c r="G665" i="4"/>
  <c r="H665" i="4"/>
  <c r="B665" i="4"/>
  <c r="AH303" i="1"/>
  <c r="AG303" i="1"/>
  <c r="AF303" i="1"/>
  <c r="AE303" i="1"/>
  <c r="AD303" i="1"/>
  <c r="AC303" i="1"/>
  <c r="AB303" i="1"/>
  <c r="AH302" i="1"/>
  <c r="AG302" i="1"/>
  <c r="AF302" i="1"/>
  <c r="AE302" i="1"/>
  <c r="AD302" i="1"/>
  <c r="AC302" i="1"/>
  <c r="AI302" i="1" s="1"/>
  <c r="AB302" i="1"/>
  <c r="AN302" i="1" s="1"/>
  <c r="AH301" i="1"/>
  <c r="AG301" i="1"/>
  <c r="AF301" i="1"/>
  <c r="AE301" i="1"/>
  <c r="AD301" i="1"/>
  <c r="AC301" i="1"/>
  <c r="AB301" i="1"/>
  <c r="AL301" i="1" s="1"/>
  <c r="AI300" i="1"/>
  <c r="AJ300" i="1"/>
  <c r="AK300" i="1"/>
  <c r="AL300" i="1"/>
  <c r="AM300" i="1"/>
  <c r="AN300" i="1"/>
  <c r="AK301" i="1"/>
  <c r="AL302" i="1"/>
  <c r="AM302" i="1"/>
  <c r="AJ303" i="1"/>
  <c r="AH300" i="1"/>
  <c r="AG300" i="1"/>
  <c r="AF300" i="1"/>
  <c r="AE300" i="1"/>
  <c r="AD300" i="1"/>
  <c r="AC300" i="1"/>
  <c r="AB300" i="1"/>
  <c r="AH299" i="1"/>
  <c r="AG299" i="1"/>
  <c r="AF299" i="1"/>
  <c r="AE299" i="1"/>
  <c r="AK299" i="1" s="1"/>
  <c r="AD299" i="1"/>
  <c r="AC299" i="1"/>
  <c r="AB299" i="1"/>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304" i="1" l="1"/>
  <c r="AK304" i="1"/>
  <c r="AN304" i="1"/>
  <c r="AJ304" i="1"/>
  <c r="AK303" i="1"/>
  <c r="AI303" i="1"/>
  <c r="AN303" i="1"/>
  <c r="AM303" i="1"/>
  <c r="AL303" i="1"/>
  <c r="AK302" i="1"/>
  <c r="AJ302" i="1"/>
  <c r="AJ301" i="1"/>
  <c r="AI301" i="1"/>
  <c r="AN301" i="1"/>
  <c r="AM301" i="1"/>
  <c r="AI295" i="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<sst xmlns="http://schemas.openxmlformats.org/spreadsheetml/2006/main" count="5583" uniqueCount="1544">
  <si>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</si>
  <si>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</si>
  <si>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</si>
  <si>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</si>
  <si>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</si>
  <si>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</si>
  <si>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</si>
  <si>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</si>
  <si>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</si>
  <si>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</si>
  <si>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</si>
  <si>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</si>
  <si>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</si>
  <si>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</si>
  <si>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</si>
  <si>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</si>
  <si>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</si>
  <si>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</si>
  <si>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</si>
  <si>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</si>
  <si>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</si>
  <si>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</si>
  <si>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</si>
  <si>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</si>
  <si>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</si>
  <si>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</si>
  <si>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</si>
  <si>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</si>
  <si>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</si>
  <si>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</si>
  <si>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</si>
  <si>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</si>
  <si>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</si>
  <si>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</si>
  <si>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</si>
  <si>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</si>
  <si>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</si>
  <si>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</si>
  <si>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</si>
  <si>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</si>
  <si>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</si>
  <si>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</si>
  <si>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</si>
  <si>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</si>
  <si>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</si>
  <si>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</si>
  <si>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</si>
  <si>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</si>
  <si>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</si>
  <si>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</si>
  <si>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</si>
  <si>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</si>
  <si>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</si>
  <si>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</si>
  <si>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</si>
  <si>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</si>
  <si>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</si>
  <si>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</si>
  <si>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</si>
  <si>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</si>
  <si>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</si>
  <si>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</si>
  <si>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</si>
  <si>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</si>
  <si>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</si>
  <si>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</si>
  <si>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</si>
  <si>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</si>
  <si>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</si>
  <si>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</si>
  <si>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</si>
  <si>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</si>
  <si>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</si>
  <si>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</si>
  <si>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</si>
  <si>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</si>
  <si>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</si>
  <si>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</si>
  <si>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</si>
  <si>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</si>
  <si>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</si>
  <si>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</si>
  <si>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</si>
  <si>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</si>
  <si>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</si>
  <si>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</si>
  <si>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</si>
  <si>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</si>
  <si>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</si>
  <si>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</si>
  <si>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</si>
  <si>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</si>
  <si>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</si>
  <si>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</si>
  <si>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</si>
  <si>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</si>
  <si>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</si>
  <si>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</si>
  <si>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</si>
  <si>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</si>
  <si>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</si>
  <si>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</si>
  <si>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</si>
  <si>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</si>
  <si>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</si>
  <si>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</si>
  <si>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</si>
  <si>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</si>
  <si>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</si>
  <si>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</si>
  <si>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</si>
  <si>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</si>
  <si>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</si>
  <si>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</si>
  <si>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</si>
  <si>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</si>
  <si>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</si>
  <si>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</si>
  <si>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</si>
  <si>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</si>
  <si>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</si>
  <si>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</si>
  <si>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</si>
  <si>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</si>
  <si>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</si>
  <si>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</si>
  <si>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</si>
  <si>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</si>
  <si>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</si>
  <si>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</si>
  <si>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</si>
  <si>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</si>
  <si>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</si>
  <si>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</si>
  <si>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</si>
  <si>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</si>
  <si>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</si>
  <si>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</si>
  <si>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</si>
  <si>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</si>
  <si>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</si>
  <si>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</si>
  <si>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</si>
  <si>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</si>
  <si>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</si>
  <si>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</si>
  <si>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</si>
  <si>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</si>
  <si>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</si>
  <si>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</si>
  <si>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</si>
  <si>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</si>
  <si>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</si>
  <si>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</si>
  <si>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</si>
  <si>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</si>
  <si>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</si>
  <si>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</si>
  <si>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</si>
  <si>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</si>
  <si>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</si>
  <si>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</si>
  <si>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</si>
  <si>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</si>
  <si>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</si>
  <si>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</si>
  <si>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</si>
  <si>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</si>
  <si>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</si>
  <si>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</si>
  <si>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</si>
  <si>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</si>
  <si>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</si>
  <si>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</si>
  <si>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</si>
  <si>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</si>
  <si>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</si>
  <si>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</si>
  <si>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</si>
  <si>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</si>
  <si>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</si>
  <si>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</si>
  <si>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</si>
  <si>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</si>
  <si>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</si>
  <si>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</si>
  <si>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</si>
  <si>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</si>
  <si>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</si>
  <si>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</si>
  <si>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</si>
  <si>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</si>
  <si>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</si>
  <si>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</si>
  <si>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</si>
  <si>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</si>
  <si>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</si>
  <si>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</si>
  <si>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</si>
  <si>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</si>
  <si>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</si>
  <si>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</si>
  <si>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</si>
  <si>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</si>
  <si>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</si>
  <si>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</si>
  <si>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</si>
  <si>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</si>
  <si>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</si>
  <si>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</si>
  <si>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</si>
  <si>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</si>
  <si>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</si>
  <si>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</si>
  <si>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</si>
  <si>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</si>
  <si>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</si>
  <si>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</si>
  <si>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</si>
  <si>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</si>
  <si>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</si>
  <si>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</si>
  <si>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</si>
  <si>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</si>
  <si>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</si>
  <si>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</si>
  <si>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</si>
  <si>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</si>
  <si>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</si>
  <si>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</si>
  <si>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</si>
  <si>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</si>
  <si>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</si>
  <si>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</si>
  <si>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</si>
  <si>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</si>
  <si>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</si>
  <si>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</si>
  <si>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</si>
  <si>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</si>
  <si>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</si>
  <si>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</si>
  <si>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</si>
  <si>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</si>
  <si>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</si>
  <si>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</si>
  <si>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</si>
  <si>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</si>
  <si>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</si>
  <si>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</si>
  <si>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</si>
  <si>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</si>
  <si>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</si>
  <si>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</si>
  <si>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</si>
  <si>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</si>
  <si>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</si>
  <si>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</si>
  <si>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</si>
  <si>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</si>
  <si>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</si>
  <si>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</si>
  <si>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</si>
  <si>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</si>
  <si>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</si>
  <si>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</si>
  <si>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</si>
  <si>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</si>
  <si>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</si>
  <si>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</si>
  <si>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</si>
  <si>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</si>
  <si>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</si>
  <si>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</si>
  <si>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</si>
  <si>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</si>
  <si>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</si>
  <si>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</si>
  <si>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</si>
  <si>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</si>
  <si>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</si>
  <si>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</si>
  <si>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</si>
  <si>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</si>
  <si>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</si>
  <si>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</si>
  <si>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</si>
  <si>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</si>
  <si>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</si>
  <si>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</si>
  <si>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</si>
  <si>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</si>
  <si>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</si>
  <si>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</si>
  <si>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</si>
  <si>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</si>
  <si>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</si>
  <si>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</si>
  <si>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</si>
  <si>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</si>
  <si>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</si>
  <si>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</si>
  <si>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</si>
  <si>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</si>
  <si>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</si>
  <si>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</si>
  <si>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</si>
  <si>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</si>
  <si>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</si>
  <si>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</si>
  <si>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</si>
  <si>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</si>
  <si>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</si>
  <si>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</si>
  <si>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</si>
  <si>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</si>
  <si>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</si>
  <si>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</si>
  <si>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</si>
  <si>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</si>
  <si>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</si>
  <si>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</si>
  <si>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</si>
  <si>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</si>
  <si>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</si>
  <si>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</si>
  <si>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</si>
  <si>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</si>
  <si>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</si>
  <si>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</si>
  <si>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</si>
  <si>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</si>
  <si>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</si>
  <si>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</si>
  <si>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</si>
  <si>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</si>
  <si>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</si>
  <si>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</si>
  <si>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</si>
  <si>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</si>
  <si>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</si>
  <si>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</si>
  <si>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</si>
  <si>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</si>
  <si>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</si>
  <si>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</si>
  <si>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</si>
  <si>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</si>
  <si>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</si>
  <si>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</si>
  <si>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</si>
  <si>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</si>
  <si>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</si>
  <si>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</si>
  <si>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</si>
  <si>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</si>
  <si>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</si>
  <si>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</si>
  <si>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</si>
  <si>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</si>
  <si>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</si>
  <si>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</si>
  <si>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</si>
  <si>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</si>
  <si>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</si>
  <si>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</si>
  <si>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</si>
  <si>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</si>
  <si>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</si>
  <si>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</si>
  <si>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</si>
  <si>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</si>
  <si>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</si>
  <si>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</si>
  <si>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</si>
  <si>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</si>
  <si>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</si>
  <si>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</si>
  <si>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</si>
  <si>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</si>
  <si>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</si>
  <si>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</si>
  <si>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</si>
  <si>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</si>
  <si>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</si>
  <si>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</si>
  <si>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</si>
  <si>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</si>
  <si>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</si>
  <si>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</si>
  <si>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</si>
  <si>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</si>
  <si>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</si>
  <si>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</si>
  <si>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</si>
  <si>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</si>
  <si>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</si>
  <si>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</si>
  <si>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</si>
  <si>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</si>
  <si>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</si>
  <si>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</si>
  <si>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</si>
  <si>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</si>
  <si>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</si>
  <si>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</si>
  <si>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</si>
  <si>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</si>
  <si>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</si>
  <si>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</si>
  <si>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</si>
  <si>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</si>
  <si>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</si>
  <si>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</si>
  <si>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</si>
  <si>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</si>
  <si>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</si>
  <si>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</si>
  <si>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</si>
  <si>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</si>
  <si>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</si>
  <si>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</si>
  <si>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</si>
  <si>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</si>
  <si>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</si>
  <si>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</si>
  <si>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</si>
  <si>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</si>
  <si>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</si>
  <si>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</si>
  <si>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</si>
  <si>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</si>
  <si>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</si>
  <si>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</si>
  <si>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</si>
  <si>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</si>
  <si>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</si>
  <si>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</si>
  <si>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</si>
  <si>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</si>
  <si>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</si>
  <si>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</si>
  <si>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</si>
  <si>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</si>
  <si>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</si>
  <si>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</si>
  <si>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</si>
  <si>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</si>
  <si>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</si>
  <si>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</si>
  <si>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</si>
  <si>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</si>
  <si>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</si>
  <si>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</si>
  <si>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</si>
  <si>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</si>
  <si>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</si>
  <si>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</si>
  <si>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</si>
  <si>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</si>
  <si>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</si>
  <si>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</si>
  <si>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</si>
  <si>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</si>
  <si>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</si>
  <si>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</si>
  <si>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</si>
  <si>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</si>
  <si>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</si>
  <si>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</si>
  <si>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</si>
  <si>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</si>
  <si>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</si>
  <si>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</si>
  <si>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</si>
  <si>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</si>
  <si>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</si>
  <si>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</si>
  <si>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</si>
  <si>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</si>
  <si>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</si>
  <si>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</si>
  <si>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</si>
  <si>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</si>
  <si>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</si>
  <si>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</si>
  <si>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</si>
  <si>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</si>
  <si>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</si>
  <si>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</si>
  <si>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</si>
  <si>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</si>
  <si>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</si>
  <si>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</si>
  <si>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</si>
  <si>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</si>
  <si>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</si>
  <si>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</si>
  <si>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</si>
  <si>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</si>
  <si>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</si>
  <si>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</si>
  <si>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</si>
  <si>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</si>
  <si>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</si>
  <si>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</si>
  <si>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</si>
  <si>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</si>
  <si>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</si>
  <si>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</si>
  <si>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</si>
  <si>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</si>
  <si>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</si>
  <si>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</si>
  <si>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</si>
  <si>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</si>
  <si>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</si>
  <si>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</si>
  <si>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</si>
  <si>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</si>
  <si>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</si>
  <si>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</si>
  <si>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</si>
  <si>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</si>
  <si>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</si>
  <si>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</si>
  <si>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</si>
  <si>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</si>
  <si>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</si>
  <si>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</si>
  <si>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</si>
  <si>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</si>
  <si>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</si>
  <si>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</si>
  <si>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</si>
  <si>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</si>
  <si>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</si>
  <si>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</si>
  <si>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</si>
  <si>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</si>
  <si>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</si>
  <si>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</si>
  <si>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</si>
  <si>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</si>
  <si>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</si>
  <si>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</si>
  <si>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</si>
  <si>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</si>
  <si>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</si>
  <si>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</si>
  <si>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</si>
  <si>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</si>
  <si>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</si>
  <si>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</si>
  <si>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</si>
  <si>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</si>
  <si>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</si>
  <si>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</si>
  <si>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</si>
  <si>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</si>
  <si>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</si>
  <si>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</si>
  <si>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</si>
  <si>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</si>
  <si>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</si>
  <si>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</si>
  <si>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</si>
  <si>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</si>
  <si>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</si>
  <si>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</si>
  <si>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</si>
  <si>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</si>
  <si>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</si>
  <si>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</si>
  <si>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</si>
  <si>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</si>
  <si>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</si>
  <si>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</si>
  <si>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</si>
  <si>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</si>
  <si>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</si>
  <si>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</si>
  <si>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</si>
  <si>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</si>
  <si>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</si>
  <si>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</si>
  <si>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</si>
  <si>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</si>
  <si>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</si>
  <si>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</si>
  <si>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</si>
  <si>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</si>
  <si>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</si>
  <si>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</si>
  <si>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</si>
  <si>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</si>
  <si>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</si>
  <si>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</si>
  <si>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</si>
  <si>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</si>
  <si>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</si>
  <si>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</si>
  <si>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</si>
  <si>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</si>
  <si>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</si>
  <si>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</si>
  <si>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</si>
  <si>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</si>
  <si>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</si>
  <si>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</si>
  <si>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</si>
  <si>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</si>
  <si>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</si>
  <si>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</si>
  <si>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</si>
  <si>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</si>
  <si>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</si>
  <si>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</si>
  <si>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</si>
  <si>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</si>
  <si>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</si>
  <si>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</si>
  <si>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</si>
  <si>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</si>
  <si>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</si>
  <si>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</si>
  <si>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</si>
  <si>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</si>
  <si>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</si>
  <si>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</si>
  <si>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</si>
  <si>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</si>
  <si>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</si>
  <si>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</si>
  <si>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</si>
  <si>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</si>
  <si>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</si>
  <si>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</si>
  <si>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</si>
  <si>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</si>
  <si>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</si>
  <si>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</si>
  <si>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</si>
  <si>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</si>
  <si>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</si>
  <si>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</si>
  <si>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</si>
  <si>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</si>
  <si>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</si>
  <si>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</si>
  <si>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</si>
  <si>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</si>
  <si>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</si>
  <si>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</si>
  <si>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</si>
  <si>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</si>
  <si>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</si>
  <si>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</si>
  <si>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</si>
  <si>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</si>
  <si>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</si>
  <si>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</si>
  <si>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</si>
  <si>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</si>
  <si>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</si>
  <si>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</si>
  <si>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</si>
  <si>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</si>
  <si>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</si>
  <si>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</si>
  <si>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</si>
  <si>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</si>
  <si>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</si>
  <si>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</si>
  <si>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</si>
  <si>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</si>
  <si>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</si>
  <si>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</si>
  <si>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</si>
  <si>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</si>
  <si>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</si>
  <si>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</si>
  <si>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</si>
  <si>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</si>
  <si>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</si>
  <si>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</si>
  <si>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</si>
  <si>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</si>
  <si>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</si>
  <si>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</si>
  <si>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</si>
  <si>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</si>
  <si>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</si>
  <si>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</si>
  <si>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</si>
  <si>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</si>
  <si>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</si>
  <si>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</si>
  <si>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</si>
  <si>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</si>
  <si>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</si>
  <si>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</si>
  <si>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</si>
  <si>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</si>
  <si>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</si>
  <si>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</si>
  <si>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</si>
  <si>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</si>
  <si>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</si>
  <si>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</si>
  <si>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</si>
  <si>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</si>
  <si>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</si>
  <si>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</si>
  <si>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</si>
  <si>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</si>
  <si>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</si>
  <si>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</si>
  <si>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</si>
  <si>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</si>
  <si>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</si>
  <si>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</si>
  <si>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</si>
  <si>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</si>
  <si>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</si>
  <si>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</si>
  <si>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</si>
  <si>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</si>
  <si>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</si>
  <si>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</si>
  <si>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</si>
  <si>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</si>
  <si>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</si>
  <si>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</si>
  <si>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</si>
  <si>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</si>
  <si>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</si>
  <si>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</si>
  <si>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</si>
  <si>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</si>
  <si>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</si>
  <si>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</si>
  <si>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</si>
  <si>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</si>
  <si>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</si>
  <si>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</si>
  <si>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</si>
  <si>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</si>
  <si>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</si>
  <si>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</si>
  <si>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</si>
  <si>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</si>
  <si>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</si>
  <si>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</si>
  <si>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</si>
  <si>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</si>
  <si>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</si>
  <si>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</si>
  <si>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</si>
  <si>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</si>
  <si>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</si>
  <si>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</si>
  <si>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</si>
  <si>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</si>
  <si>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</si>
  <si>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</si>
  <si>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</si>
  <si>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</si>
  <si>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</si>
  <si>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</si>
  <si>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</si>
  <si>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</si>
  <si>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</si>
  <si>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</si>
  <si>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</si>
  <si>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</si>
  <si>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</si>
  <si>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</si>
  <si>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</si>
  <si>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</si>
  <si>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</si>
  <si>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</si>
  <si>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</si>
  <si>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</si>
  <si>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</si>
  <si>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</si>
  <si>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</si>
  <si>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</si>
  <si>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</si>
  <si>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</si>
  <si>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</si>
  <si>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</si>
  <si>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</si>
  <si>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</si>
  <si>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</si>
  <si>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</si>
  <si>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</si>
  <si>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</si>
  <si>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</si>
  <si>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</si>
  <si>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</si>
  <si>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</si>
  <si>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</si>
  <si>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</si>
  <si>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</si>
  <si>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</si>
  <si>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</si>
  <si>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</si>
  <si>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</si>
  <si>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</si>
  <si>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</si>
  <si>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</si>
  <si>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</si>
  <si>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</si>
  <si>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</si>
  <si>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</si>
  <si>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</si>
  <si>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</si>
  <si>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</si>
  <si>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</si>
  <si>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</si>
  <si>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</si>
  <si>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</si>
  <si>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</si>
  <si>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</si>
  <si>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</si>
  <si>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</si>
  <si>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</si>
  <si>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</si>
  <si>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</si>
  <si>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</si>
  <si>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</si>
  <si>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</si>
  <si>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</si>
  <si>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</si>
  <si>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</si>
  <si>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</si>
  <si>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</si>
  <si>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</si>
  <si>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</si>
  <si>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</si>
  <si>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</si>
  <si>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</si>
  <si>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</si>
  <si>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</si>
  <si>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</si>
  <si>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</si>
  <si>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</si>
  <si>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</si>
  <si>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</si>
  <si>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</si>
  <si>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</si>
  <si>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</si>
  <si>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</si>
  <si>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</si>
  <si>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</si>
  <si>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</si>
  <si>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</si>
  <si>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</si>
  <si>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</si>
  <si>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</si>
  <si>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</si>
  <si>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</si>
  <si>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</si>
  <si>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</si>
  <si>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</si>
  <si>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</si>
  <si>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</si>
  <si>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</si>
  <si>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</si>
  <si>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</si>
  <si>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</si>
  <si>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</si>
  <si>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</si>
  <si>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</si>
  <si>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</si>
  <si>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</si>
  <si>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</si>
  <si>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</si>
  <si>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</si>
  <si>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</si>
  <si>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</si>
  <si>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</si>
  <si>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</si>
  <si>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</si>
  <si>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</si>
  <si>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</si>
  <si>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</si>
  <si>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</si>
  <si>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</si>
  <si>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</si>
  <si>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</si>
  <si>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</si>
  <si>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</si>
  <si>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</si>
  <si>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</si>
  <si>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</si>
  <si>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</si>
  <si>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</si>
  <si>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</si>
  <si>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</si>
  <si>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</si>
  <si>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</si>
  <si>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</si>
  <si>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</si>
  <si>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</si>
  <si>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</si>
  <si>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</si>
  <si>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</si>
  <si>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</si>
  <si>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</si>
  <si>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</si>
  <si>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</si>
  <si>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</si>
  <si>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</si>
  <si>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</si>
  <si>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</si>
  <si>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</si>
  <si>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</si>
  <si>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</si>
  <si>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</si>
  <si>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</si>
  <si>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</si>
  <si>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</si>
  <si>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</si>
  <si>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</si>
  <si>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</si>
  <si>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</si>
  <si>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</si>
  <si>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</si>
  <si>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</si>
  <si>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</si>
  <si>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</si>
  <si>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</si>
  <si>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</si>
  <si>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</si>
  <si>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</si>
  <si>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</si>
  <si>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</si>
  <si>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</si>
  <si>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</si>
  <si>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</si>
  <si>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</si>
  <si>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</si>
  <si>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</si>
  <si>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</si>
  <si>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</si>
  <si>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</si>
  <si>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</si>
  <si>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</si>
  <si>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</si>
  <si>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</si>
  <si>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</si>
  <si>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</si>
  <si>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</si>
  <si>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</si>
  <si>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</si>
  <si>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</si>
  <si>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</si>
  <si>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</si>
  <si>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</si>
  <si>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</si>
  <si>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</si>
  <si>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</si>
  <si>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</si>
  <si>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</si>
  <si>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</si>
  <si>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</si>
  <si>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</si>
  <si>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</si>
  <si>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</si>
  <si>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</si>
  <si>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</si>
  <si>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</si>
  <si>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</si>
  <si>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</si>
  <si>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</si>
  <si>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</si>
  <si>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</si>
  <si>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</si>
  <si>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</si>
  <si>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</si>
  <si>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</si>
  <si>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</si>
  <si>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</si>
  <si>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</si>
  <si>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</si>
  <si>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</si>
  <si>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</si>
  <si>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</si>
  <si>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</si>
  <si>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</si>
  <si>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</si>
  <si>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</si>
  <si>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</si>
  <si>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</si>
  <si>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</si>
  <si>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</si>
  <si>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</si>
  <si>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</si>
  <si>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</si>
  <si>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</si>
  <si>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</si>
  <si>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</si>
  <si>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</si>
  <si>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</si>
  <si>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</si>
  <si>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</si>
  <si>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</si>
  <si>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</si>
  <si>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</si>
  <si>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</si>
  <si>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</si>
  <si>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</si>
  <si>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</si>
  <si>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</si>
  <si>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</si>
  <si>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</si>
  <si>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</si>
  <si>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</si>
  <si>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</si>
  <si>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</si>
  <si>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</si>
  <si>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</si>
  <si>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</si>
  <si>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</si>
  <si>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</si>
  <si>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</si>
  <si>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</si>
  <si>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</si>
  <si>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</si>
  <si>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</si>
  <si>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</si>
  <si>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</si>
  <si>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</si>
  <si>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</si>
  <si>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</si>
  <si>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</si>
  <si>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</si>
  <si>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</si>
  <si>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</si>
  <si>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</si>
  <si>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</si>
  <si>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</si>
  <si>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</si>
  <si>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</si>
  <si>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</si>
  <si>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</si>
  <si>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</si>
  <si>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</si>
  <si>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</si>
  <si>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</si>
  <si>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</si>
  <si>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</si>
  <si>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</si>
  <si>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</si>
  <si>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</si>
  <si>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</si>
  <si>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</si>
  <si>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</si>
  <si>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</si>
  <si>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</si>
  <si>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</si>
  <si>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</si>
  <si>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</si>
  <si>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</si>
  <si>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</si>
  <si>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</si>
  <si>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</si>
  <si>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</si>
  <si>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</si>
  <si>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</si>
  <si>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</si>
  <si>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</si>
  <si>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</si>
  <si>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</si>
  <si>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</si>
  <si>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</si>
  <si>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</si>
  <si>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</si>
  <si>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</si>
  <si>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</si>
  <si>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</si>
  <si>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</si>
  <si>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</si>
  <si>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</si>
  <si>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</si>
  <si>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</si>
  <si>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</si>
  <si>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</si>
  <si>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</si>
  <si>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</si>
  <si>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</si>
  <si>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</si>
  <si>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</si>
  <si>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</si>
  <si>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</si>
  <si>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</si>
  <si>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</si>
  <si>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</si>
  <si>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</si>
  <si>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</si>
  <si>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</si>
  <si>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</si>
  <si>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</si>
  <si>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</si>
  <si>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</si>
  <si>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</si>
  <si>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</si>
  <si>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</si>
  <si>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</si>
  <si>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</si>
  <si>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</si>
  <si>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</si>
  <si>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</si>
  <si>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</si>
  <si>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</si>
  <si>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</si>
  <si>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</si>
  <si>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</si>
  <si>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</si>
  <si>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</si>
  <si>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</si>
  <si>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</si>
  <si>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</si>
  <si>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</si>
  <si>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</si>
  <si>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</si>
  <si>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</si>
  <si>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</si>
  <si>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</si>
  <si>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</si>
  <si>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</si>
  <si>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</si>
  <si>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</si>
  <si>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</si>
  <si>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</si>
  <si>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</si>
  <si>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</si>
  <si>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</si>
  <si>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</si>
  <si>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</si>
  <si>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</si>
  <si>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</si>
  <si>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</si>
  <si>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</si>
  <si>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</si>
  <si>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</si>
  <si>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</si>
  <si>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</si>
  <si>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</si>
  <si>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</si>
  <si>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</si>
  <si>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</si>
  <si>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</si>
  <si>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</si>
  <si>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</si>
  <si>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</si>
  <si>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</si>
  <si>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</si>
  <si>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</si>
  <si>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</si>
  <si>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</si>
  <si>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</si>
  <si>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</si>
  <si>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</si>
  <si>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</si>
  <si>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</si>
  <si>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</si>
  <si>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</si>
  <si>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</si>
  <si>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</si>
  <si>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</si>
  <si>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</si>
  <si>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</si>
  <si>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</si>
  <si>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</si>
  <si>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</si>
  <si>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</si>
  <si>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</si>
  <si>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</si>
  <si>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</si>
  <si>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</si>
  <si>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</si>
  <si>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</si>
  <si>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</si>
  <si>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</si>
  <si>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</si>
  <si>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</si>
  <si>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</si>
  <si>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</si>
  <si>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</si>
  <si>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</si>
  <si>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</si>
  <si>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</si>
  <si>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</si>
  <si>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</si>
  <si>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</si>
  <si>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</si>
  <si>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</si>
  <si>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</si>
  <si>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</si>
  <si>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</si>
  <si>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</si>
  <si>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</si>
  <si>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</si>
  <si>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</si>
  <si>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</si>
  <si>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</si>
  <si>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</si>
  <si>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</si>
  <si>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</si>
  <si>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</si>
  <si>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</si>
  <si>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</si>
  <si>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</si>
  <si>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</si>
  <si>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</si>
  <si>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</si>
  <si>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</si>
  <si>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</si>
  <si>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</si>
  <si>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</si>
  <si>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</si>
  <si>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</si>
  <si>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</si>
  <si>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</si>
  <si>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</si>
  <si>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</si>
  <si>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</si>
  <si>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</si>
  <si>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</si>
  <si>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</si>
  <si>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</si>
  <si>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</si>
  <si>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</si>
  <si>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</si>
  <si>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</si>
  <si>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</si>
  <si>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</si>
  <si>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</si>
  <si>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</si>
  <si>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</si>
  <si>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</si>
  <si>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</si>
  <si>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</si>
  <si>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</si>
  <si>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</si>
  <si>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</si>
  <si>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</si>
  <si>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</si>
  <si>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</si>
  <si>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</si>
  <si>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</si>
  <si>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</si>
  <si>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</si>
  <si>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</si>
  <si>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</si>
  <si>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</si>
  <si>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</si>
  <si>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</si>
  <si>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</si>
  <si>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</si>
  <si>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</si>
  <si>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</si>
  <si>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</si>
  <si>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</si>
  <si>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</si>
  <si>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</si>
  <si>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</si>
  <si>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</si>
  <si>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</si>
  <si>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</si>
  <si>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</si>
  <si>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</si>
  <si>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</si>
  <si>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</si>
  <si>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</si>
  <si>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</si>
  <si>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</si>
  <si>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</si>
  <si>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</si>
  <si>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</si>
  <si>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</si>
  <si>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</si>
  <si>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</si>
  <si>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</si>
  <si>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</si>
  <si>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</si>
  <si>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</si>
  <si>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</si>
  <si>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</si>
  <si>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</si>
  <si>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</si>
  <si>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</si>
  <si>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</si>
  <si>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</si>
  <si>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</si>
  <si>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</si>
  <si>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</si>
  <si>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</si>
  <si>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</si>
  <si>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</si>
  <si>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</si>
  <si>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</si>
  <si>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</si>
  <si>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</si>
  <si>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</si>
  <si>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</si>
  <si>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</si>
  <si>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</si>
  <si>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</si>
  <si>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</si>
  <si>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</si>
  <si>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</si>
  <si>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</si>
  <si>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</si>
  <si>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</si>
  <si>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</si>
  <si>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</si>
  <si>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</si>
  <si>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</si>
  <si>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</si>
  <si>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</si>
  <si>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</si>
  <si>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</si>
  <si>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</si>
  <si>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</si>
  <si>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</si>
  <si>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</si>
  <si>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</si>
  <si>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</si>
  <si>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</si>
  <si>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</si>
  <si>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</si>
  <si>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</si>
  <si>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</si>
  <si>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</si>
  <si>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</si>
  <si>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</si>
  <si>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</si>
  <si>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</si>
  <si>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</si>
  <si>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</si>
  <si>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</si>
  <si>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</si>
  <si>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</si>
  <si>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</si>
  <si>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</si>
  <si>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</si>
  <si>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</si>
  <si>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</si>
  <si>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</si>
  <si>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</si>
  <si>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</si>
  <si>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</si>
  <si>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</si>
  <si>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</si>
  <si>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</si>
  <si>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</si>
  <si>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</si>
  <si>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</si>
  <si>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</si>
  <si>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</si>
  <si>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</si>
  <si>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</si>
  <si>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</si>
  <si>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</si>
  <si>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</si>
  <si>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</si>
  <si>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</si>
  <si>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</si>
  <si>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</si>
  <si>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</si>
  <si>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</si>
  <si>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</si>
  <si>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</si>
  <si>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</si>
  <si>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</si>
  <si>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</si>
  <si>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</si>
  <si>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</si>
  <si>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</si>
  <si>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</si>
  <si>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</si>
  <si>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</si>
  <si>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</si>
  <si>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</si>
  <si>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</si>
  <si>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</si>
  <si>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</si>
  <si>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</si>
  <si>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</si>
  <si>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</si>
  <si>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</si>
  <si>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</si>
  <si>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</si>
  <si>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</si>
  <si>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</si>
  <si>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</si>
  <si>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</si>
  <si>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</si>
  <si>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</si>
  <si>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</si>
  <si>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</si>
  <si>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</si>
  <si>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</si>
  <si>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</si>
  <si>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</si>
  <si>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</si>
  <si>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</si>
  <si>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</si>
  <si>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</si>
  <si>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</si>
  <si>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</si>
  <si>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</si>
  <si>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</si>
  <si>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</si>
  <si>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</si>
  <si>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</si>
  <si>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</si>
  <si>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</si>
  <si>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</si>
  <si>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</si>
  <si>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</si>
  <si>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</si>
  <si>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</si>
  <si>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</si>
  <si>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</si>
  <si>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</si>
  <si>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</si>
  <si>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</si>
  <si>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</si>
  <si>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</si>
  <si>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</si>
  <si>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</si>
  <si>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</si>
  <si>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</si>
  <si>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</si>
  <si>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</si>
  <si>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</si>
  <si>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</si>
  <si>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</si>
  <si>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</si>
  <si>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</si>
  <si>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</si>
  <si>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</si>
  <si>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</si>
  <si>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</si>
  <si>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</si>
  <si>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</si>
  <si>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</si>
  <si>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</si>
  <si>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</si>
  <si>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</si>
  <si>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</si>
  <si>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</si>
  <si>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</si>
  <si>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</si>
  <si>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</si>
  <si>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</si>
  <si>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</si>
  <si>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</si>
  <si>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</si>
  <si>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</si>
  <si>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</si>
  <si>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</si>
  <si>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</si>
  <si>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</si>
  <si>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</si>
  <si>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</si>
  <si>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</si>
  <si>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</si>
  <si>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</si>
  <si>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</si>
  <si>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</si>
  <si>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</si>
  <si>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</si>
  <si>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</si>
  <si>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</si>
  <si>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</si>
  <si>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</si>
  <si>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</si>
  <si>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</si>
  <si>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</si>
  <si>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</si>
  <si>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</si>
  <si>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</si>
  <si>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</si>
  <si>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</si>
  <si>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</si>
  <si>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</si>
  <si>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</si>
  <si>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</si>
  <si>
    <t xml:space="preserve">2 flatbread pitas
(760	22	4	22	118	6	1820)
1 cup pistachios
(320	26	3	12	16	6	270)
2 mozz
(120	8	5	10	2	0	280)
7 CJ
(280	20	12	16	0	0	420)
1 wheat pita
(200.00	2.00	0.00	8.00	38.00	4.00	400.00)
6 fruit snax
()
1 cup pistachios
()
1 reg coca cola
()
2 servings butter popcorn
()
</t>
  </si>
  <si>
    <t>Woke up at 4 am went to bed @ 8 pm. I forgot CTAP login yesterday @ 130 pm. Felt like a free day after picking up Growly's meds @ 1245 pm yesterday, Missed 1 day of CTAP no excuse. No prerecorded video LE up so I read both ppts on lymphatic tissue and digestive tissue. Had 2 wheat pitas later in day, had a reg/lg BM after 3 cups coffee early in the day, the pias were for lunch and bdfst w/ 3 CJ and 4 swiss and lg flatbread, 7 frt snx last of them, 6 cups coffee and 2 decaf all day, the 1st 4 cups no creamer. About 4 servings instant creamer, it lasts a while. Had GA1 at 10 am - 12 pm and watched the lab yesterday during CTAP and the prerecorded LEs part 1 and 2 earlier in the morning before class bw 4am and 9am. Went to Anaheim for chiro interview at 1 pm then had another intrvw booked while waitning in Anaheim in Yorba Linda, went to both and they can only offer 3 hours a week and would have to quit my 8 hour ME gauranteed income to work there. One the 2nd can guarantee 3 hours paid and both pay $25/hour the latter cash, and my old friend co-worker from ME Tustin is leaving there but worked there since 2011 approx. Diane. She's a cool Diane though. I actually like this one and a client I knew named Diane. She's moving to TX and I would take her place and the Dr is an SCUHS grad '91. Cool dude, reminds me of a tall sons of anarchy type dude with no mask policy, its OC. I had to decline later in day after going to my 5 pm regulars appointment shes back from AL vacation. Very nice lady. Her norm routine is noon Tuesdays, but due to class we push for 1230 pm. Had another decaf w/creamer in bw coming back from the intrvews and leaving for clients house and set up the equipment and put hydrocollator in van in its own basket to balance in front seat. Need an extra extension cord. Might get one later. I got class at 8am FABS, then GA1 2 hours, then leave for campus CP1 2 hours then IPA a quiz and 2 hours. Maybe after work. I have my reg at 7 pm too. I got tomorrow off but do have prerecorded video LEs and can use time to stdy for CP1 quiz Fri at 8 am. Had a Jameson when I got home and gave client her receipt and SOAP notes and then reviewed the kahoots and the lab for the preclass quiz in GA1 which btw Max reminded up to all take on group chat. Thats cool bc I know I have forgotten 2 already and JP has forgotten 1, we seem to be the only ones (who admit it anyways). Took quiz and got 5/5, some questions threw me off but just went with what I know and didn't try to think it could be some answer I never heard of and that i just forgot that part of the LEs or lab. Thank fully not bc I would have missed 2 if I would have done that on the lig of Traitz and the vagus nerve questions. all splanchnic nerves appear to all be pregg SP not PS and the question asked for PS, and there was one ligament that could have been likely for the lig that holds the duodenojejuno flexure junction up as the hepatopancreatico ligament bc near that area. I had another wheat pita w/ Mozz 1 and 2 swiss. then bed around 8 pm. Planned on getting up early to study for IPA1.</t>
  </si>
  <si>
    <t>Woke up at 4 am by alarm as always at this time, and went to bed last night around 8 am, got about 8 hours sleep. Had a reg BM after 2 cups coffee no creamer in 1st 3 cups coffee, then a decaf with creamer instant hzl and a 4the caffentd coffee w/ instant creamer. Had a couple swiss and 1 mozz slice on the flatbread pita earler. Class at 8am, showered by 725 am.</t>
  </si>
  <si>
    <t>saltpepper pistachios 1/2 c serving with shells</t>
  </si>
  <si>
    <t>morning star chk'n nuggets, vegan, serving 4</t>
  </si>
  <si>
    <t>morning starveggie pepperoni pizza bites serving is 6</t>
  </si>
  <si>
    <t xml:space="preserve">Woke up at 4 am studied CP1 then bored so did facebook posts of news across world had a lg BM after 2nd coffee, had 4 coffees by quiz time 30 min after LE , 1st 30 min @ 8 am got an 8/10. The reading db helped a lot but blanked on memory somewhat on motion of CS Flexion/extenion or rotation for the Atlas/Axis/occiput/lower cervicals questions but ok w/ score. Otherwise I would have tried to really burn it into my brain by reading and rereading and rereading and so on the db content. Had a wheat pita and CJ and mozz and then 10 vegi pizza rolls and 1 cup pistacios salt and pepper same as last 3 days, had a coca cola w/ pizza rolls also 2 flour tortills, mashed potatoes w/ cream cheese about 5 tbs in the bag of oreida mashed frozen microwaveable, and 2 mozz slcies airfryed as roll-ups, 20 min nap @ 10 am, 5 multivit same as have been, slight swollen ankles, compression socks and waist trimmer worn today, but only about 4 hours before work on the waist trimmer. had 2 more flour tortilla potato mozz rollups before work, and 1/2 cup pistachios then another 1/2 cup pistachios at work on my mini break. Had a 6th cup of coffee by the time I left. Went to Aldis by work to get more white pita and instant coffee creamer hazelnut and french vanilla. At end of work found ou tthe med student 90 min did tip me cash the front just didn't give it to me when waiting up front for her to. Had a no show and left early a regular, he works late in LA and drives in traffic was too exhausted to come in. Got home and was tired myself and had a Jameson and looked at news on internet and went to bed around 1030 pm. Yesterday I went to bed around 12 am bc I had 2 canned cokes and for some reason it kept me from falling asleep. I tried to go to sleep around 830 pm but laid in bed until 1030 pm, studied CP1 until 12 am then went to bed. Must have gotten about 4.5 hours sleep in all to start the day. </t>
  </si>
  <si>
    <t>Woke up at 5 am after sleeping through the 4 am alarm by turning it off and waiting for 5 am alarm to go off but was able to sleep. I went to bed around 11 pm last night after putting laundry in the dryer and getting back from grocery store after my 7 pm appointment in Yorba Linda. Had a reg BM after the earlier 2 cups coffee, a 3rd coffee, a wheat pita w/ 2 CJ clides for bkfst and a 4th coffee. No creamer in them all. Worked on FABS muscles as a db format and then did the readings for CS quiz in CP1 plus readings for week 9, and found out from Max that the quiz is only on wk 8 CS material in CP1 and had to recheck. bc I thought it included the wk 9 joint mobility LEs but didn't quick scan the recorded LE of last Fri to confirm so am studying less material with CS instead. Had a serving of morning star ckn nuggets a 5th coffe w decaf and a pure decaf before that both with creamer, and actually the 4th had the crmr too for this week and last of instant hzlnt crmer. Work called at 8 am to see if I could cover a call out but I thought not, as I have hw and quz prep todo and did by 4 pm. That and the people are usually bitches and cheapskates that I pick up that someone else usually massages so thought it was the universe getting back at them by having their LMT call out on them. This last weekend I had 2 90-min from new clients to me that didn't tip. Not happy about that at all. Not trying to repeat that same negative self-esteem feelings or reconfirm that people out there dont give a fuck about tippling the service industry first line to make them feel better. Those clients can go fuck themselves I seriously don't know what type of people believe that who are not young z gen or young millenials handed everything to them. I would rather have the young z gen that uses mommy and daddy s cc to give me way more of a tip than normal than zero. Who the fuck taught these people service ettiquette?! So wasn't about to bring that shit up again on repeat. It is getting closer to the holidays but seriously I would never not tip my service worker, and those that have tipped this weekend tipped on the low end for the most part. Universe getting back at them is what I think. After I took the kahoots quiz and got a 10/10 for CTAP I had my 1st Jameson then listened to the roommate scream about someone taking the recycling trashcan, since its a holiday today I can't call to speak to WM to see if they picked it up. I looked at the security footage and found out it does record, hallelujah! Praise Jesus! but not the right angle. I and the roommate who said he would this last Sunday didn't put up the extra 4 security cams. We're missing a recycling trash can, and its odd that WM is running today bc they get other holidays off. My dad works there, his work and cell phone block my number, ever since I asked him to send flowr s to mom's funeral haven't been able to contact him so sent him an email shortly before work asked me to cover for someone. After doing the security camera maintenance and looking over this group 2 project in FABS due at the end of the month and emailing group members about it and asking to tell me who to assign what regions to. I had a 2nd jameson and put away the laundry and did the dishes and made a serving for myself of pizza rolls vegan morning star pepp ones and updated this db. I also forgot that I texted my client from last night's possible dad that texted me on prices for massage yesterday but didn't hear a reply by 430 pm. Then planned on studying some more for CP1 by reviewing db made on readings and LE material and the pdf on it. I did do just that after having another Jameson with coke, and a couple slices of CJ and pistachios and watching a movie from 10 years ago or more, 10000 BC. It was great. Tried to go to bed early at around 830 pm after looking over the CP1 material for about 45 minutes after the movie that I watched earlier that ended around 7 pm. But couldn't go to sleep at 830 and got out of bed at 1030 did more studying of CP1 and went to bed at 12 am.</t>
  </si>
  <si>
    <t xml:space="preserve">3 wheat pita
(540	0	0	18	117	3	630)
1 flat bread pita
(380	11	2	11	59	3	910)
3 CJ slices
(210	15	9	12	0	0	315)
6 Swiss
(420	36	21	30	0	0	210)
1 mozz
(60	4	2.5	5	1	0	140)
7 frt snx
(560	0	0	7	133	0	140)
15 tbs instant creamer hzlnt
(900	30	15	0	135	0	0)
1/4 cup pistachios
(80	6.5	0.75	3	4	1.5	67.5)
=540+380+210+420+60+560+900+80
=0+11+15+36+4+0+30+7
=0+2+9+21+3+0+15+1
=18+11+12+30+5+7+0+3
=117+59+0+0+1+133+135+4
=3+3+0+0+0+0+0+2
=630+910+315+210+140+140+0+68
</t>
  </si>
  <si>
    <t xml:space="preserve">flatbread pita
(380	11	2	11	59	3	910)
2 wheat pita
(360	0	0	12	78	2	420)
6 swiss slices
(420	36	21	30	0	0	210)
3 mozz slices
(180	12	7.5	15	3	0	420)
15 tbs instant hzlnt crmr
(900	30	15	0	135	0	0)
2 servings cheetos
(300.00	18.67	3.00	3.33	28.00	1.33	453.33)
=380+360+420+180+900+300
=11+0+36+12+30+19
=2+0+21+8+15+3
=11+12+30+15+0+3
=59+78+0+3+135+28
=3+2+0+0+0+1
=910+420+210+420+0+453
</t>
  </si>
  <si>
    <t xml:space="preserve">2 cups pistachios
(320.00	26.00	3.00	12.00	16.00	66.00	460.00)
2 pita
(360.00	0.00	0.00	12.00	78.00	2.00	420.00)
6 CJ slices
(420.00	30.00	18.00	24.00	0.00	0.00	630.00)
serving 4 pcs morning star ckn nuggets
(190.00	8.00	1.00	13.00	18.00	4.00	300.00)
serving 6 pcs morning star pepperoni pizza bites
(180	7	2	9	21	3	410)
2 coca cola full size reg can
(360.00	0.00	0.00	0.00	100.00	0.00	120.00)
9 tbs instant hzlnt crmer
(540.00	18.00	9.00	0.00	81.00	0.00	0.00)
4 servings cheetos
(598.50	37.24	5.99	6.65	55.86	2.66	904.40)
=320+360+420+190+180+360+540+599
=26+0+30+8+7+0+18+37
=3+0+18+1+2+0+9+6
=12+12+24+13+9+0+0+7
=16+78+0+18+21+100+81+56
=66+2+0+4+3+0+0+3
=460+420+630+300+410+120+0+904
</t>
  </si>
  <si>
    <t>orieda homestyle steam n' mash, mashed potatoes, serving 3/4 cup</t>
  </si>
  <si>
    <t xml:space="preserve">4 flour tortillas
(440.00	10.00	4.00	12.00	76.00	8.00	1360.00)
5 mozz
(300.00	20.00	12.50	25.00	5.00	0.00	700.00)
2 cups mashed potatoes Orida microwaveable cubes
(160.00	0.00	0.00	5.33	40.00	5.33	853.33)
1 coca cola
(180.00	0.00	0.00	0.00	50.00	0.00	60.00)
10 veggie morning start pizza rolls
(288.00	11.20	3.20	14.40	33.60	4.80	656.00)
wheat pita
(180.00	0.00	0.00	6.00	39.00	1.00	210.00)
CJ slice
(70.00	5.00	3.00	4.00	0.00	0.00	105.00)
2 cups pistachios
(320.00	26.00	3.00	12.00	16.00	66.00	460.00)
=440+300+160+180+288+180+70+320
=10+20+0+0+11+0+5+26
=4+13+0+0+3+0+3+3
=12+25+5+0+14+6+4+12
=76+5+40+50+34+39+0+16
=8+0+5+0+5+1+0+66
=1360+700+853+60+656+210+105+460
</t>
  </si>
  <si>
    <t xml:space="preserve">Woke up at 4 am by alarm but got out of bed at 510 am, normal routine. I got a couple quizzes on Monday to study for in FABS1 and CTAP1. But work first leaving by 720 am and getting ready by 630 am. Updated this db as much as I could for yesterday and today's notes and just the nutrition for yesterday, but also calculations for food items for last 4 days before work. Had 2 cups instant coffee without the instant creamer I just bought and a reg lg BM. Finished updating this by 637 am then made brkfst, had 3 rd cup and 4th cup (planned) before HA and before work if not. and multivitamins 5 now. Had a potato mozz flour tortilla rollup for brkfst left over and warmed in airfryer. At work had 1 cup pistachios approximately and a double salmon poki bowl normal style with added albacore. And a 5th cup coffee with fr. vanilla creamer about 4 tbs. Had my 4th cup w/ same creamer and amount before leaving for work. After work had a shot and a half of Jameson and swept the floor. MeowMeow is pissing/spraying on all the bedding and the furniture covers and I didn't see the little blck kitty or the bigger one today. On my Blink cam I saw the little one ate the peanuts I put out front for the squirrel but she has her own cat food out back. Hopefully they are alright. Not worried about the big one, but the little one is a shy little one. </t>
  </si>
  <si>
    <t>DOUBLE salmon, 1 serv albarcore, brown rice, masago, cucumbers, wasabi, ginger, ponzu sauce, sesame seeds poki bowl</t>
  </si>
  <si>
    <t>1 cup pistachios
(320	26	3	12	16	66	460)
1 flour tortilla
(110.00	2.50	1.00	3.00	19.00	2.00	340.00)
1 mozz
(70	4.5	2.5	5	1	0	150)
1/2 cup potatoes mashed oreida
(40.00	0.00	0.00	1.33	10.00	1.33	213.33)
double salmon poki bowl with house sauce/ponzu sauce and added albacore
(691.00	11.53	2.33	28.58	114.45	8.38	2267.50)
cream cheese 3 tbs with poki bowl
(200.00	20.00	12.00	4.00	4.00	0.00	210.00)
white pita
(180	0	0	6	39	1	210)
2 mozz
(120.00	8.00	5.00	10.00	2.00	0.00	280.00)
=320+110+70+40+691+200+180+120
=26+3+5+0+12+20+0+8
=3+1+3+0+2+12+0+5
=12+3+5+1+29+4+6+10
=16+19+1+10+114+4+39+2
=66+2+0+1+8+0+1+0
=460+340+150+213+2268+210+210+280</t>
  </si>
  <si>
    <t>all 8 reps 3 sets w/ 15 lb dumbbells while waiting for brkst ckn nuggs in airfryer for 10-12 minutes.
biceps
hams dead lifts, -10
quads and glutes squats, -65
outer lower quads 1 legged squat
shoulders pec majr military press, -10
triceps overhead kick backs
rhomboids latts horizontal rows bend over knee, -20
shoulders upr trpz shoulder shrugs, -15
-(10+65+10+20+15)</t>
  </si>
  <si>
    <t xml:space="preserve">Woke up at 5 am, measurements taken after a white pita w 1/2 cup mashed potatoes and 2 slices american cheese and 2 cups coffee and lg BM. Had 6 cups coffee and 3 of them with the instant crmr. Lunch was a double salmon poke bowl same as yesterday w/o the albacore and added seaweed thatt won't do again its gross. Ankles really swollen. Wore compression socks and waist trimmer at work. Couple no shows and cheap tippers and one guy I had regularly months ago tipped $5 less than his normal wage. Same service too. The other cheap one was a 90 min for $10 tip in cash at desk. Nice lady though, a Filipino older lady but young enough to know good tipping ettiquette. The no shows were a substantial amount of time, a stretch 30 min session and 90 minute massage scheduled after and a 60 minute no show. I got paid though, so thats good. But this check could be garbage. Won't have the extra 2 days and great tips of last pay period on it. When I got home had a white pita w/ 1 muenster and 1 mozz slice and then 3 andes chocolates and 2 peppermint white chocolage hersheys kisses all bought at Aldis after work with more water, just a case. and had 2 Jameson before bed with 1 in decaf with crmer that was gross and won't do again. bed time was around 9 pm. Did some studying for FABS1 quiz and CTAP quiz. </t>
  </si>
  <si>
    <t>2 pita
()
1/2 cup mashed potoatoes
()
2 american cheese
()
1 meunster
()
1 mozz
()
double salmon poki bowl added seaweed
()
4 tbs creamcheese
()
12 tbs instant creamer
()</t>
  </si>
  <si>
    <t xml:space="preserve">Woke up at 4 am and got about 7 hours sleep as I went to bed early and finished studying for FABS and CTAP, got a perfect score and extra credit on the quiz in FABS and 80% in CTAP later in day, shared my notes w/ CP1 group. Had 2 coffees before a lg BM earlier after waking, then 2 pitas w/ 2 mozz each and 1 pita w 2 muenstrer trhough out day, wore the waist trimmer and compression socks an d looked for shadow the stray kitten missing since FRiday night at local pound to no avail, didn't see any dead cats nearby in street either. Poor thing I was really worried aobut hher and picked up my Macys order ready since yesterday got home and prepared for GA1 by watching the prerecorded lab and lectures later up until part 2 before bed around 910 pm. I also had a hot cocoa w/ 2 pepp kisses and 2 nades that was good and separately 4 andes chocl and 5 pepp hersdys  and 6 cups coffee by end of day with 3 instant crmr and 1 in the hot cocoa, later in day had another pita wheat w american cheese and 1 muesntrer and then a coca cola wi 2 jameson after 2 jameson over ice or with water. Not feeling good due to kitty disappeared. I checked tapes too and they were only on the activity setting or when something passes sensor in cameras to record, nothing of kitty, I reset it but didn't check to see if it is reset to record all the time and also have sep motion detections. finish part 1 LE in GA1 and lab with screenshots and notes but not to filter or edit into digestible quick access for the lab tomorrow. Bet time was 910 pm, no prblems sleeping. </t>
  </si>
  <si>
    <t xml:space="preserve">4 pitas
()
1 amer
()
4 mozz
()
3 muenster
()
6 andes chocs
()
7 pepp wht choc kss
()
hot cocao 
()
12 tbs intant crmer
()
1 coca cola
()
</t>
  </si>
  <si>
    <t>Lucky Charms Swiss Miss Hot cocoa, serving 1 envelope</t>
  </si>
  <si>
    <t xml:space="preserve">8 ckn nugs
()
pita
()
2 mozz
()
4 andes
()
10 pepp hershys kss
()
12 tbs crmr instnt hzlnt
()
hot cocoa
()
lucky charms marshmallow hot cocoa
()
5 motts frut snx
()
2 welchs juicefuls frt snx
()
1 homemade vegan plant based eggroll in airfryer bc split 2 with pups. 
(cauliflower (1), carrots (baby 3 cups), zuchini (3 lg), beyond meat (2 pkgs), mangos (4), green bell peppers(2), red bell peppers(2), makes 1 pot filled, half soup and made about 3/4 to 4/5 vegetable filler to eggroll, used lg wraps coated with sesame oil in airfryer 5 min on each side approx.) Have to calculate all of this out, and say one eggroll fills with about 4 tbs of the mixture.
()
</t>
  </si>
  <si>
    <t xml:space="preserve">Woke up at 4 am and got about 6.5 hours sleep as went to bed last night around 930 pm. Reg BM after 2 cups coffee. Rag was med flow and went to campus and only needed to change it once. Had 4 coffee and 1 w/ inst. crmr, bkfast was 2 eggrolls w the veg mix and a hot cocoa swiss miss with 3 andes chocolates. Took measurements after BM and bkfst. Was studying in am before classes and before campus, have FABS quiz tomorrow. At school for IPA1 at 3 pm couldn't login and spent 1st part of the 2 hour course trying to contact the IT to fix this problem, and had to email from personal email and my Tmobile cell phone. But couldn't login to the wifi at school and it upset me. Missed the whole lecture for the most part and everyone left early. I was able to get approved to login from my emails sent to instructor. At home had a Jameson then continued studying for FABS1 and GA1 quizes. UP till about midnight or 1130 pm. Shared my study guides with Miriam and the CP1 group. I honestly don't think they look  at them, but if they do I would like to help. I assume it helps. Didn't wear the waist trimmer and had early am menstrual cramps around sides and L3-L4 area that goes for last night too, but went away by the time that CP1 started in the afternoon. Rag was med flow. Bed time was later than normal around 1130 pm. Had 7 cups coffee all day, bkfst was 2 eggrolls, lunch 2 cups veggie soup, and 4 servings cheetos to /from campus, Had 1.67 servings Jameson at home after arriving. But also 2 more servings of 1 1/2 cups veg soup each, 6 Motts fruit snx and 6 frtsnx welches juicefuls, 12 tbs instant creamer, 1 pita w mozz. </t>
  </si>
  <si>
    <t xml:space="preserve">Woke up at 4 am and still on rag only been 3 days but med heavy flow not too heavy last night, no pain at all though on this rag on any day of the rag. Had indigestion though had reg BM after 2 cups coffee like normal then had diarhea 2 x afterwards, 4th cup coffee by 630 am w/ crmer and first 3 no crmer, wrokd out with hand weights 15 lbs for 10 minutes 3 sets 8 reps to do something better than nothing quick routine while waiting for bkfst ckn nuggets vegan morning star. biceps/hams/glutes/sh/pecs/uprtrpz/rhombs/quads. I have a client prepaid monthly later today. Did my normal stupid comments on dumb articles on Facebook to strat monrng bf finishing part 2 lecture in GA1. Measurements taken after the little workout and bkfst and 4 cups coffee. Then started bleeding heavy and passing blood clots by 740 am. Must be a heavy day, still no menstrual or lower back cramps though. My reg client Beulah at 1230 pm, then home and did the prerecorded videos, had 2 jameson and a coffee before that on the way to my client's house. 5 for the day. ONly 1 with instant crmr. Rag was med/heavy flow, ankles still swollen, and bed was about 930 pm bc no quiz in the am and none on campus Wed. Made a pot of 2 pkgs beyond meat, 2 green bell peppers, 2 red bell peppers, 1 cauliflowr about 2 cups baby carrots from a package, 3 zuchini, 4 mangos, 4 tbs minced garlic prepackaged minced, and 4 tbs coconut oil. This medley made some soup from liquids of veggies and drained some veggies to put in eggrolls. Wanted to make a generic sort like my mom's lumpia but so far from what she made when alive or how hers were tiny and made with mostly meat and others stuff and pan oil fryed. Mine were made with egg roll wonton wrappers at winco in airfryer with 2 tbs sesame oil that dries up 4-5 minutes each side.  I only made eggrolls as needed by filling them like tacos and rolling then coating with sesame oil. They were good but not my best. Still me and pups liked them. Filling. The pot of veggie beyond mix made about the whole 5 quart pot but more like 4 quarts that is 16 cups. I will split it into cups for the way served as soup or in eggrolls with juice drained. </t>
  </si>
  <si>
    <t xml:space="preserve">Woke at 4 am by alarm. About 4.5 hours sleep Had 2 cups veg soup, 7 cups coffee all day and 4 w/ crmr instant hzlnt, 2 eggrolls veg, 2 conrn tortillas taco veg, 3 frut snx, 4 srv cheetos, 1.5 Jameson after 430 pm, 12 tbs crmer total by end of day. swollen ankles, wore waist trimmer and compression socks, had reg multivitamins 5 count, and rag was med-lt. On campus was doing length and strength in CP1, the Dr. Caper offended me again on the ESM strength pushing my head down and telling Mario to put me out my misery and stop bc line is off with me and he is surprised I could hold it 45 seconds. He is an asshole w/o a filter and his white race born before 1964 implementation of the rights guaranteed to people by gender, race, etc went over his head. He was talking to the group in front that Mariam belongs to about himself like all happy sociopath psychopaths do and when He saw me on the table for the 2 min ESM strength test he stopped his conversation about himself no doubt to go see what I was doing and push my head down and use those words to put me out my miseray. He is 20 years older than me and looks older. I told him I don't care what he thinks I am capable of and that he didn't know my workout routine or my health condition so that implies he thought 45 seconds was far longer than he thought I could based on my BMI of big belly fibroid, age, and gender. He is an asshole and he knew he fucked up but like all psychopaths said to Mario that he never knows how to word things and didn't mean to offend. That dude's a creep and I don't understand why the fuck he comes up to me everytime. He has to know he upsets me or creeps me out. He already knows I don't like him touching me without sanitizer, but he has to find a way to put me down and make some wise crack commentary like he did like there is a class of 5 groups of 5-7 members on our side that want to listen to everything he says and applaud him like a sitcom does. It is so annoying. Dude's a weirdo and makes CP1 class unenjoyable for me. He is a short 5'3" white male aged 59. So the definition of white male privilege and in Whittier of all southern CA cities where mostly white and conservatives that worship the white male. He is so oblivious to how he treats females, older ones, and minority ones. I think he has early on set alzheimers the way he does these commentaries that are offensive. </t>
  </si>
  <si>
    <t>3 andes choc
()
1 hot cocoa swiss miss
()
2 eggrolls
()
4.5 cups veg soup
()
4 servings cheetos
()
12 tbs instant crmer hzlt
()
6 motts frt snz
()
6 welchs juicefuls frt snx
()
1 pita
()
2 mozz
()</t>
  </si>
  <si>
    <t>2 cups veg soup
()
2 eggrolls veg
()
2 tbs sesame oil
()
2 corn tortillas
()
1/3 cup veg mix
()
2 swiss
()
3 frt snx welchs
()
4 serv cheetos
()
12 tbs inst crmr hzlnt
()</t>
  </si>
  <si>
    <t>2 pita
()
2 muenster
()
2 mozz
()
18 tbs crmr hzl
()
3/4 cup mixed nuts
()</t>
  </si>
  <si>
    <t xml:space="preserve">Woke at 4 am, bed time was late bc studied for CP1 until about 11 pm. We ended up being able to choose a group help or on own with notes as take home quiz bc instructor wasn't feeling well from booster vax. Had 3 BMs, 1 lg, then 2 sm before 8 am LE. Might have been indigestion or stress, didn't feel like diarheaa. Must be a new trend or something, this happened last CP1 quiz day too. Ankles were swollen, wore waist trimmer and compression socks and at work later. All day had 6 cups coffee, all with inst crmer hzl, 3/4 cups mixd nuts, Rag was light flow, had a pita and 2 muensteer and the reg 5 multivits, pita w/ 2 mozz, 1 cup veggi in 3 eggrolls airfryed with the sesame oil on outside. Had a Jameson after work around 1045 pm. and went to bed around 1130 pm. Had a 45 min nap at 12 pm. </t>
  </si>
  <si>
    <t>pot of veggies and beyond meat makes 4 quarts or 16 cups, 1 cabbage, 2 green bells, 2 red bells, 3 zucchini, 2 cups baby carrots, 4 mangos, 2 pkgs beyond meat, 4 tbs coconut oil</t>
  </si>
  <si>
    <t>wonton wrapper for 1 eggroll, Twin Dragon Eggroll Wrappers</t>
  </si>
  <si>
    <t>1 cup veggie soup/mix from pot above</t>
  </si>
  <si>
    <t>2 cups baby carrots calorieking.com</t>
  </si>
  <si>
    <t>1 eggroll vegan beyond meat is 1/4 cup veg mix beyond with 1 eggroll wrapper</t>
  </si>
  <si>
    <t>5 eggrolls
()
1 pita
()
2 mozz
()
15 tbs instant crmer hzlnt
()
2 pepp hrsh wht choc
()
1/3 cup bella mushrooms
()</t>
  </si>
  <si>
    <t xml:space="preserve">Woke 530 am, went to bed early Sat. around 830 pm got about 8 hours sleep. 5 cups coffee, before work, 3 w/ crmr, bkfst pita w 2 mozz, lunch 1/2 piology pizza, 1 more coffee on lunch , 6 cups coffee total 4 w/ crmr the peilogy had alfredo sauce, thick pie crusts pecial gorgonzola parmesan mozz basil green bells and muschrooms, got home around 530 pm, 5 jameson 2 w/ 1 can coca cola watched Dune on HBO, 2 Jemson were on ice, 2 with the coca cola soda then went to Target w/ roommate got some salmon  and frozen meals and frt snx, and then at home filnished Dune with the last serving of Jameson from new smaller bottle. Also had 7 fruit snx at home when I finsih Dune bed was around 1130 pm. </t>
  </si>
  <si>
    <t>Woke at 530 am after setting alarm at 4 am alarm slept again. Went to bed around 1130 pm last night, got about 6 hours sleep. Lg BM after 2 cups coffee like always, all coffees had inst crmr hzlnt except at work fr. vanila. bkfst 2 eggrolls, lunch 3 eggrolls with the veggie mix and w/o sesame oil. At home had 2 Jameson and a pita w/ 2 mozz. and 2 pepp hershys wht chocl. Rag was spotty, but didn't wear a pad, just spotted in undies. Thought was done but nah. Had 5 cups coffee all day all w crmer, was dehydrated and skin started itching around the 5th client after lunch. Also had about 1/3 airfryed bella mushrooms with pita after work with the 2 Jamesons. Bed time was about 830 pm after measurements</t>
  </si>
  <si>
    <t>pita
()
2 mozz
()
pieology pizza
thick specialty, green bells, alfredo sauce, gorgonzola, mozz, parmesan, basil mushrooms
()
coca cola 1 reg can
()
7 frt snx motts 
()</t>
  </si>
  <si>
    <t>Woke at 530 am, about 6 hours sleep, reg BM after 2-3 cups coffee, 4 cups coffee in am and 1 w/ last of hzl crmr, 3 corn rolled tacos w/ veg beyond mix, pita, 2 mozz, 2 mozz w/ tacos, and 6 frt snx motts, 5 multivits same as new change, did errands, still no WM recycling receptacle and said to expect it this Friday after Thanksgiving, was studying CTAP all morning with Fabs for the quiz in CTAP, no quiz in FABS, typed out 96 questions on GA1 final but didn't answeryy any, 7th cup coffee on way to client's bc had a regular couple buy a month, Used 2/4 credits. at 715 pm to 915 pm, ended and out around 940 pm, got home around 1015 pm, did laundry and drank 1 5 second Jameson and bedtime around 1130 pm.</t>
  </si>
  <si>
    <t>3 tbs crmr
()
3 corn tortilla
()
4 mozz
()
7 frt snx
()
1 cup veg beyond
()
pita
()
1.5 cups velveeta mac shells
()
1/2 salmon patty from target was gross not good at all, pkg comes with 2 full size pattys breaded
()</t>
  </si>
  <si>
    <t>Woke at 4 am but slept till next alarm at 5 am then 6 am and got out of bed. No quizzes and a holiday week. Slept in. Got about 6.5 hours sleep. Finished lab LE prerecorded, didn't remember enough for lab with group or kahoots in GA1, tough questions on neres and arteries in posterior abdominal wall. Had my regular client at 1230 pm. Bkfst was left over 1 cup velveeta shells adn 3 hawaiian rolls, lunch was 3 tacos w/ veg bynd w/ mozz shred, 5 multis, wore the waist trimmer and compression socks, Was tired during day had 5 cups coffee by the time I left for client's 1 hour massage. Only the 5th cup had fr. vanla crmr isntant, Jameson by 2 pm 5 sec serving, no BM all day, I felt one coming during am when finishing the prerecorded lab LE notes by 2nd cup but got stressed out to finish the notes and couldn't go all day. Later in day ate 1/2 the cheddar gruyer from one pkg I got for this 5 star mac n cheese recipe for Thanksgiving. I bought about 5-6 blocks of white cheese mostly this kind, some mozz and a mix. I didn't drink the rest of the day after the 1 5 sec serving of Jameson bc tired and watched the prerecorded LEs to take notes on and finished around 9 pm. Then bed time about that time</t>
  </si>
  <si>
    <t>3 hawaiian rolls
()
1 cup veg beyond mix
()
3 corn tortillas
()
2 mozz
()
1 cup velveeta shells
()
3 tbs fr vnla crmr instnt
()
1/2 pkg cheddar gruyer
()</t>
  </si>
  <si>
    <t xml:space="preserve">Woke a little later than normal bc no quizzes to study, got out of bed a little after 5 am, took measurements at 10 am during the break and after a quick 5 minute shower, had 3 corn tortillas, 1/2 cup geggies beyond mix, 1/3 cup shred mozz, 1/2 block pkg cheddar gruyer, 1/3 cup mixed nuts mostly peanuts, 7 cups instant coffee all day, no waist trimmer but yes compression socks, 4 of coffees were w/ crmr same fr vnla isntnt brand, bedtime was about 945 pm, after drinking jameson while making the thanksgiving meals sides early, didn't get to the mashed potatoes, but did do all dishes and bake and make a mess in oven of the 5 star mac n cheese and the kale spinach, but conked out early around 945 pm. Didn't leave dishes in the sink or test out the food. I did have about 5 servings of Jameson while singing to oprah Andre Boticelli and christmas songs that sucked until changing the spotify station. </t>
  </si>
  <si>
    <t>3 corn tortillas
()
1/3 cup mozz
()
1/2 cup veggie beyond
()
1/2 pkg cheddar gruyer
()
1/3 cup mixed nuts
()
12 tbs instant french vanilla crmr
()</t>
  </si>
  <si>
    <t>2 cups mashed potatoes
()
8 hawaiian rolls
()
1 coca cola
()
12 tbs crmr fr v.
()
1/2 cup mac n cheese
()</t>
  </si>
  <si>
    <t xml:space="preserve">This is thanksgiving and I got quite a bit of sleep but was super hung over, I drank on an empty stomach last night and it did me in, wasn't feeling it, had 3 cups coffee then a nap and no BM all day, had 5 cups coffee all day felt better after looking at the video feed from our security cams to see what time I went to bed, I thought I had less sleep but had a lot more than normal. 3 coffees w/ crmr. Mo and girls invited me to their thanksgiving earlier and checked in w/ me at 3 pm to ask when I would come by but I had to tell them I wasn't due to not feeling good from drinking too much. They said Paul wasn't feeling good either, and actually he taste tests and double dips everything bc he's a sicko like that I don't want to eat anything they made. So it worked out. Before my 8 am 30 min. nap I had made the 5 star mashed potatoes and was going to rebake the mac n cheese so it would crisp over but the oven had gunk on the bottom that was smoking up the house that must have been from whatever was made in it last night. I didn't remember it smoking last night but I was drinking, singing, and did dishes too. I was going to put our fake tree up but knocked out before getting around to it. I put it up before taking my 3 pm nap that my sister texted me to ask what time I would be by. I had texted her back an hour later after waking up, felt much better by then but didn't want to get sick from Paul and I know his germs were on everything. I had some of the mashed potatoes for brkfst after 8 am nap,and made about 3 x as much mac n cheese as mashed potatoes so froze 1/3 of it to use later. I didnt' try out the kalespinach bc i put onions in it per the recipe and they didn't cook well. I also rearranged furniture and swept floors to put the christmas tree up without blocking the security cams. bowl or cup mashed potatoes, 1/4 cup shred mozz, 2 hawaiian rolls was brkfst, then lunch was coca cola with the same as brkfst but 1 more hawaiian roll, didnt' try the mac n cheese at that point. Went to bed early after doing some notetaking on CP1 procedures from the video Labs as a pdf screenshot notes. shared w/ group and miriam. Bed time was about 930 pm. for dinner before finishing notes did have the mac n cheese mixed w/ more mashed potatoes and rest of coca cola and 3 hawaiian rolls. It was good. Also my lower back and midback ESM felt weak and slouched and had lower flank pain and lower abdominal pain and barely peed at all  during the day and drank more water than normal but didn't have to pee after drinking the water. But the pee did turn lighter and almost clear. Probably from the IPA1 kideny punches and palpations yesterday afternoon combined with not eating when I got home and drinking 4x more than a normal day. </t>
  </si>
  <si>
    <t>ultimate mashed potatoes, 1lb yellow gold potatoes, 1/2 cup whole milk, 1/2 cup heavy cream, 8 cloves garlic crushed, 1/4 cup unsalted butter, 2 tsp kosher salt fresh ground black pepper, makes about 6 cups</t>
  </si>
  <si>
    <t>Best mac n cheese recipe 2 bags elbow mac, 1/2 cup unsalted butter, 1/2 cup bread crumbs, 1 1/2 cup whole milk, 2 1/2 cup creamer, 2 cups grated gruyer cheese, 4 cups grated mozz sharp cheddar, 1/2 tbsp salt, 1/2 tsp black pepper but used about 6 pkgs of Aldi cheddar gruyer white cheese makes about 12 cups mac n cheese</t>
  </si>
  <si>
    <t>kale and spinach, 1 bag frozen spinach, 1 bag frozen kale, black pepper, oregano, sage, garlic powder, 1/4 cup grated parmesan cheese, 1 cup dry seasoned bread crumbs, 2 lg eggs beaten, 6 tbs olive oil, 1 finely chopped onion, makes about 5 cups of 1 1/2 inch balls. Didn't crisp like thought, had to recook in the airfryer.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</si>
</sst>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6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xf numFmtId="20" fontId="0" fillId="0" borderId="0" xfId="0" applyNumberFormat="1" applyFill="1"/>
    <xf numFmtId="164" fontId="0" fillId="0" borderId="0" xfId="0" applyNumberFormat="1" applyFill="1" applyAlignment="1">
      <alignment horizontal="center" vertical="top"/>
    </xf>
    <xf numFmtId="164" fontId="0" fillId="0" borderId="0" xfId="0" applyNumberFormat="1" applyFill="1" applyAlignment="1">
      <alignment horizontal="center" vertical="center" wrapText="1"/>
    </xf>
    <xf numFmtId="164" fontId="0" fillId="0" borderId="0" xfId="0" applyNumberFormat="1" applyFill="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74"/>
  <sheetViews>
    <sheetView tabSelected="1" workbookViewId="0">
      <pane ySplit="1" topLeftCell="A653" activePane="bottomLeft" state="frozen"/>
      <selection pane="bottomLeft" activeCell="A675" sqref="A675"/>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A661" s="16" t="s">
        <v>1497</v>
      </c>
      <c r="B661">
        <v>160</v>
      </c>
      <c r="C661">
        <v>13</v>
      </c>
      <c r="D661">
        <v>1.5</v>
      </c>
      <c r="E661">
        <v>6</v>
      </c>
      <c r="F661">
        <v>8</v>
      </c>
      <c r="G661">
        <v>33</v>
      </c>
      <c r="H661">
        <v>230</v>
      </c>
    </row>
    <row r="662" spans="1:8" x14ac:dyDescent="0.3">
      <c r="A662" s="16" t="s">
        <v>1498</v>
      </c>
      <c r="B662">
        <v>190</v>
      </c>
      <c r="C662">
        <v>8</v>
      </c>
      <c r="D662">
        <v>1</v>
      </c>
      <c r="E662">
        <v>13</v>
      </c>
      <c r="F662">
        <v>18</v>
      </c>
      <c r="G662">
        <v>4</v>
      </c>
      <c r="H662">
        <v>300</v>
      </c>
    </row>
    <row r="663" spans="1:8" x14ac:dyDescent="0.3">
      <c r="A663" s="16" t="s">
        <v>1499</v>
      </c>
      <c r="B663">
        <v>180</v>
      </c>
      <c r="C663">
        <v>7</v>
      </c>
      <c r="D663">
        <v>2</v>
      </c>
      <c r="E663">
        <v>9</v>
      </c>
      <c r="F663">
        <v>21</v>
      </c>
      <c r="G663">
        <v>3</v>
      </c>
      <c r="H663">
        <v>410</v>
      </c>
    </row>
    <row r="664" spans="1:8" x14ac:dyDescent="0.3">
      <c r="A664" s="16" t="s">
        <v>1505</v>
      </c>
      <c r="B664" s="17">
        <v>60</v>
      </c>
      <c r="C664" s="17">
        <v>0</v>
      </c>
      <c r="D664" s="17">
        <v>0</v>
      </c>
      <c r="E664" s="17">
        <v>2</v>
      </c>
      <c r="F664" s="17">
        <v>15</v>
      </c>
      <c r="G664" s="17">
        <v>2</v>
      </c>
      <c r="H664" s="17">
        <v>320</v>
      </c>
    </row>
    <row r="665" spans="1:8" x14ac:dyDescent="0.3">
      <c r="A665" s="16" t="s">
        <v>1508</v>
      </c>
      <c r="B665" s="17">
        <f>B173+B171+B172+B170+B168+B161+B456+B251+B162</f>
        <v>691</v>
      </c>
      <c r="C665" s="17">
        <f t="shared" ref="C665:H665" si="130">C173+C171+C172+C170+C168+C161+C456+C251+C162</f>
        <v>11.525</v>
      </c>
      <c r="D665" s="17">
        <f t="shared" si="130"/>
        <v>2.3250000000000002</v>
      </c>
      <c r="E665" s="17">
        <f t="shared" si="130"/>
        <v>28.574999999999999</v>
      </c>
      <c r="F665" s="17">
        <f t="shared" si="130"/>
        <v>114.44999999999999</v>
      </c>
      <c r="G665" s="17">
        <f t="shared" si="130"/>
        <v>8.375</v>
      </c>
      <c r="H665" s="17">
        <f t="shared" si="130"/>
        <v>2267.5</v>
      </c>
    </row>
    <row r="666" spans="1:8" x14ac:dyDescent="0.3">
      <c r="A666" s="16" t="s">
        <v>1515</v>
      </c>
      <c r="B666" s="17">
        <v>180</v>
      </c>
      <c r="C666" s="17">
        <v>2.5</v>
      </c>
      <c r="D666" s="17">
        <v>2.5</v>
      </c>
      <c r="E666" s="17">
        <v>1</v>
      </c>
      <c r="F666" s="17">
        <v>37</v>
      </c>
      <c r="G666" s="17">
        <v>0</v>
      </c>
      <c r="H666" s="17">
        <v>180</v>
      </c>
    </row>
    <row r="667" spans="1:8" x14ac:dyDescent="0.3">
      <c r="A667" s="16" t="s">
        <v>1524</v>
      </c>
      <c r="B667">
        <f>B52*4+B317*2+B670+B39*2+B40*2+B119*4+B37*8+B117*3</f>
        <v>3448</v>
      </c>
      <c r="C667">
        <f t="shared" ref="C667:H667" si="131">C52*4+C317*2+C670+C39*2+C40*2+C119*4+C37*8+C117*3</f>
        <v>203.60000000000002</v>
      </c>
      <c r="D667">
        <f t="shared" si="131"/>
        <v>92.6</v>
      </c>
      <c r="E667">
        <f t="shared" si="131"/>
        <v>180.20000000000002</v>
      </c>
      <c r="F667">
        <f t="shared" si="131"/>
        <v>252.20000000000002</v>
      </c>
      <c r="G667">
        <f t="shared" si="131"/>
        <v>57.199999999999996</v>
      </c>
      <c r="H667">
        <f t="shared" si="131"/>
        <v>3216.2</v>
      </c>
    </row>
    <row r="668" spans="1:8" x14ac:dyDescent="0.3">
      <c r="A668" s="16" t="s">
        <v>1525</v>
      </c>
      <c r="B668" s="17">
        <v>70</v>
      </c>
      <c r="C668" s="17">
        <v>0</v>
      </c>
      <c r="D668" s="17">
        <v>0</v>
      </c>
      <c r="E668" s="17">
        <v>3</v>
      </c>
      <c r="F668" s="17">
        <v>15</v>
      </c>
      <c r="G668" s="17">
        <v>0</v>
      </c>
      <c r="H668" s="17">
        <v>65</v>
      </c>
    </row>
    <row r="669" spans="1:8" x14ac:dyDescent="0.3">
      <c r="A669" s="16" t="s">
        <v>1526</v>
      </c>
      <c r="B669">
        <f>B667/16</f>
        <v>215.5</v>
      </c>
      <c r="C669">
        <f t="shared" ref="C669:H669" si="132">C667/16</f>
        <v>12.725000000000001</v>
      </c>
      <c r="D669">
        <f t="shared" si="132"/>
        <v>5.7874999999999996</v>
      </c>
      <c r="E669">
        <f t="shared" si="132"/>
        <v>11.262500000000001</v>
      </c>
      <c r="F669">
        <f t="shared" si="132"/>
        <v>15.762500000000001</v>
      </c>
      <c r="G669">
        <f t="shared" si="132"/>
        <v>3.5749999999999997</v>
      </c>
      <c r="H669">
        <f t="shared" si="132"/>
        <v>201.01249999999999</v>
      </c>
    </row>
    <row r="670" spans="1:8" x14ac:dyDescent="0.3">
      <c r="A670" s="16" t="s">
        <v>1527</v>
      </c>
      <c r="B670">
        <v>159</v>
      </c>
      <c r="C670">
        <v>0.6</v>
      </c>
      <c r="D670">
        <v>0.1</v>
      </c>
      <c r="E670">
        <v>2.9</v>
      </c>
      <c r="F670">
        <v>37.4</v>
      </c>
      <c r="G670">
        <v>8.1999999999999993</v>
      </c>
      <c r="H670">
        <v>354</v>
      </c>
    </row>
    <row r="671" spans="1:8" x14ac:dyDescent="0.3">
      <c r="A671" s="16" t="s">
        <v>1528</v>
      </c>
      <c r="B671" s="17">
        <f>B669/4+B668</f>
        <v>123.875</v>
      </c>
      <c r="C671" s="17">
        <f t="shared" ref="C671:H671" si="133">C669/4+C668</f>
        <v>3.1812500000000004</v>
      </c>
      <c r="D671" s="17">
        <f t="shared" si="133"/>
        <v>1.4468749999999999</v>
      </c>
      <c r="E671" s="17">
        <f t="shared" si="133"/>
        <v>5.8156250000000007</v>
      </c>
      <c r="F671" s="17">
        <f t="shared" si="133"/>
        <v>18.940625000000001</v>
      </c>
      <c r="G671" s="17">
        <f t="shared" si="133"/>
        <v>0.89374999999999993</v>
      </c>
      <c r="H671" s="17">
        <f t="shared" si="133"/>
        <v>115.253125</v>
      </c>
    </row>
    <row r="672" spans="1:8" x14ac:dyDescent="0.3">
      <c r="A672" s="16" t="s">
        <v>1541</v>
      </c>
    </row>
    <row r="673" spans="1:1" x14ac:dyDescent="0.3">
      <c r="A673" s="16" t="s">
        <v>1542</v>
      </c>
    </row>
    <row r="674" spans="1:1" x14ac:dyDescent="0.3">
      <c r="A674" s="16" t="s">
        <v>1543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opLeftCell="V1" zoomScale="74" zoomScaleNormal="85" workbookViewId="0">
      <pane ySplit="1" topLeftCell="A305" activePane="bottomLeft" state="frozen"/>
      <selection pane="bottomLeft" activeCell="Z317" sqref="Z317"/>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1" width="20.88671875" style="57" customWidth="1"/>
    <col min="42"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5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5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5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5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5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5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5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5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5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5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5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5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5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5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5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5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5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5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5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5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5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5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5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5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5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5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5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5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5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5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5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5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5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5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5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5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5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5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5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5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5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5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5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5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5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5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5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5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5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5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5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5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5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5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5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5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5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5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5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5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5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5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5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5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5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5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5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5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5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5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5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5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5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5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5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5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5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5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5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5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5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5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5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5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5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5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5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5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5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5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5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5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5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5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5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5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5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5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5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5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5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5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5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5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5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5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5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5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5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5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5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5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5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5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5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5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5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5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5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5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5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5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5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5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5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5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5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5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5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5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5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5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5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5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5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5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5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5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5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5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5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5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5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5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5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5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5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5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5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5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5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5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5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5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5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5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5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5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5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5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5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5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5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5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5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5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5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5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5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5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5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5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5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5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5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5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5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5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5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5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5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5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5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5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5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5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5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5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5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5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5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5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5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5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5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5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5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5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5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5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5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5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5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5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5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5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5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5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5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5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5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5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5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5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5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5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5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5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5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5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5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5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5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5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5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5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5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5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5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5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5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5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5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5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5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5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5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5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5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5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5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5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5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5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5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5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5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5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5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5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5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5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5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5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5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5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5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5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5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5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5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5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5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5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5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5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5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5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5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5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5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5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5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5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5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5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5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5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304" si="519">$AC279/$AB279</f>
        <v>0.12925619834710744</v>
      </c>
      <c r="AJ279" s="6">
        <f t="shared" ref="AJ279:AJ304" si="520">$AD279/$AB279</f>
        <v>9.5537190082644621E-2</v>
      </c>
      <c r="AK279" s="6">
        <f t="shared" ref="AK279:AK304" si="521">$AE279/$AB279</f>
        <v>0.10446280991735538</v>
      </c>
      <c r="AL279" s="6">
        <f t="shared" ref="AL279:AL304" si="522">$AF279/$AB279</f>
        <v>0.16925619834710745</v>
      </c>
      <c r="AM279" s="6">
        <f t="shared" ref="AM279:AM304" si="523">$AG279/$AB279</f>
        <v>8.2644628099173556E-2</v>
      </c>
      <c r="AN279" s="6">
        <f t="shared" ref="AN279:AN304" si="524">$AH279/$AB279</f>
        <v>1.3619834710743801</v>
      </c>
      <c r="AO279" s="5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5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5">
        <f t="shared" si="518"/>
        <v>2172</v>
      </c>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5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5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5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5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5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5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5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5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M305"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5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L305" si="532">K290-K289</f>
        <v>1.1999999999999886</v>
      </c>
      <c r="M290" s="5">
        <f t="shared" ref="M290:M304"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5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55"/>
      <c r="M291" s="5">
        <f t="shared" si="531"/>
        <v>1660</v>
      </c>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5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55"/>
      <c r="M292" s="5">
        <f t="shared" si="533"/>
        <v>1420</v>
      </c>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5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11">
        <f t="shared" si="532"/>
        <v>142.6</v>
      </c>
      <c r="M293" s="5">
        <f t="shared" si="531"/>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58">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55"/>
      <c r="M294" s="5">
        <f t="shared" si="533"/>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58">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55"/>
      <c r="M295" s="5">
        <f t="shared" si="531"/>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58">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5"/>
      <c r="M296" s="5">
        <f t="shared" si="533"/>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9">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5">
        <f t="shared" si="531"/>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5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5">
        <f t="shared" si="533"/>
        <v>2780</v>
      </c>
      <c r="N298" s="55"/>
      <c r="O298" s="55"/>
      <c r="P298" s="55"/>
      <c r="Q298" s="55"/>
      <c r="R298" s="55"/>
      <c r="S298" s="55"/>
      <c r="T298" s="30"/>
      <c r="U298" s="30"/>
      <c r="V298" s="30"/>
      <c r="W298" s="30"/>
      <c r="X298" s="30"/>
      <c r="Y298" s="30"/>
      <c r="Z298" s="3" t="s">
        <v>1491</v>
      </c>
      <c r="AA298" s="10" t="s">
        <v>1493</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5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1</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J299" s="9">
        <v>0.61527777777777781</v>
      </c>
      <c r="K299" s="3">
        <v>144.4</v>
      </c>
      <c r="L299" s="11">
        <f t="shared" si="532"/>
        <v>144.4</v>
      </c>
      <c r="M299" s="5">
        <f t="shared" si="531"/>
        <v>2910</v>
      </c>
      <c r="N299" s="11">
        <v>30.625</v>
      </c>
      <c r="O299" s="11">
        <v>32.25</v>
      </c>
      <c r="P299" s="11">
        <v>10.375</v>
      </c>
      <c r="Q299" s="11">
        <v>10.5</v>
      </c>
      <c r="R299" s="11">
        <v>20</v>
      </c>
      <c r="S299" s="11">
        <v>19.75</v>
      </c>
      <c r="T299" s="30"/>
      <c r="U299" s="30"/>
      <c r="V299" s="30"/>
      <c r="W299" s="30"/>
      <c r="X299" s="30"/>
      <c r="Y299" s="30"/>
      <c r="Z299" s="3" t="s">
        <v>1492</v>
      </c>
      <c r="AA299" s="10" t="s">
        <v>1494</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5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1</v>
      </c>
      <c r="BK299" s="11">
        <v>2</v>
      </c>
      <c r="BL299" s="3" t="s">
        <v>1485</v>
      </c>
      <c r="BM299" s="11">
        <v>1.67</v>
      </c>
    </row>
    <row r="300" spans="1:65" ht="30" customHeight="1" x14ac:dyDescent="0.3">
      <c r="A300" s="3" t="s">
        <v>16</v>
      </c>
      <c r="B300" s="3">
        <v>19</v>
      </c>
      <c r="C300" s="8">
        <v>44509</v>
      </c>
      <c r="D300" s="9">
        <v>0.25</v>
      </c>
      <c r="E300" s="4">
        <v>62</v>
      </c>
      <c r="F300" s="3">
        <v>0</v>
      </c>
      <c r="G300" s="3">
        <v>0</v>
      </c>
      <c r="H300" s="3">
        <v>0</v>
      </c>
      <c r="I300" s="3">
        <v>0</v>
      </c>
      <c r="J300" s="54"/>
      <c r="K300" s="54"/>
      <c r="L300" s="55"/>
      <c r="M300" s="5">
        <f t="shared" si="533"/>
        <v>3230</v>
      </c>
      <c r="N300" s="55"/>
      <c r="O300" s="55"/>
      <c r="P300" s="55"/>
      <c r="Q300" s="55"/>
      <c r="R300" s="55"/>
      <c r="S300" s="55"/>
      <c r="T300" s="30"/>
      <c r="U300" s="30"/>
      <c r="V300" s="30"/>
      <c r="W300" s="30"/>
      <c r="X300" s="30"/>
      <c r="Y300" s="30"/>
      <c r="Z300" s="3" t="s">
        <v>1495</v>
      </c>
      <c r="AA300" s="10" t="s">
        <v>1502</v>
      </c>
      <c r="AB300" s="5">
        <f>540+380+210+420+60+560+900+80</f>
        <v>3150</v>
      </c>
      <c r="AC300" s="6">
        <f>0+11+15+36+4+0+30+7</f>
        <v>103</v>
      </c>
      <c r="AD300" s="6">
        <f>0+2+9+21+3+0+15+1</f>
        <v>51</v>
      </c>
      <c r="AE300" s="6">
        <f>18+11+12+30+5+7+0+3</f>
        <v>86</v>
      </c>
      <c r="AF300" s="6">
        <f>117+59+0+0+1+133+135+4</f>
        <v>449</v>
      </c>
      <c r="AG300" s="6">
        <f>3+3+0+0+0+0+0+2</f>
        <v>8</v>
      </c>
      <c r="AH300" s="6">
        <f>630+910+315+210+140+140+0+68</f>
        <v>2413</v>
      </c>
      <c r="AI300" s="38">
        <f t="shared" si="519"/>
        <v>3.2698412698412699E-2</v>
      </c>
      <c r="AJ300" s="38">
        <f t="shared" si="520"/>
        <v>1.6190476190476189E-2</v>
      </c>
      <c r="AK300" s="38">
        <f t="shared" si="521"/>
        <v>2.7301587301587302E-2</v>
      </c>
      <c r="AL300" s="38">
        <f t="shared" si="522"/>
        <v>0.14253968253968255</v>
      </c>
      <c r="AM300" s="38">
        <f t="shared" si="523"/>
        <v>2.5396825396825397E-3</v>
      </c>
      <c r="AN300" s="38">
        <f t="shared" si="524"/>
        <v>0.76603174603174606</v>
      </c>
      <c r="AO300" s="57">
        <v>6</v>
      </c>
      <c r="AP300" s="7">
        <v>1</v>
      </c>
      <c r="AQ300" s="7">
        <v>0</v>
      </c>
      <c r="AR300" s="28">
        <v>0</v>
      </c>
      <c r="AS300" s="28">
        <v>0</v>
      </c>
      <c r="AT300" s="28">
        <v>0</v>
      </c>
      <c r="AU300" s="27">
        <v>0</v>
      </c>
      <c r="AV300" s="28">
        <v>0</v>
      </c>
      <c r="AW300" s="28">
        <v>0</v>
      </c>
      <c r="AX300" s="28">
        <v>0</v>
      </c>
      <c r="AY300" s="5">
        <v>8</v>
      </c>
      <c r="AZ300" s="28">
        <v>0</v>
      </c>
      <c r="BA300" s="28">
        <v>0</v>
      </c>
      <c r="BB300" s="28">
        <v>0</v>
      </c>
      <c r="BC300" s="28">
        <v>1</v>
      </c>
      <c r="BD300" s="28">
        <v>1</v>
      </c>
      <c r="BE300" s="28">
        <v>0</v>
      </c>
      <c r="BF300" s="28">
        <v>0</v>
      </c>
      <c r="BG300" s="28">
        <v>0</v>
      </c>
      <c r="BH300" s="28">
        <v>0</v>
      </c>
      <c r="BI300" s="28">
        <v>0</v>
      </c>
      <c r="BJ300" s="28">
        <v>1</v>
      </c>
      <c r="BK300" s="11">
        <v>1</v>
      </c>
      <c r="BL300" s="3" t="s">
        <v>1485</v>
      </c>
      <c r="BM300" s="11">
        <v>1.67</v>
      </c>
    </row>
    <row r="301" spans="1:65" ht="30" customHeight="1" x14ac:dyDescent="0.3">
      <c r="A301" s="3" t="s">
        <v>17</v>
      </c>
      <c r="B301" s="3">
        <v>20</v>
      </c>
      <c r="C301" s="8">
        <v>44510</v>
      </c>
      <c r="D301" s="9">
        <v>0.25</v>
      </c>
      <c r="E301" s="4">
        <v>57</v>
      </c>
      <c r="F301" s="3">
        <v>0</v>
      </c>
      <c r="G301" s="3">
        <v>0</v>
      </c>
      <c r="H301" s="3">
        <v>0</v>
      </c>
      <c r="I301" s="3">
        <v>0</v>
      </c>
      <c r="J301" s="54"/>
      <c r="K301" s="54"/>
      <c r="L301" s="55"/>
      <c r="M301" s="5">
        <f t="shared" si="531"/>
        <v>3150</v>
      </c>
      <c r="N301" s="55"/>
      <c r="O301" s="55"/>
      <c r="P301" s="55"/>
      <c r="Q301" s="55"/>
      <c r="R301" s="55"/>
      <c r="S301" s="55"/>
      <c r="T301" s="30"/>
      <c r="U301" s="30"/>
      <c r="V301" s="30"/>
      <c r="W301" s="30"/>
      <c r="X301" s="30"/>
      <c r="Y301" s="30"/>
      <c r="Z301" s="3" t="s">
        <v>1496</v>
      </c>
      <c r="AA301" s="10" t="s">
        <v>1503</v>
      </c>
      <c r="AB301" s="5">
        <f>380+360+420+180+900+300</f>
        <v>2540</v>
      </c>
      <c r="AC301" s="6">
        <f>11+0+36+12+30+19</f>
        <v>108</v>
      </c>
      <c r="AD301" s="6">
        <f>2+0+21+8+15+3</f>
        <v>49</v>
      </c>
      <c r="AE301" s="6">
        <f>11+12+30+15+0+3</f>
        <v>71</v>
      </c>
      <c r="AF301" s="6">
        <f>59+78+0+3+135+28</f>
        <v>303</v>
      </c>
      <c r="AG301" s="6">
        <f>3+2+0+0+0+1</f>
        <v>6</v>
      </c>
      <c r="AH301" s="6">
        <f>910+420+210+420+0+453</f>
        <v>2413</v>
      </c>
      <c r="AI301" s="38">
        <f t="shared" si="519"/>
        <v>4.2519685039370078E-2</v>
      </c>
      <c r="AJ301" s="38">
        <f t="shared" si="520"/>
        <v>1.9291338582677165E-2</v>
      </c>
      <c r="AK301" s="38">
        <f t="shared" si="521"/>
        <v>2.7952755905511811E-2</v>
      </c>
      <c r="AL301" s="38">
        <f t="shared" si="522"/>
        <v>0.11929133858267717</v>
      </c>
      <c r="AM301" s="38">
        <f t="shared" si="523"/>
        <v>2.3622047244094488E-3</v>
      </c>
      <c r="AN301" s="38">
        <f t="shared" si="524"/>
        <v>0.95</v>
      </c>
      <c r="AO301" s="57">
        <v>7</v>
      </c>
      <c r="AP301" s="7">
        <v>1</v>
      </c>
      <c r="AQ301" s="7">
        <v>0</v>
      </c>
      <c r="AR301" s="28">
        <v>0</v>
      </c>
      <c r="AS301" s="28">
        <v>0</v>
      </c>
      <c r="AT301" s="28">
        <v>0</v>
      </c>
      <c r="AU301" s="27">
        <v>0</v>
      </c>
      <c r="AV301" s="28">
        <v>0</v>
      </c>
      <c r="AW301" s="28">
        <v>0</v>
      </c>
      <c r="AX301" s="28">
        <v>1</v>
      </c>
      <c r="AY301" s="5">
        <v>8</v>
      </c>
      <c r="AZ301" s="28">
        <v>0</v>
      </c>
      <c r="BA301" s="28">
        <v>0</v>
      </c>
      <c r="BB301" s="28">
        <v>0</v>
      </c>
      <c r="BC301" s="28">
        <v>1</v>
      </c>
      <c r="BD301" s="28">
        <v>1</v>
      </c>
      <c r="BE301" s="28">
        <v>0</v>
      </c>
      <c r="BF301" s="28">
        <v>0</v>
      </c>
      <c r="BG301" s="28">
        <v>0</v>
      </c>
      <c r="BH301" s="28">
        <v>0</v>
      </c>
      <c r="BI301" s="28">
        <v>0</v>
      </c>
      <c r="BJ301" s="28">
        <v>1</v>
      </c>
      <c r="BK301" s="11">
        <v>1</v>
      </c>
      <c r="BL301" s="3" t="s">
        <v>1485</v>
      </c>
      <c r="BM301" s="11">
        <v>1.67</v>
      </c>
    </row>
    <row r="302" spans="1:65" ht="30" customHeight="1" x14ac:dyDescent="0.3">
      <c r="A302" s="3" t="s">
        <v>18</v>
      </c>
      <c r="B302" s="3">
        <v>21</v>
      </c>
      <c r="C302" s="8">
        <v>44511</v>
      </c>
      <c r="D302" s="9">
        <v>0.25</v>
      </c>
      <c r="E302" s="4">
        <v>56</v>
      </c>
      <c r="F302" s="3">
        <v>0</v>
      </c>
      <c r="G302" s="3">
        <v>0</v>
      </c>
      <c r="H302" s="3">
        <v>0</v>
      </c>
      <c r="I302" s="3">
        <v>0</v>
      </c>
      <c r="J302" s="54"/>
      <c r="K302" s="54"/>
      <c r="L302" s="55"/>
      <c r="M302" s="5">
        <f t="shared" si="533"/>
        <v>2540</v>
      </c>
      <c r="N302" s="55"/>
      <c r="O302" s="55"/>
      <c r="P302" s="55"/>
      <c r="Q302" s="55"/>
      <c r="R302" s="55"/>
      <c r="S302" s="55"/>
      <c r="T302" s="30"/>
      <c r="U302" s="30"/>
      <c r="V302" s="30"/>
      <c r="W302" s="30"/>
      <c r="X302" s="30"/>
      <c r="Y302" s="30"/>
      <c r="Z302" s="3" t="s">
        <v>1501</v>
      </c>
      <c r="AA302" s="10" t="s">
        <v>1504</v>
      </c>
      <c r="AB302" s="5">
        <f>320+360+420+190+180+360+540+599</f>
        <v>2969</v>
      </c>
      <c r="AC302" s="6">
        <f>26+0+30+8+7+0+18+37</f>
        <v>126</v>
      </c>
      <c r="AD302" s="6">
        <f>3+0+18+1+2+0+9+6</f>
        <v>39</v>
      </c>
      <c r="AE302" s="6">
        <f>12+12+24+13+9+0+0+7</f>
        <v>77</v>
      </c>
      <c r="AF302" s="6">
        <f>16+78+0+18+21+100+81+56</f>
        <v>370</v>
      </c>
      <c r="AG302" s="6">
        <f>66+2+0+4+3+0+0+3</f>
        <v>78</v>
      </c>
      <c r="AH302" s="6">
        <f>460+420+630+300+410+120+0+904</f>
        <v>3244</v>
      </c>
      <c r="AI302" s="38">
        <f t="shared" si="519"/>
        <v>4.2438531492084874E-2</v>
      </c>
      <c r="AJ302" s="38">
        <f t="shared" si="520"/>
        <v>1.3135735938026272E-2</v>
      </c>
      <c r="AK302" s="38">
        <f t="shared" si="521"/>
        <v>2.593465813405187E-2</v>
      </c>
      <c r="AL302" s="38">
        <f t="shared" si="522"/>
        <v>0.12462108454024924</v>
      </c>
      <c r="AM302" s="38">
        <f t="shared" si="523"/>
        <v>2.6271471876052544E-2</v>
      </c>
      <c r="AN302" s="38">
        <f t="shared" si="524"/>
        <v>1.0926237790501852</v>
      </c>
      <c r="AO302" s="57">
        <v>6</v>
      </c>
      <c r="AP302" s="7">
        <v>1</v>
      </c>
      <c r="AQ302" s="7">
        <v>0</v>
      </c>
      <c r="AR302" s="28">
        <v>0</v>
      </c>
      <c r="AS302" s="28">
        <v>0</v>
      </c>
      <c r="AT302" s="28">
        <v>0</v>
      </c>
      <c r="AU302" s="27">
        <v>0</v>
      </c>
      <c r="AV302" s="28">
        <v>0</v>
      </c>
      <c r="AW302" s="28">
        <v>0</v>
      </c>
      <c r="AX302" s="28">
        <v>0</v>
      </c>
      <c r="AY302" s="5">
        <v>6.5</v>
      </c>
      <c r="AZ302" s="28">
        <v>0</v>
      </c>
      <c r="BA302" s="28">
        <v>0</v>
      </c>
      <c r="BB302" s="28">
        <v>0</v>
      </c>
      <c r="BC302" s="28">
        <v>1</v>
      </c>
      <c r="BD302" s="28">
        <v>1</v>
      </c>
      <c r="BE302" s="28">
        <v>0</v>
      </c>
      <c r="BF302" s="28">
        <v>0</v>
      </c>
      <c r="BG302" s="28">
        <v>0</v>
      </c>
      <c r="BH302" s="28">
        <v>0</v>
      </c>
      <c r="BI302" s="28">
        <v>0</v>
      </c>
      <c r="BJ302" s="28">
        <v>1</v>
      </c>
      <c r="BK302" s="11">
        <v>3</v>
      </c>
      <c r="BL302" s="3" t="s">
        <v>1485</v>
      </c>
      <c r="BM302" s="11">
        <v>1.67</v>
      </c>
    </row>
    <row r="303" spans="1:65" ht="30" customHeight="1" x14ac:dyDescent="0.3">
      <c r="A303" s="3" t="s">
        <v>137</v>
      </c>
      <c r="B303" s="3">
        <v>22</v>
      </c>
      <c r="C303" s="8">
        <v>44512</v>
      </c>
      <c r="D303" s="9">
        <v>0.25</v>
      </c>
      <c r="E303" s="4">
        <v>71</v>
      </c>
      <c r="J303" s="9">
        <v>0.31597222222222221</v>
      </c>
      <c r="K303" s="3">
        <v>144.19999999999999</v>
      </c>
      <c r="L303" s="11">
        <f t="shared" si="532"/>
        <v>144.19999999999999</v>
      </c>
      <c r="M303" s="5">
        <f t="shared" si="531"/>
        <v>2969</v>
      </c>
      <c r="N303" s="11">
        <v>30.5</v>
      </c>
      <c r="O303" s="11">
        <v>32</v>
      </c>
      <c r="P303" s="11">
        <v>10.75</v>
      </c>
      <c r="Q303" s="11">
        <v>10.625</v>
      </c>
      <c r="R303" s="11">
        <v>20.25</v>
      </c>
      <c r="S303" s="11">
        <v>20.25</v>
      </c>
      <c r="T303" s="30"/>
      <c r="U303" s="30"/>
      <c r="V303" s="30"/>
      <c r="W303" s="30"/>
      <c r="X303" s="30"/>
      <c r="Y303" s="30"/>
      <c r="Z303" s="3" t="s">
        <v>1500</v>
      </c>
      <c r="AA303" s="10" t="s">
        <v>1506</v>
      </c>
      <c r="AB303" s="5">
        <f>440+300+160+180+288+180+70+320</f>
        <v>1938</v>
      </c>
      <c r="AC303" s="6">
        <f>10+20+0+0+11+0+5+26</f>
        <v>72</v>
      </c>
      <c r="AD303" s="6">
        <f>4+13+0+0+3+0+3+3</f>
        <v>26</v>
      </c>
      <c r="AE303" s="6">
        <f>12+25+5+0+14+6+4+12</f>
        <v>78</v>
      </c>
      <c r="AF303" s="6">
        <f>76+5+40+50+34+39+0+16</f>
        <v>260</v>
      </c>
      <c r="AG303" s="6">
        <f>8+0+5+0+5+1+0+66</f>
        <v>85</v>
      </c>
      <c r="AH303" s="6">
        <f>1360+700+853+60+656+210+105+460</f>
        <v>4404</v>
      </c>
      <c r="AI303" s="38">
        <f t="shared" si="519"/>
        <v>3.7151702786377708E-2</v>
      </c>
      <c r="AJ303" s="38">
        <f t="shared" si="520"/>
        <v>1.3415892672858616E-2</v>
      </c>
      <c r="AK303" s="38">
        <f t="shared" si="521"/>
        <v>4.0247678018575851E-2</v>
      </c>
      <c r="AL303" s="38">
        <f t="shared" si="522"/>
        <v>0.13415892672858618</v>
      </c>
      <c r="AM303" s="38">
        <f t="shared" si="523"/>
        <v>4.3859649122807015E-2</v>
      </c>
      <c r="AN303" s="38">
        <f t="shared" si="524"/>
        <v>2.2724458204334366</v>
      </c>
      <c r="AO303" s="57">
        <v>6</v>
      </c>
      <c r="AP303" s="7">
        <v>1</v>
      </c>
      <c r="AQ303" s="7">
        <v>0</v>
      </c>
      <c r="AR303" s="28">
        <v>0</v>
      </c>
      <c r="AS303" s="28">
        <v>0</v>
      </c>
      <c r="AT303" s="28">
        <v>0</v>
      </c>
      <c r="AU303" s="27">
        <v>0</v>
      </c>
      <c r="AV303" s="28">
        <v>0</v>
      </c>
      <c r="AW303" s="28">
        <v>0</v>
      </c>
      <c r="AX303" s="28">
        <v>1</v>
      </c>
      <c r="AY303" s="5">
        <v>4.5</v>
      </c>
      <c r="AZ303" s="28">
        <v>0</v>
      </c>
      <c r="BA303" s="28">
        <v>0</v>
      </c>
      <c r="BB303" s="28">
        <v>0</v>
      </c>
      <c r="BC303" s="28">
        <v>1</v>
      </c>
      <c r="BD303" s="28">
        <v>1</v>
      </c>
      <c r="BE303" s="28">
        <v>0</v>
      </c>
      <c r="BF303" s="28">
        <v>0</v>
      </c>
      <c r="BG303" s="28">
        <v>0</v>
      </c>
      <c r="BH303" s="28">
        <v>0</v>
      </c>
      <c r="BI303" s="28">
        <v>0</v>
      </c>
      <c r="BJ303" s="28">
        <v>1</v>
      </c>
      <c r="BK303" s="11">
        <v>1</v>
      </c>
      <c r="BL303" s="3" t="s">
        <v>1485</v>
      </c>
      <c r="BM303" s="11">
        <v>1.67</v>
      </c>
    </row>
    <row r="304" spans="1:65" ht="30" customHeight="1" x14ac:dyDescent="0.3">
      <c r="A304" s="3" t="s">
        <v>19</v>
      </c>
      <c r="B304" s="3">
        <v>23</v>
      </c>
      <c r="C304" s="8">
        <v>44513</v>
      </c>
      <c r="D304" s="9">
        <v>0.25</v>
      </c>
      <c r="E304" s="4">
        <v>53</v>
      </c>
      <c r="F304" s="3">
        <v>0</v>
      </c>
      <c r="G304" s="3">
        <v>0</v>
      </c>
      <c r="H304" s="3">
        <v>0</v>
      </c>
      <c r="I304" s="3">
        <v>0</v>
      </c>
      <c r="J304" s="9">
        <v>0.27777777777777779</v>
      </c>
      <c r="K304" s="3">
        <v>145.80000000000001</v>
      </c>
      <c r="L304" s="11">
        <f t="shared" si="532"/>
        <v>1.6000000000000227</v>
      </c>
      <c r="M304" s="5">
        <f t="shared" si="533"/>
        <v>1938</v>
      </c>
      <c r="N304" s="11">
        <v>31.875</v>
      </c>
      <c r="O304" s="11">
        <v>32.75</v>
      </c>
      <c r="P304" s="11">
        <v>10.75</v>
      </c>
      <c r="Q304" s="11">
        <v>10.75</v>
      </c>
      <c r="R304" s="11">
        <v>20.625</v>
      </c>
      <c r="S304" s="11">
        <v>20</v>
      </c>
      <c r="T304" s="30"/>
      <c r="U304" s="30"/>
      <c r="V304" s="30"/>
      <c r="W304" s="30"/>
      <c r="X304" s="30"/>
      <c r="Y304" s="30"/>
      <c r="Z304" s="3" t="s">
        <v>1507</v>
      </c>
      <c r="AA304" s="10" t="s">
        <v>1509</v>
      </c>
      <c r="AB304" s="5">
        <f>320+110+70+40+691+200+180+120</f>
        <v>1731</v>
      </c>
      <c r="AC304" s="6">
        <f>26+3+5+0+12+20+0+8</f>
        <v>74</v>
      </c>
      <c r="AD304" s="6">
        <f>3+1+3+0+2+12+0+5</f>
        <v>26</v>
      </c>
      <c r="AE304" s="6">
        <f>12+3+5+1+29+4+6+10</f>
        <v>70</v>
      </c>
      <c r="AF304" s="6">
        <f>16+19+1+10+114+4+39+2</f>
        <v>205</v>
      </c>
      <c r="AG304" s="6">
        <f>66+2+0+1+8+0+1+0</f>
        <v>78</v>
      </c>
      <c r="AH304" s="6">
        <f>460+340+150+213+2268+210+210+280</f>
        <v>4131</v>
      </c>
      <c r="AI304" s="38">
        <f t="shared" si="519"/>
        <v>4.274985557481225E-2</v>
      </c>
      <c r="AJ304" s="38">
        <f t="shared" si="520"/>
        <v>1.5020219526285385E-2</v>
      </c>
      <c r="AK304" s="38">
        <f t="shared" si="521"/>
        <v>4.0439052570768345E-2</v>
      </c>
      <c r="AL304" s="38">
        <f t="shared" si="522"/>
        <v>0.11842865395725015</v>
      </c>
      <c r="AM304" s="38">
        <f t="shared" si="523"/>
        <v>4.5060658578856154E-2</v>
      </c>
      <c r="AN304" s="38">
        <f t="shared" si="524"/>
        <v>2.386481802426343</v>
      </c>
      <c r="AO304" s="57">
        <v>5</v>
      </c>
      <c r="AP304" s="7">
        <v>1</v>
      </c>
      <c r="AQ304" s="7">
        <v>0</v>
      </c>
      <c r="AR304" s="28">
        <v>0</v>
      </c>
      <c r="AS304" s="28">
        <v>0</v>
      </c>
      <c r="AT304" s="28">
        <v>0</v>
      </c>
      <c r="AU304" s="27">
        <v>0</v>
      </c>
      <c r="AV304" s="28">
        <v>0</v>
      </c>
      <c r="AW304" s="28">
        <v>1</v>
      </c>
      <c r="AX304" s="28">
        <v>1</v>
      </c>
      <c r="AY304" s="5">
        <v>6.5</v>
      </c>
      <c r="AZ304" s="28">
        <v>0</v>
      </c>
      <c r="BA304" s="28">
        <v>0</v>
      </c>
      <c r="BB304" s="28">
        <v>0</v>
      </c>
      <c r="BC304" s="28">
        <v>1</v>
      </c>
      <c r="BD304" s="28">
        <v>1</v>
      </c>
      <c r="BE304" s="28">
        <v>0</v>
      </c>
      <c r="BF304" s="28">
        <v>0</v>
      </c>
      <c r="BG304" s="28">
        <v>0</v>
      </c>
      <c r="BH304" s="28">
        <v>0</v>
      </c>
      <c r="BI304" s="28">
        <v>0</v>
      </c>
      <c r="BJ304" s="28">
        <v>0</v>
      </c>
      <c r="BK304" s="11">
        <v>1.5</v>
      </c>
      <c r="BL304" s="28" t="s">
        <v>1485</v>
      </c>
      <c r="BM304" s="11">
        <v>1.67</v>
      </c>
    </row>
    <row r="305" spans="1:65" ht="30" customHeight="1" x14ac:dyDescent="0.3">
      <c r="A305" s="3" t="s">
        <v>23</v>
      </c>
      <c r="B305" s="3">
        <v>0</v>
      </c>
      <c r="C305" s="8">
        <v>44514</v>
      </c>
      <c r="D305" s="9">
        <v>0.25</v>
      </c>
      <c r="E305" s="4">
        <v>53</v>
      </c>
      <c r="F305" s="3">
        <v>0</v>
      </c>
      <c r="G305" s="3">
        <v>0</v>
      </c>
      <c r="H305" s="3">
        <v>0</v>
      </c>
      <c r="I305" s="3">
        <v>0</v>
      </c>
      <c r="J305" s="9">
        <v>0.31597222222222221</v>
      </c>
      <c r="K305" s="3">
        <v>145</v>
      </c>
      <c r="L305" s="11">
        <f t="shared" si="532"/>
        <v>-0.80000000000001137</v>
      </c>
      <c r="M305" s="5">
        <f t="shared" si="531"/>
        <v>1731</v>
      </c>
      <c r="N305" s="11">
        <v>30.25</v>
      </c>
      <c r="O305" s="11">
        <v>31.875</v>
      </c>
      <c r="P305" s="11">
        <v>10.75</v>
      </c>
      <c r="Q305" s="11">
        <v>10.625</v>
      </c>
      <c r="R305" s="11">
        <v>19.75</v>
      </c>
      <c r="S305" s="11">
        <v>20.125</v>
      </c>
      <c r="T305" s="30"/>
      <c r="U305" s="30"/>
      <c r="V305" s="30"/>
      <c r="W305" s="30"/>
      <c r="X305" s="30"/>
      <c r="Y305" s="30"/>
      <c r="Z305" s="3" t="s">
        <v>1511</v>
      </c>
      <c r="AA305" s="10" t="s">
        <v>1512</v>
      </c>
      <c r="AO305" s="57">
        <v>6</v>
      </c>
      <c r="AP305" s="7">
        <v>1</v>
      </c>
      <c r="AQ305" s="7">
        <v>1</v>
      </c>
      <c r="AR305" s="28">
        <v>0</v>
      </c>
      <c r="AS305" s="28">
        <v>0</v>
      </c>
      <c r="AT305" s="28">
        <v>0</v>
      </c>
      <c r="AU305" s="27">
        <v>0</v>
      </c>
      <c r="AV305" s="28">
        <v>0</v>
      </c>
      <c r="AW305" s="28">
        <v>1</v>
      </c>
      <c r="AX305" s="28">
        <v>1</v>
      </c>
      <c r="AY305" s="5">
        <v>7</v>
      </c>
      <c r="AZ305" s="28">
        <v>0</v>
      </c>
      <c r="BA305" s="28">
        <v>0</v>
      </c>
      <c r="BB305" s="28">
        <v>0</v>
      </c>
      <c r="BC305" s="28">
        <v>1</v>
      </c>
      <c r="BD305" s="28">
        <v>1</v>
      </c>
      <c r="BE305" s="28">
        <v>0</v>
      </c>
      <c r="BF305" s="28">
        <v>0</v>
      </c>
      <c r="BG305" s="28">
        <v>0</v>
      </c>
      <c r="BH305" s="28">
        <v>0</v>
      </c>
      <c r="BI305" s="28">
        <v>0</v>
      </c>
      <c r="BJ305" s="28">
        <v>1</v>
      </c>
      <c r="BK305" s="11">
        <v>2</v>
      </c>
      <c r="BL305" s="3" t="s">
        <v>1485</v>
      </c>
      <c r="BM305" s="11">
        <v>1.67</v>
      </c>
    </row>
    <row r="306" spans="1:65" ht="30" customHeight="1" x14ac:dyDescent="0.3">
      <c r="A306" s="3" t="s">
        <v>15</v>
      </c>
      <c r="B306" s="3">
        <v>1</v>
      </c>
      <c r="C306" s="8">
        <v>44515</v>
      </c>
      <c r="D306" s="9">
        <v>0.25</v>
      </c>
      <c r="E306" s="4">
        <v>50</v>
      </c>
      <c r="F306" s="3">
        <v>0</v>
      </c>
      <c r="G306" s="3">
        <v>0</v>
      </c>
      <c r="H306" s="3">
        <v>0</v>
      </c>
      <c r="I306" s="3">
        <v>0</v>
      </c>
      <c r="J306" s="54"/>
      <c r="K306" s="54"/>
      <c r="L306" s="55"/>
      <c r="M306" s="5">
        <f t="shared" ref="M306:M317" si="534">AB305</f>
        <v>0</v>
      </c>
      <c r="N306" s="55"/>
      <c r="O306" s="55"/>
      <c r="P306" s="55"/>
      <c r="Q306" s="55"/>
      <c r="R306" s="55"/>
      <c r="S306" s="55"/>
      <c r="T306" s="30"/>
      <c r="U306" s="30"/>
      <c r="V306" s="30"/>
      <c r="W306" s="30"/>
      <c r="X306" s="30"/>
      <c r="Y306" s="30"/>
      <c r="Z306" s="3" t="s">
        <v>1513</v>
      </c>
      <c r="AA306" s="10" t="s">
        <v>1514</v>
      </c>
      <c r="AO306" s="57">
        <v>6</v>
      </c>
      <c r="AP306" s="7">
        <v>1</v>
      </c>
      <c r="AQ306" s="7">
        <v>1</v>
      </c>
      <c r="AR306" s="28">
        <v>0</v>
      </c>
      <c r="AS306" s="28">
        <v>0</v>
      </c>
      <c r="AT306" s="28">
        <v>0</v>
      </c>
      <c r="AU306" s="27">
        <v>0</v>
      </c>
      <c r="AV306" s="28">
        <v>0</v>
      </c>
      <c r="AW306" s="28">
        <v>1</v>
      </c>
      <c r="AX306" s="28">
        <v>1</v>
      </c>
      <c r="AY306" s="5">
        <v>7</v>
      </c>
      <c r="AZ306" s="28">
        <v>0</v>
      </c>
      <c r="BA306" s="28">
        <v>0</v>
      </c>
      <c r="BB306" s="28">
        <v>0</v>
      </c>
      <c r="BC306" s="28">
        <v>1</v>
      </c>
      <c r="BD306" s="28">
        <v>1</v>
      </c>
      <c r="BE306" s="28">
        <v>0</v>
      </c>
      <c r="BF306" s="28">
        <v>0</v>
      </c>
      <c r="BG306" s="28">
        <v>0</v>
      </c>
      <c r="BH306" s="28">
        <v>0</v>
      </c>
      <c r="BI306" s="28">
        <v>0</v>
      </c>
      <c r="BJ306" s="28">
        <v>1</v>
      </c>
      <c r="BK306" s="11">
        <v>4</v>
      </c>
      <c r="BL306" s="3" t="s">
        <v>1485</v>
      </c>
      <c r="BM306" s="11">
        <v>1.67</v>
      </c>
    </row>
    <row r="307" spans="1:65" ht="30" customHeight="1" x14ac:dyDescent="0.3">
      <c r="A307" s="3" t="s">
        <v>16</v>
      </c>
      <c r="B307" s="3">
        <v>2</v>
      </c>
      <c r="C307" s="8">
        <v>44516</v>
      </c>
      <c r="D307" s="9">
        <v>0.25</v>
      </c>
      <c r="E307" s="4">
        <v>51</v>
      </c>
      <c r="F307" s="3">
        <v>0</v>
      </c>
      <c r="G307" s="3">
        <v>0</v>
      </c>
      <c r="H307" s="3">
        <v>0</v>
      </c>
      <c r="I307" s="3">
        <v>0</v>
      </c>
      <c r="J307" s="9">
        <v>0.31458333333333333</v>
      </c>
      <c r="K307" s="3">
        <v>143.4</v>
      </c>
      <c r="L307" s="11">
        <f t="shared" ref="L307:L308" si="535">K307-K306</f>
        <v>143.4</v>
      </c>
      <c r="M307" s="5">
        <f t="shared" si="534"/>
        <v>0</v>
      </c>
      <c r="N307" s="11">
        <v>29.625</v>
      </c>
      <c r="O307" s="11">
        <v>31.5</v>
      </c>
      <c r="P307" s="11">
        <v>11</v>
      </c>
      <c r="Q307" s="11">
        <v>10.75</v>
      </c>
      <c r="R307" s="11">
        <v>20</v>
      </c>
      <c r="S307" s="11">
        <v>20</v>
      </c>
      <c r="T307" s="30"/>
      <c r="U307" s="30"/>
      <c r="V307" s="30"/>
      <c r="W307" s="30"/>
      <c r="X307" s="30"/>
      <c r="Y307" s="30"/>
      <c r="Z307" s="3" t="s">
        <v>1518</v>
      </c>
      <c r="AA307" s="12" t="s">
        <v>1516</v>
      </c>
      <c r="AO307" s="57">
        <v>5</v>
      </c>
      <c r="AP307" s="7">
        <v>3</v>
      </c>
      <c r="AQ307" s="7">
        <v>1</v>
      </c>
      <c r="AR307" s="28" t="s">
        <v>1510</v>
      </c>
      <c r="AS307" s="28">
        <v>0</v>
      </c>
      <c r="AT307" s="28">
        <f>-(10+65+10+20+15)</f>
        <v>-120</v>
      </c>
      <c r="AU307" s="27">
        <v>0</v>
      </c>
      <c r="AV307" s="28">
        <f>-(10+65+10+20+15)</f>
        <v>-120</v>
      </c>
      <c r="AW307" s="28">
        <v>1</v>
      </c>
      <c r="AX307" s="28">
        <v>1</v>
      </c>
      <c r="AY307" s="5">
        <v>7</v>
      </c>
      <c r="AZ307" s="28">
        <v>0</v>
      </c>
      <c r="BA307" s="28">
        <v>0</v>
      </c>
      <c r="BB307" s="28">
        <v>0</v>
      </c>
      <c r="BC307" s="28">
        <v>1</v>
      </c>
      <c r="BD307" s="28">
        <v>1</v>
      </c>
      <c r="BE307" s="28">
        <v>0</v>
      </c>
      <c r="BF307" s="28">
        <v>0</v>
      </c>
      <c r="BG307" s="28">
        <v>0</v>
      </c>
      <c r="BH307" s="28">
        <v>0</v>
      </c>
      <c r="BI307" s="28">
        <v>1</v>
      </c>
      <c r="BJ307" s="28">
        <v>1</v>
      </c>
      <c r="BK307" s="11">
        <v>2</v>
      </c>
      <c r="BL307" s="3" t="s">
        <v>1485</v>
      </c>
      <c r="BM307" s="11">
        <v>1.67</v>
      </c>
    </row>
    <row r="308" spans="1:65" ht="30" customHeight="1" x14ac:dyDescent="0.3">
      <c r="A308" s="3" t="s">
        <v>17</v>
      </c>
      <c r="B308" s="3">
        <v>3</v>
      </c>
      <c r="C308" s="8">
        <v>44517</v>
      </c>
      <c r="D308" s="9">
        <v>0.25</v>
      </c>
      <c r="E308" s="4">
        <v>55</v>
      </c>
      <c r="F308" s="3">
        <v>0</v>
      </c>
      <c r="G308" s="3">
        <v>0</v>
      </c>
      <c r="H308" s="3">
        <v>0</v>
      </c>
      <c r="I308" s="3">
        <v>0</v>
      </c>
      <c r="J308" s="9">
        <v>0.3298611111111111</v>
      </c>
      <c r="K308" s="3">
        <v>142.4</v>
      </c>
      <c r="L308" s="11">
        <f t="shared" si="535"/>
        <v>-1</v>
      </c>
      <c r="M308" s="5">
        <f t="shared" si="534"/>
        <v>0</v>
      </c>
      <c r="N308" s="11">
        <v>29.75</v>
      </c>
      <c r="O308" s="11">
        <v>32</v>
      </c>
      <c r="P308" s="11">
        <v>10.375</v>
      </c>
      <c r="Q308" s="11">
        <v>10.625</v>
      </c>
      <c r="R308" s="11">
        <v>20</v>
      </c>
      <c r="S308" s="11">
        <v>20.25</v>
      </c>
      <c r="T308" s="30"/>
      <c r="U308" s="30"/>
      <c r="V308" s="30"/>
      <c r="W308" s="30"/>
      <c r="X308" s="30"/>
      <c r="Y308" s="30"/>
      <c r="Z308" s="3" t="s">
        <v>1517</v>
      </c>
      <c r="AA308" s="10" t="s">
        <v>1520</v>
      </c>
      <c r="AO308" s="57">
        <v>7</v>
      </c>
      <c r="AP308" s="7">
        <v>1</v>
      </c>
      <c r="AQ308" s="7">
        <v>1</v>
      </c>
      <c r="AR308" s="28">
        <v>0</v>
      </c>
      <c r="AS308" s="28">
        <v>0</v>
      </c>
      <c r="AT308" s="28">
        <v>0</v>
      </c>
      <c r="AU308" s="27">
        <v>0</v>
      </c>
      <c r="AV308" s="28">
        <v>0</v>
      </c>
      <c r="AW308" s="28">
        <v>0</v>
      </c>
      <c r="AX308" s="28">
        <v>1</v>
      </c>
      <c r="AY308" s="5">
        <v>6.5</v>
      </c>
      <c r="AZ308" s="28">
        <v>0</v>
      </c>
      <c r="BA308" s="28">
        <v>0</v>
      </c>
      <c r="BB308" s="28">
        <v>0</v>
      </c>
      <c r="BC308" s="28">
        <v>1</v>
      </c>
      <c r="BD308" s="28">
        <v>1</v>
      </c>
      <c r="BE308" s="28">
        <v>0</v>
      </c>
      <c r="BF308" s="28">
        <v>0</v>
      </c>
      <c r="BG308" s="28">
        <v>0</v>
      </c>
      <c r="BH308" s="28">
        <v>0</v>
      </c>
      <c r="BI308" s="28">
        <v>0</v>
      </c>
      <c r="BJ308" s="28">
        <v>1</v>
      </c>
      <c r="BK308" s="11">
        <v>1</v>
      </c>
      <c r="BL308" s="3" t="s">
        <v>1485</v>
      </c>
      <c r="BM308" s="11">
        <v>1.67</v>
      </c>
    </row>
    <row r="309" spans="1:65" ht="30" customHeight="1" x14ac:dyDescent="0.3">
      <c r="A309" s="3" t="s">
        <v>18</v>
      </c>
      <c r="B309" s="3">
        <v>4</v>
      </c>
      <c r="C309" s="8">
        <v>44518</v>
      </c>
      <c r="D309" s="56">
        <v>0.25</v>
      </c>
      <c r="E309" s="4">
        <v>46</v>
      </c>
      <c r="F309" s="3">
        <v>0</v>
      </c>
      <c r="G309" s="3">
        <v>0</v>
      </c>
      <c r="H309" s="3">
        <v>0</v>
      </c>
      <c r="I309" s="3">
        <v>0</v>
      </c>
      <c r="J309" s="54"/>
      <c r="K309" s="54"/>
      <c r="L309" s="55"/>
      <c r="M309" s="5">
        <f t="shared" si="534"/>
        <v>0</v>
      </c>
      <c r="N309" s="55"/>
      <c r="O309" s="55"/>
      <c r="P309" s="55"/>
      <c r="Q309" s="55"/>
      <c r="R309" s="55"/>
      <c r="S309" s="55"/>
      <c r="T309" s="30"/>
      <c r="U309" s="30"/>
      <c r="V309" s="30"/>
      <c r="W309" s="30"/>
      <c r="X309" s="30"/>
      <c r="Y309" s="30"/>
      <c r="Z309" s="3" t="s">
        <v>1519</v>
      </c>
      <c r="AA309" s="10" t="s">
        <v>1521</v>
      </c>
      <c r="AO309" s="57">
        <v>7</v>
      </c>
      <c r="AP309" s="7">
        <v>1</v>
      </c>
      <c r="AQ309" s="7">
        <v>1</v>
      </c>
      <c r="AR309" s="28">
        <v>0</v>
      </c>
      <c r="AS309" s="28">
        <v>0</v>
      </c>
      <c r="AT309" s="28">
        <v>0</v>
      </c>
      <c r="AU309" s="27">
        <v>0</v>
      </c>
      <c r="AV309" s="28">
        <v>0</v>
      </c>
      <c r="AW309" s="28">
        <v>1</v>
      </c>
      <c r="AX309" s="28">
        <v>1</v>
      </c>
      <c r="AY309" s="5">
        <v>4.5</v>
      </c>
      <c r="AZ309" s="28">
        <v>0</v>
      </c>
      <c r="BA309" s="28">
        <v>0</v>
      </c>
      <c r="BB309" s="28">
        <v>0</v>
      </c>
      <c r="BC309" s="28">
        <v>1</v>
      </c>
      <c r="BD309" s="28">
        <v>1</v>
      </c>
      <c r="BE309" s="28">
        <v>0</v>
      </c>
      <c r="BF309" s="28">
        <v>0</v>
      </c>
      <c r="BG309" s="28">
        <v>0</v>
      </c>
      <c r="BH309" s="28">
        <v>0</v>
      </c>
      <c r="BI309" s="28">
        <v>0</v>
      </c>
      <c r="BJ309" s="28">
        <v>1</v>
      </c>
      <c r="BK309" s="11">
        <v>1.5</v>
      </c>
      <c r="BL309" s="28" t="s">
        <v>1485</v>
      </c>
      <c r="BM309" s="11">
        <v>1.67</v>
      </c>
    </row>
    <row r="310" spans="1:65" ht="30" customHeight="1" x14ac:dyDescent="0.3">
      <c r="A310" s="3" t="s">
        <v>137</v>
      </c>
      <c r="B310" s="3">
        <v>5</v>
      </c>
      <c r="C310" s="8">
        <v>44519</v>
      </c>
      <c r="D310" s="9">
        <v>0.25</v>
      </c>
      <c r="E310" s="4">
        <v>53</v>
      </c>
      <c r="F310" s="3">
        <v>0</v>
      </c>
      <c r="G310" s="3">
        <v>0</v>
      </c>
      <c r="H310" s="3">
        <v>0</v>
      </c>
      <c r="I310" s="3">
        <v>0</v>
      </c>
      <c r="J310" s="54"/>
      <c r="K310" s="54"/>
      <c r="L310" s="55"/>
      <c r="M310" s="5">
        <f t="shared" si="534"/>
        <v>0</v>
      </c>
      <c r="N310" s="55"/>
      <c r="O310" s="55"/>
      <c r="P310" s="55"/>
      <c r="Q310" s="55"/>
      <c r="R310" s="55"/>
      <c r="S310" s="55"/>
      <c r="T310" s="30"/>
      <c r="U310" s="30"/>
      <c r="V310" s="30"/>
      <c r="W310" s="30"/>
      <c r="X310" s="30"/>
      <c r="Y310" s="30"/>
      <c r="Z310" s="3" t="s">
        <v>1523</v>
      </c>
      <c r="AA310" s="10" t="s">
        <v>1522</v>
      </c>
      <c r="AO310" s="57">
        <v>4.5</v>
      </c>
      <c r="AP310" s="7">
        <v>3</v>
      </c>
      <c r="AQ310" s="7">
        <v>1</v>
      </c>
      <c r="AR310" s="28">
        <v>0</v>
      </c>
      <c r="AS310" s="28">
        <v>0</v>
      </c>
      <c r="AT310" s="28">
        <v>0</v>
      </c>
      <c r="AU310" s="27">
        <v>0</v>
      </c>
      <c r="AV310" s="28">
        <v>0</v>
      </c>
      <c r="AW310" s="28">
        <v>1</v>
      </c>
      <c r="AX310" s="28">
        <v>1</v>
      </c>
      <c r="AY310" s="5">
        <v>5.25</v>
      </c>
      <c r="AZ310" s="28">
        <v>0</v>
      </c>
      <c r="BA310" s="28">
        <v>0</v>
      </c>
      <c r="BB310" s="28">
        <v>0</v>
      </c>
      <c r="BC310" s="28">
        <v>1</v>
      </c>
      <c r="BD310" s="28">
        <v>1</v>
      </c>
      <c r="BE310" s="28">
        <v>0</v>
      </c>
      <c r="BF310" s="28">
        <v>1</v>
      </c>
      <c r="BG310" s="28">
        <v>45</v>
      </c>
      <c r="BH310" s="28">
        <v>0</v>
      </c>
      <c r="BI310" s="28">
        <v>1</v>
      </c>
      <c r="BJ310" s="28">
        <v>1</v>
      </c>
      <c r="BK310" s="11">
        <v>1.5</v>
      </c>
      <c r="BL310" s="28" t="s">
        <v>1485</v>
      </c>
      <c r="BM310" s="11">
        <v>1.67</v>
      </c>
    </row>
    <row r="311" spans="1:65" ht="30" customHeight="1" x14ac:dyDescent="0.3">
      <c r="A311" s="3" t="s">
        <v>19</v>
      </c>
      <c r="B311" s="3">
        <v>6</v>
      </c>
      <c r="C311" s="8">
        <v>44520</v>
      </c>
      <c r="D311" s="9">
        <v>0.25</v>
      </c>
      <c r="E311" s="4">
        <v>52</v>
      </c>
      <c r="F311" s="3">
        <v>0</v>
      </c>
      <c r="G311" s="3">
        <v>0</v>
      </c>
      <c r="H311" s="3">
        <v>0</v>
      </c>
      <c r="I311" s="3">
        <v>0</v>
      </c>
      <c r="J311" s="9">
        <v>0.8354166666666667</v>
      </c>
      <c r="K311" s="3">
        <v>140.6</v>
      </c>
      <c r="L311" s="55"/>
      <c r="M311" s="5">
        <f t="shared" si="534"/>
        <v>0</v>
      </c>
      <c r="N311" s="11">
        <v>29.5</v>
      </c>
      <c r="O311" s="11">
        <v>31.25</v>
      </c>
      <c r="P311" s="11">
        <v>10.625</v>
      </c>
      <c r="Q311" s="11">
        <v>10.625</v>
      </c>
      <c r="R311" s="11">
        <v>20.375</v>
      </c>
      <c r="S311" s="11">
        <v>20.25</v>
      </c>
      <c r="T311" s="30"/>
      <c r="U311" s="30"/>
      <c r="V311" s="30"/>
      <c r="W311" s="30"/>
      <c r="X311" s="30"/>
      <c r="Y311" s="30"/>
      <c r="Z311" s="3" t="s">
        <v>1531</v>
      </c>
      <c r="AA311" s="10" t="s">
        <v>1529</v>
      </c>
      <c r="AO311" s="57">
        <v>5</v>
      </c>
      <c r="AP311" s="7">
        <v>1</v>
      </c>
      <c r="AQ311" s="7">
        <v>1</v>
      </c>
      <c r="AR311" s="28">
        <v>0</v>
      </c>
      <c r="AS311" s="28">
        <v>0</v>
      </c>
      <c r="AT311" s="28">
        <v>0</v>
      </c>
      <c r="AU311" s="27">
        <v>0</v>
      </c>
      <c r="AV311" s="28">
        <v>0</v>
      </c>
      <c r="AW311" s="28">
        <v>1</v>
      </c>
      <c r="AX311" s="28">
        <v>1</v>
      </c>
      <c r="AY311" s="5">
        <v>6</v>
      </c>
      <c r="AZ311" s="28">
        <v>0</v>
      </c>
      <c r="BA311" s="28">
        <v>0</v>
      </c>
      <c r="BB311" s="28">
        <v>0</v>
      </c>
      <c r="BC311" s="28">
        <v>1</v>
      </c>
      <c r="BD311" s="28">
        <v>1</v>
      </c>
      <c r="BE311" s="28">
        <v>0</v>
      </c>
      <c r="BF311" s="28">
        <v>0</v>
      </c>
      <c r="BG311" s="28">
        <v>0</v>
      </c>
      <c r="BH311" s="28">
        <v>0</v>
      </c>
      <c r="BI311" s="28">
        <v>0</v>
      </c>
      <c r="BJ311" s="28">
        <v>1</v>
      </c>
      <c r="BK311" s="11">
        <v>2</v>
      </c>
      <c r="BL311" s="3" t="s">
        <v>1485</v>
      </c>
      <c r="BM311" s="11">
        <v>1.67</v>
      </c>
    </row>
    <row r="312" spans="1:65" ht="30" customHeight="1" x14ac:dyDescent="0.3">
      <c r="A312" s="3" t="s">
        <v>23</v>
      </c>
      <c r="B312" s="3">
        <v>7</v>
      </c>
      <c r="C312" s="8">
        <v>44521</v>
      </c>
      <c r="D312" s="9">
        <v>0.25</v>
      </c>
      <c r="E312" s="4">
        <v>73</v>
      </c>
      <c r="F312" s="3">
        <v>0</v>
      </c>
      <c r="G312" s="3">
        <v>0</v>
      </c>
      <c r="H312" s="3">
        <v>0</v>
      </c>
      <c r="I312" s="3">
        <v>0</v>
      </c>
      <c r="J312" s="54"/>
      <c r="K312" s="54"/>
      <c r="L312" s="55"/>
      <c r="M312" s="5">
        <f t="shared" si="534"/>
        <v>0</v>
      </c>
      <c r="N312" s="55"/>
      <c r="O312" s="55"/>
      <c r="P312" s="55"/>
      <c r="Q312" s="55"/>
      <c r="R312" s="55"/>
      <c r="S312" s="55"/>
      <c r="T312" s="30"/>
      <c r="U312" s="30"/>
      <c r="V312" s="30"/>
      <c r="W312" s="30"/>
      <c r="X312" s="30"/>
      <c r="Y312" s="30"/>
      <c r="Z312" s="3" t="s">
        <v>1530</v>
      </c>
      <c r="AA312" s="10" t="s">
        <v>1532</v>
      </c>
      <c r="AO312" s="57">
        <v>6</v>
      </c>
      <c r="AP312" s="7">
        <v>1</v>
      </c>
      <c r="AQ312" s="7">
        <v>0</v>
      </c>
      <c r="AR312" s="28">
        <v>0</v>
      </c>
      <c r="AS312" s="28">
        <v>0</v>
      </c>
      <c r="AT312" s="28">
        <v>0</v>
      </c>
      <c r="AU312" s="27">
        <v>0</v>
      </c>
      <c r="AV312" s="28">
        <v>0</v>
      </c>
      <c r="AW312" s="28">
        <v>1</v>
      </c>
      <c r="AX312" s="28">
        <v>1</v>
      </c>
      <c r="AY312" s="5">
        <v>8</v>
      </c>
      <c r="AZ312" s="28">
        <v>0</v>
      </c>
      <c r="BA312" s="28">
        <v>0</v>
      </c>
      <c r="BB312" s="28">
        <v>0</v>
      </c>
      <c r="BC312" s="28">
        <v>1</v>
      </c>
      <c r="BD312" s="28">
        <v>1</v>
      </c>
      <c r="BE312" s="28">
        <v>0</v>
      </c>
      <c r="BF312" s="28">
        <v>0</v>
      </c>
      <c r="BG312" s="28">
        <v>0</v>
      </c>
      <c r="BH312" s="28">
        <v>0</v>
      </c>
      <c r="BI312" s="28">
        <v>0</v>
      </c>
      <c r="BJ312" s="28">
        <v>1</v>
      </c>
      <c r="BK312" s="11">
        <v>5</v>
      </c>
      <c r="BL312" s="3" t="s">
        <v>1485</v>
      </c>
      <c r="BM312" s="11">
        <v>1.67</v>
      </c>
    </row>
    <row r="313" spans="1:65" ht="30" customHeight="1" x14ac:dyDescent="0.3">
      <c r="A313" s="3" t="s">
        <v>15</v>
      </c>
      <c r="B313" s="3">
        <v>8</v>
      </c>
      <c r="C313" s="8">
        <v>44522</v>
      </c>
      <c r="D313" s="9">
        <v>0.25</v>
      </c>
      <c r="E313" s="4">
        <v>55</v>
      </c>
      <c r="F313" s="3">
        <v>0</v>
      </c>
      <c r="G313" s="3">
        <v>0</v>
      </c>
      <c r="H313" s="3">
        <v>0</v>
      </c>
      <c r="I313" s="3">
        <v>0</v>
      </c>
      <c r="M313" s="5">
        <f t="shared" si="534"/>
        <v>0</v>
      </c>
      <c r="Z313" s="3" t="s">
        <v>1533</v>
      </c>
      <c r="AA313" s="10" t="s">
        <v>1534</v>
      </c>
      <c r="AO313" s="57">
        <v>7</v>
      </c>
      <c r="AP313" s="7">
        <v>1</v>
      </c>
      <c r="AQ313" s="7">
        <v>0</v>
      </c>
      <c r="AR313" s="28">
        <v>0</v>
      </c>
      <c r="AS313" s="28">
        <v>0</v>
      </c>
      <c r="AT313" s="28">
        <v>0</v>
      </c>
      <c r="AU313" s="27">
        <v>0</v>
      </c>
      <c r="AV313" s="28">
        <v>0</v>
      </c>
      <c r="AW313" s="28">
        <v>1</v>
      </c>
      <c r="AX313" s="28">
        <v>1</v>
      </c>
      <c r="AY313" s="5">
        <v>6</v>
      </c>
      <c r="AZ313" s="3">
        <v>0</v>
      </c>
      <c r="BA313" s="3">
        <v>0</v>
      </c>
      <c r="BB313" s="3">
        <v>0</v>
      </c>
      <c r="BC313" s="3">
        <v>1</v>
      </c>
      <c r="BD313" s="3">
        <v>1</v>
      </c>
      <c r="BE313" s="3">
        <v>0</v>
      </c>
      <c r="BF313" s="3">
        <v>0</v>
      </c>
      <c r="BG313" s="3">
        <v>0</v>
      </c>
      <c r="BH313" s="3">
        <v>0</v>
      </c>
      <c r="BI313" s="3">
        <v>0</v>
      </c>
      <c r="BJ313" s="3">
        <v>1</v>
      </c>
      <c r="BK313" s="11">
        <v>1.5</v>
      </c>
      <c r="BL313" s="3" t="s">
        <v>1485</v>
      </c>
      <c r="BM313" s="11">
        <v>1.67</v>
      </c>
    </row>
    <row r="314" spans="1:65" ht="30" customHeight="1" x14ac:dyDescent="0.3">
      <c r="A314" s="3" t="s">
        <v>16</v>
      </c>
      <c r="B314" s="3">
        <v>9</v>
      </c>
      <c r="C314" s="8">
        <v>44523</v>
      </c>
      <c r="D314" s="9">
        <v>0.25</v>
      </c>
      <c r="E314" s="4">
        <v>57</v>
      </c>
      <c r="F314" s="3">
        <v>0</v>
      </c>
      <c r="G314" s="3">
        <v>0</v>
      </c>
      <c r="H314" s="3">
        <v>0</v>
      </c>
      <c r="I314" s="3">
        <v>0</v>
      </c>
      <c r="J314" s="54"/>
      <c r="K314" s="54"/>
      <c r="L314" s="55"/>
      <c r="M314" s="5">
        <f t="shared" si="534"/>
        <v>0</v>
      </c>
      <c r="N314" s="55"/>
      <c r="O314" s="55"/>
      <c r="P314" s="55"/>
      <c r="Q314" s="55"/>
      <c r="R314" s="55"/>
      <c r="S314" s="55"/>
      <c r="T314" s="30"/>
      <c r="U314" s="30"/>
      <c r="V314" s="30"/>
      <c r="W314" s="30"/>
      <c r="X314" s="30"/>
      <c r="Y314" s="30"/>
      <c r="Z314" s="3" t="s">
        <v>1535</v>
      </c>
      <c r="AA314" s="10" t="s">
        <v>1536</v>
      </c>
      <c r="AO314" s="57">
        <v>5</v>
      </c>
      <c r="AP314" s="7">
        <v>0</v>
      </c>
      <c r="AQ314" s="7">
        <v>0</v>
      </c>
      <c r="AR314" s="28">
        <v>0</v>
      </c>
      <c r="AS314" s="28">
        <v>0</v>
      </c>
      <c r="AT314" s="28">
        <v>0</v>
      </c>
      <c r="AU314" s="27">
        <v>0</v>
      </c>
      <c r="AV314" s="28">
        <v>0</v>
      </c>
      <c r="AW314" s="28">
        <v>1</v>
      </c>
      <c r="AX314" s="28">
        <v>1</v>
      </c>
      <c r="AY314" s="5">
        <v>6.5</v>
      </c>
      <c r="AZ314" s="28">
        <v>0</v>
      </c>
      <c r="BA314" s="28">
        <v>0</v>
      </c>
      <c r="BB314" s="28">
        <v>0</v>
      </c>
      <c r="BC314" s="28">
        <v>1</v>
      </c>
      <c r="BD314" s="28">
        <v>1</v>
      </c>
      <c r="BE314" s="28">
        <v>0</v>
      </c>
      <c r="BF314" s="28">
        <v>0</v>
      </c>
      <c r="BG314" s="28">
        <v>0</v>
      </c>
      <c r="BH314" s="28">
        <v>0</v>
      </c>
      <c r="BI314" s="28">
        <v>0</v>
      </c>
      <c r="BJ314" s="28">
        <v>1</v>
      </c>
      <c r="BK314" s="11">
        <v>2</v>
      </c>
      <c r="BL314" s="3" t="s">
        <v>1485</v>
      </c>
      <c r="BM314" s="11">
        <v>1.67</v>
      </c>
    </row>
    <row r="315" spans="1:65" ht="30" customHeight="1" x14ac:dyDescent="0.3">
      <c r="A315" s="3" t="s">
        <v>17</v>
      </c>
      <c r="B315" s="3">
        <v>10</v>
      </c>
      <c r="C315" s="8">
        <v>44524</v>
      </c>
      <c r="D315" s="9">
        <v>0.25</v>
      </c>
      <c r="E315" s="4">
        <v>47</v>
      </c>
      <c r="F315" s="3">
        <v>0</v>
      </c>
      <c r="G315" s="3">
        <v>0</v>
      </c>
      <c r="H315" s="3">
        <v>0</v>
      </c>
      <c r="I315" s="3">
        <v>0</v>
      </c>
      <c r="J315" s="9">
        <v>0.41666666666666669</v>
      </c>
      <c r="K315" s="3">
        <v>140.80000000000001</v>
      </c>
      <c r="L315" s="55"/>
      <c r="M315" s="5">
        <f t="shared" si="534"/>
        <v>0</v>
      </c>
      <c r="N315" s="11">
        <v>29.875</v>
      </c>
      <c r="O315" s="11">
        <v>31.625</v>
      </c>
      <c r="P315" s="11">
        <v>11</v>
      </c>
      <c r="Q315" s="11">
        <v>10.75</v>
      </c>
      <c r="R315" s="11">
        <v>19.75</v>
      </c>
      <c r="S315" s="11">
        <v>20.25</v>
      </c>
      <c r="T315" s="30"/>
      <c r="U315" s="30"/>
      <c r="V315" s="30"/>
      <c r="W315" s="30"/>
      <c r="X315" s="30"/>
      <c r="Y315" s="30"/>
      <c r="Z315" s="3" t="s">
        <v>1537</v>
      </c>
      <c r="AA315" s="10" t="s">
        <v>1538</v>
      </c>
      <c r="AO315" s="57">
        <v>7</v>
      </c>
      <c r="AP315" s="7">
        <v>1</v>
      </c>
      <c r="AQ315" s="7">
        <v>0</v>
      </c>
      <c r="AR315" s="28">
        <v>0</v>
      </c>
      <c r="AS315" s="28">
        <v>0</v>
      </c>
      <c r="AT315" s="28">
        <v>0</v>
      </c>
      <c r="AU315" s="27">
        <v>0</v>
      </c>
      <c r="AV315" s="28">
        <v>0</v>
      </c>
      <c r="AW315" s="28">
        <v>0</v>
      </c>
      <c r="AX315" s="28">
        <v>1</v>
      </c>
      <c r="AY315" s="5">
        <v>7.5</v>
      </c>
      <c r="AZ315" s="28">
        <v>0</v>
      </c>
      <c r="BA315" s="28">
        <v>0</v>
      </c>
      <c r="BB315" s="28">
        <v>0</v>
      </c>
      <c r="BC315" s="28">
        <v>1</v>
      </c>
      <c r="BD315" s="28">
        <v>1</v>
      </c>
      <c r="BE315" s="28">
        <v>0</v>
      </c>
      <c r="BF315" s="28">
        <v>0</v>
      </c>
      <c r="BG315" s="28">
        <v>0</v>
      </c>
      <c r="BH315" s="28">
        <v>0</v>
      </c>
      <c r="BI315" s="28">
        <v>0</v>
      </c>
      <c r="BJ315" s="28">
        <v>0</v>
      </c>
      <c r="BK315" s="11">
        <v>5</v>
      </c>
      <c r="BL315" s="3" t="s">
        <v>1485</v>
      </c>
      <c r="BM315" s="11">
        <v>1.67</v>
      </c>
    </row>
    <row r="316" spans="1:65" ht="30" customHeight="1" x14ac:dyDescent="0.3">
      <c r="A316" s="3" t="s">
        <v>18</v>
      </c>
      <c r="B316" s="3">
        <v>11</v>
      </c>
      <c r="C316" s="8">
        <v>44525</v>
      </c>
      <c r="D316" s="9">
        <v>0.25</v>
      </c>
      <c r="E316" s="4">
        <v>64</v>
      </c>
      <c r="F316" s="3">
        <v>0</v>
      </c>
      <c r="G316" s="3">
        <v>0</v>
      </c>
      <c r="H316" s="3">
        <v>0</v>
      </c>
      <c r="I316" s="3">
        <v>0</v>
      </c>
      <c r="K316" s="54"/>
      <c r="L316" s="55"/>
      <c r="M316" s="5">
        <f t="shared" si="534"/>
        <v>0</v>
      </c>
      <c r="N316" s="55"/>
      <c r="O316" s="55"/>
      <c r="P316" s="55"/>
      <c r="Q316" s="55"/>
      <c r="R316" s="55"/>
      <c r="S316" s="55"/>
      <c r="T316" s="30"/>
      <c r="U316" s="30"/>
      <c r="V316" s="30"/>
      <c r="W316" s="30"/>
      <c r="X316" s="30"/>
      <c r="Y316" s="30"/>
      <c r="Z316" s="3" t="s">
        <v>1540</v>
      </c>
      <c r="AA316" s="10" t="s">
        <v>1539</v>
      </c>
      <c r="AO316" s="57">
        <v>5</v>
      </c>
      <c r="AP316" s="7">
        <v>0</v>
      </c>
      <c r="AQ316" s="7">
        <v>0</v>
      </c>
      <c r="AR316" s="28">
        <v>0</v>
      </c>
      <c r="AS316" s="28">
        <v>0</v>
      </c>
      <c r="AT316" s="28">
        <v>0</v>
      </c>
      <c r="AU316" s="27">
        <v>0</v>
      </c>
      <c r="AV316" s="28">
        <v>0</v>
      </c>
      <c r="AW316" s="28">
        <v>0</v>
      </c>
      <c r="AX316" s="28">
        <v>0</v>
      </c>
      <c r="AY316" s="5">
        <v>9</v>
      </c>
      <c r="AZ316" s="28">
        <v>0</v>
      </c>
      <c r="BA316" s="28">
        <v>1</v>
      </c>
      <c r="BB316" s="28">
        <v>0</v>
      </c>
      <c r="BC316" s="28">
        <v>1</v>
      </c>
      <c r="BD316" s="28">
        <v>1</v>
      </c>
      <c r="BE316" s="28">
        <v>0</v>
      </c>
      <c r="BF316" s="28">
        <v>2</v>
      </c>
      <c r="BG316" s="28">
        <v>60</v>
      </c>
      <c r="BH316" s="28">
        <v>0</v>
      </c>
      <c r="BI316" s="28">
        <v>0</v>
      </c>
      <c r="BJ316" s="28">
        <v>0</v>
      </c>
      <c r="BK316" s="11">
        <v>0</v>
      </c>
      <c r="BL316" s="28">
        <v>0</v>
      </c>
      <c r="BM316" s="11">
        <v>1.67</v>
      </c>
    </row>
    <row r="317" spans="1:65" ht="30" customHeight="1" x14ac:dyDescent="0.3">
      <c r="A317" s="3" t="s">
        <v>137</v>
      </c>
      <c r="B317" s="3">
        <v>12</v>
      </c>
      <c r="C317" s="8">
        <v>44526</v>
      </c>
      <c r="D317" s="9">
        <v>0.25</v>
      </c>
      <c r="E317" s="4">
        <v>49</v>
      </c>
      <c r="F317" s="3">
        <v>0</v>
      </c>
      <c r="G317" s="3">
        <v>0</v>
      </c>
      <c r="H317" s="3">
        <v>0</v>
      </c>
      <c r="I317" s="3">
        <v>0</v>
      </c>
      <c r="J317" s="9">
        <v>0.61111111111111105</v>
      </c>
      <c r="K317" s="3">
        <v>143.80000000000001</v>
      </c>
      <c r="M317" s="5">
        <f t="shared" si="534"/>
        <v>0</v>
      </c>
      <c r="N317" s="11">
        <v>30.5</v>
      </c>
      <c r="O317" s="11">
        <v>32.25</v>
      </c>
      <c r="P317" s="11">
        <v>10.625</v>
      </c>
      <c r="Q317" s="11">
        <v>10.625</v>
      </c>
      <c r="R317" s="11">
        <v>20.25</v>
      </c>
      <c r="S317" s="11">
        <v>20.25</v>
      </c>
      <c r="T317" s="30"/>
      <c r="U317" s="30"/>
      <c r="V317" s="30"/>
      <c r="W317" s="30"/>
      <c r="X317" s="30"/>
      <c r="Y317" s="30"/>
    </row>
    <row r="318" spans="1:65" ht="30" customHeight="1" x14ac:dyDescent="0.3">
      <c r="A318" s="3" t="s">
        <v>19</v>
      </c>
      <c r="B318" s="3">
        <v>13</v>
      </c>
      <c r="C318" s="8">
        <v>44527</v>
      </c>
      <c r="D318" s="9">
        <v>0.25</v>
      </c>
      <c r="F318" s="3">
        <v>0</v>
      </c>
      <c r="G318" s="3">
        <v>0</v>
      </c>
      <c r="H318" s="3">
        <v>0</v>
      </c>
      <c r="I318" s="3">
        <v>0</v>
      </c>
      <c r="T318" s="30"/>
      <c r="U318" s="30"/>
      <c r="V318" s="30"/>
      <c r="W318" s="30"/>
      <c r="X318" s="30"/>
      <c r="Y318" s="30"/>
    </row>
    <row r="319" spans="1:65" ht="30" customHeight="1" x14ac:dyDescent="0.3">
      <c r="T319" s="30"/>
      <c r="U319" s="30"/>
      <c r="V319" s="30"/>
      <c r="W319" s="30"/>
      <c r="X319" s="30"/>
      <c r="Y319" s="30"/>
    </row>
    <row r="320" spans="1:65" ht="30" customHeight="1" x14ac:dyDescent="0.3">
      <c r="T320" s="30"/>
      <c r="U320" s="30"/>
      <c r="V320" s="30"/>
      <c r="W320" s="30"/>
      <c r="X320" s="30"/>
      <c r="Y320" s="30"/>
    </row>
    <row r="321" spans="20:25" ht="30" customHeight="1" x14ac:dyDescent="0.3">
      <c r="T321" s="30"/>
      <c r="U321" s="30"/>
      <c r="V321" s="30"/>
      <c r="W321" s="30"/>
      <c r="X321" s="30"/>
      <c r="Y321" s="30"/>
    </row>
    <row r="322" spans="20:25" ht="30" customHeight="1" x14ac:dyDescent="0.3">
      <c r="T322" s="30"/>
      <c r="U322" s="30"/>
      <c r="V322" s="30"/>
      <c r="W322" s="30"/>
      <c r="X322" s="30"/>
      <c r="Y322" s="30"/>
    </row>
    <row r="323" spans="20:25" ht="30" customHeight="1" x14ac:dyDescent="0.3">
      <c r="T323" s="30"/>
      <c r="U323" s="30"/>
      <c r="V323" s="30"/>
      <c r="W323" s="30"/>
      <c r="X323" s="30"/>
      <c r="Y323" s="30"/>
    </row>
    <row r="324" spans="20:25" ht="30" customHeight="1" x14ac:dyDescent="0.3">
      <c r="T324" s="30"/>
      <c r="U324" s="30"/>
      <c r="V324" s="30"/>
      <c r="W324" s="30"/>
      <c r="X324" s="30"/>
      <c r="Y324" s="30"/>
    </row>
    <row r="325" spans="20:25" ht="30" customHeight="1" x14ac:dyDescent="0.3">
      <c r="T325" s="30"/>
      <c r="U325" s="30"/>
      <c r="V325" s="30"/>
      <c r="W325" s="30"/>
      <c r="X325" s="30"/>
      <c r="Y325" s="30"/>
    </row>
    <row r="326" spans="20:25" ht="30" customHeight="1" x14ac:dyDescent="0.3">
      <c r="T326" s="30"/>
      <c r="U326" s="30"/>
      <c r="V326" s="30"/>
      <c r="W326" s="30"/>
      <c r="X326" s="30"/>
      <c r="Y326" s="30"/>
    </row>
    <row r="327" spans="20:25" ht="30" customHeight="1" x14ac:dyDescent="0.3">
      <c r="T327" s="30"/>
      <c r="U327" s="30"/>
      <c r="V327" s="30"/>
      <c r="W327" s="30"/>
      <c r="X327" s="30"/>
      <c r="Y327" s="30"/>
    </row>
    <row r="328" spans="20:25" ht="30" customHeight="1" x14ac:dyDescent="0.3">
      <c r="T328" s="30"/>
      <c r="U328" s="30"/>
      <c r="V328" s="30"/>
      <c r="W328" s="30"/>
      <c r="X328" s="30"/>
      <c r="Y328" s="30"/>
    </row>
    <row r="329" spans="20:25" ht="30" customHeight="1" x14ac:dyDescent="0.3">
      <c r="T329" s="30"/>
      <c r="U329" s="30"/>
      <c r="V329" s="30"/>
      <c r="W329" s="30"/>
      <c r="X329" s="30"/>
      <c r="Y329" s="30"/>
    </row>
    <row r="330" spans="20:25" ht="30" customHeight="1" x14ac:dyDescent="0.3">
      <c r="T330" s="30"/>
      <c r="U330" s="30"/>
      <c r="V330" s="30"/>
      <c r="W330" s="30"/>
      <c r="X330" s="30"/>
      <c r="Y330" s="30"/>
    </row>
    <row r="331" spans="20:25" ht="30" customHeight="1" x14ac:dyDescent="0.3">
      <c r="T331" s="30"/>
      <c r="U331" s="30"/>
      <c r="V331" s="30"/>
      <c r="W331" s="30"/>
      <c r="X331" s="30"/>
      <c r="Y331" s="30"/>
    </row>
    <row r="332" spans="20:25" ht="30" customHeight="1" x14ac:dyDescent="0.3">
      <c r="T332" s="30"/>
      <c r="U332" s="30"/>
      <c r="V332" s="30"/>
      <c r="W332" s="30"/>
      <c r="X332" s="30"/>
      <c r="Y332" s="30"/>
    </row>
    <row r="333" spans="20:25" ht="30" customHeight="1" x14ac:dyDescent="0.3">
      <c r="T333" s="30"/>
      <c r="U333" s="30"/>
      <c r="V333" s="30"/>
      <c r="W333" s="30"/>
      <c r="X333" s="30"/>
      <c r="Y333" s="30"/>
    </row>
    <row r="334" spans="20:25" ht="30" customHeight="1" x14ac:dyDescent="0.3">
      <c r="T334" s="30"/>
      <c r="U334" s="30"/>
      <c r="V334" s="30"/>
      <c r="W334" s="30"/>
      <c r="X334" s="30"/>
      <c r="Y334" s="30"/>
    </row>
    <row r="335" spans="20:25" ht="30" customHeight="1"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2021-11-26T23:57:00Z</dcterms:modified>
</cp:coreProperties>
</file>