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69D21C5-310E-48F4-94B8-77C9A0A4AFD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94" i="1" l="1"/>
  <c r="M295" i="1"/>
  <c r="M296" i="1"/>
  <c r="M297" i="1"/>
  <c r="M298" i="1"/>
  <c r="M299" i="1"/>
  <c r="AH299" i="1"/>
  <c r="AG299" i="1"/>
  <c r="AF299" i="1"/>
  <c r="AE299" i="1"/>
  <c r="AK299" i="1" s="1"/>
  <c r="AD299" i="1"/>
  <c r="AC299" i="1"/>
  <c r="AB299" i="1"/>
  <c r="C661" i="4"/>
  <c r="D661" i="4"/>
  <c r="E661" i="4"/>
  <c r="F661" i="4"/>
  <c r="G661" i="4"/>
  <c r="H661" i="4"/>
  <c r="B661" i="4"/>
  <c r="AI299" i="1"/>
  <c r="AJ299" i="1"/>
  <c r="AL299" i="1"/>
  <c r="AM299" i="1"/>
  <c r="AN299" i="1"/>
  <c r="AI298" i="1"/>
  <c r="AJ298" i="1"/>
  <c r="AK298" i="1"/>
  <c r="AL298" i="1"/>
  <c r="AM298" i="1"/>
  <c r="AN298" i="1"/>
  <c r="AH298" i="1"/>
  <c r="AG298" i="1"/>
  <c r="AF298" i="1"/>
  <c r="AE298" i="1"/>
  <c r="AD298" i="1"/>
  <c r="AC298" i="1"/>
  <c r="AB298" i="1"/>
  <c r="AI297" i="1"/>
  <c r="AJ297" i="1"/>
  <c r="AK297" i="1"/>
  <c r="AL297" i="1"/>
  <c r="AM297" i="1"/>
  <c r="AN297" i="1"/>
  <c r="AH297" i="1"/>
  <c r="AG297" i="1"/>
  <c r="AF297" i="1"/>
  <c r="AE297" i="1"/>
  <c r="AD297" i="1"/>
  <c r="AC297" i="1"/>
  <c r="AB297" i="1"/>
  <c r="H658" i="4"/>
  <c r="G658" i="4"/>
  <c r="F658" i="4"/>
  <c r="E658" i="4"/>
  <c r="D658" i="4"/>
  <c r="C658" i="4"/>
  <c r="B658" i="4"/>
  <c r="AI296" i="1"/>
  <c r="AJ296" i="1"/>
  <c r="AK296" i="1"/>
  <c r="AL296" i="1"/>
  <c r="AM296" i="1"/>
  <c r="AN296" i="1"/>
  <c r="AH296" i="1"/>
  <c r="AG296" i="1"/>
  <c r="AF296" i="1"/>
  <c r="AE296" i="1"/>
  <c r="AD296" i="1"/>
  <c r="AC296" i="1"/>
  <c r="AB296" i="1"/>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L293" i="1"/>
  <c r="M293" i="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I295" i="1" l="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<sst xmlns="http://schemas.openxmlformats.org/spreadsheetml/2006/main" count="5505" uniqueCount="1498">
  <si>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</si>
  <si>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</si>
  <si>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</si>
  <si>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</si>
  <si>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</si>
  <si>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</si>
  <si>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</si>
  <si>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</si>
  <si>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</si>
  <si>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</si>
  <si>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</si>
  <si>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</si>
  <si>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</si>
  <si>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</si>
  <si>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</si>
  <si>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</si>
  <si>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</si>
  <si>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</si>
  <si>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</si>
  <si>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</si>
  <si>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</si>
  <si>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</si>
  <si>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</si>
  <si>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</si>
  <si>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</si>
  <si>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</si>
  <si>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</si>
  <si>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</si>
  <si>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</si>
  <si>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</si>
  <si>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</si>
  <si>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</si>
  <si>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</si>
  <si>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</si>
  <si>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</si>
  <si>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</si>
  <si>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</si>
  <si>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</si>
  <si>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</si>
  <si>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</si>
  <si>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</si>
  <si>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</si>
  <si>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</si>
  <si>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</si>
  <si>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</si>
  <si>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</si>
  <si>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</si>
  <si>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</si>
  <si>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</si>
  <si>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</si>
  <si>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</si>
  <si>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</si>
  <si>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</si>
  <si>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</si>
  <si>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</si>
  <si>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</si>
  <si>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</si>
  <si>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</si>
  <si>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</si>
  <si>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</si>
  <si>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</si>
  <si>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</si>
  <si>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</si>
  <si>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</si>
  <si>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</si>
  <si>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</si>
  <si>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</si>
  <si>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</si>
  <si>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</si>
  <si>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</si>
  <si>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</si>
  <si>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</si>
  <si>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</si>
  <si>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</si>
  <si>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</si>
  <si>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</si>
  <si>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</si>
  <si>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</si>
  <si>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</si>
  <si>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</si>
  <si>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</si>
  <si>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</si>
  <si>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</si>
  <si>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</si>
  <si>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</si>
  <si>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</si>
  <si>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</si>
  <si>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</si>
  <si>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</si>
  <si>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</si>
  <si>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</si>
  <si>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</si>
  <si>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</si>
  <si>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</si>
  <si>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</si>
  <si>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</si>
  <si>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</si>
  <si>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</si>
  <si>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</si>
  <si>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</si>
  <si>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</si>
  <si>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</si>
  <si>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</si>
  <si>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</si>
  <si>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</si>
  <si>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</si>
  <si>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</si>
  <si>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</si>
  <si>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</si>
  <si>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</si>
  <si>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</si>
  <si>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</si>
  <si>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</si>
  <si>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</si>
  <si>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</si>
  <si>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</si>
  <si>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</si>
  <si>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</si>
  <si>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</si>
  <si>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</si>
  <si>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</si>
  <si>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</si>
  <si>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</si>
  <si>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</si>
  <si>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</si>
  <si>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</si>
  <si>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</si>
  <si>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</si>
  <si>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</si>
  <si>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</si>
  <si>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</si>
  <si>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</si>
  <si>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</si>
  <si>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</si>
  <si>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</si>
  <si>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</si>
  <si>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</si>
  <si>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</si>
  <si>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</si>
  <si>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</si>
  <si>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</si>
  <si>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</si>
  <si>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</si>
  <si>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</si>
  <si>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</si>
  <si>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</si>
  <si>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</si>
  <si>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</si>
  <si>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</si>
  <si>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</si>
  <si>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</si>
  <si>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</si>
  <si>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</si>
  <si>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</si>
  <si>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</si>
  <si>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</si>
  <si>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</si>
  <si>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</si>
  <si>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</si>
  <si>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</si>
  <si>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</si>
  <si>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</si>
  <si>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</si>
  <si>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</si>
  <si>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</si>
  <si>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</si>
  <si>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</si>
  <si>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</si>
  <si>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</si>
  <si>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</si>
  <si>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</si>
  <si>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</si>
  <si>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</si>
  <si>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</si>
  <si>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</si>
  <si>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</si>
  <si>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</si>
  <si>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</si>
  <si>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</si>
  <si>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</si>
  <si>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</si>
  <si>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</si>
  <si>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</si>
  <si>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</si>
  <si>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</si>
  <si>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</si>
  <si>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</si>
  <si>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</si>
  <si>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</si>
  <si>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</si>
  <si>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</si>
  <si>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</si>
  <si>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</si>
  <si>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</si>
  <si>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</si>
  <si>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</si>
  <si>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</si>
  <si>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</si>
  <si>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</si>
  <si>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</si>
  <si>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</si>
  <si>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</si>
  <si>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</si>
  <si>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</si>
  <si>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</si>
  <si>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</si>
  <si>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</si>
  <si>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</si>
  <si>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</si>
  <si>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</si>
  <si>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</si>
  <si>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</si>
  <si>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</si>
  <si>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</si>
  <si>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</si>
  <si>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</si>
  <si>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</si>
  <si>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</si>
  <si>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</si>
  <si>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</si>
  <si>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</si>
  <si>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</si>
  <si>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</si>
  <si>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</si>
  <si>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</si>
  <si>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</si>
  <si>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</si>
  <si>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</si>
  <si>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</si>
  <si>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</si>
  <si>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</si>
  <si>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</si>
  <si>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</si>
  <si>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</si>
  <si>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</si>
  <si>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</si>
  <si>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</si>
  <si>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</si>
  <si>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</si>
  <si>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</si>
  <si>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</si>
  <si>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</si>
  <si>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</si>
  <si>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</si>
  <si>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</si>
  <si>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</si>
  <si>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</si>
  <si>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</si>
  <si>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</si>
  <si>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</si>
  <si>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</si>
  <si>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</si>
  <si>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</si>
  <si>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</si>
  <si>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</si>
  <si>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</si>
  <si>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</si>
  <si>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</si>
  <si>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</si>
  <si>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</si>
  <si>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</si>
  <si>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</si>
  <si>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</si>
  <si>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</si>
  <si>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</si>
  <si>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</si>
  <si>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</si>
  <si>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</si>
  <si>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</si>
  <si>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</si>
  <si>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</si>
  <si>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</si>
  <si>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</si>
  <si>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</si>
  <si>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</si>
  <si>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</si>
  <si>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</si>
  <si>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</si>
  <si>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</si>
  <si>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</si>
  <si>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</si>
  <si>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</si>
  <si>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</si>
  <si>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</si>
  <si>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</si>
  <si>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</si>
  <si>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</si>
  <si>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</si>
  <si>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</si>
  <si>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</si>
  <si>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</si>
  <si>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</si>
  <si>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</si>
  <si>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</si>
  <si>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</si>
  <si>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</si>
  <si>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</si>
  <si>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</si>
  <si>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</si>
  <si>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</si>
  <si>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</si>
  <si>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</si>
  <si>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</si>
  <si>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</si>
  <si>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</si>
  <si>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</si>
  <si>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</si>
  <si>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</si>
  <si>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</si>
  <si>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</si>
  <si>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</si>
  <si>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</si>
  <si>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</si>
  <si>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</si>
  <si>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</si>
  <si>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</si>
  <si>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</si>
  <si>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</si>
  <si>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</si>
  <si>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</si>
  <si>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</si>
  <si>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</si>
  <si>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</si>
  <si>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</si>
  <si>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</si>
  <si>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</si>
  <si>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</si>
  <si>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</si>
  <si>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</si>
  <si>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</si>
  <si>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</si>
  <si>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</si>
  <si>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</si>
  <si>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</si>
  <si>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</si>
  <si>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</si>
  <si>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</si>
  <si>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</si>
  <si>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</si>
  <si>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</si>
  <si>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</si>
  <si>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</si>
  <si>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</si>
  <si>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</si>
  <si>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</si>
  <si>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</si>
  <si>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</si>
  <si>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</si>
  <si>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</si>
  <si>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</si>
  <si>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</si>
  <si>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</si>
  <si>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</si>
  <si>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</si>
  <si>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</si>
  <si>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</si>
  <si>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</si>
  <si>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</si>
  <si>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</si>
  <si>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</si>
  <si>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</si>
  <si>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</si>
  <si>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</si>
  <si>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</si>
  <si>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</si>
  <si>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</si>
  <si>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</si>
  <si>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</si>
  <si>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</si>
  <si>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</si>
  <si>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</si>
  <si>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</si>
  <si>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</si>
  <si>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</si>
  <si>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</si>
  <si>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</si>
  <si>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</si>
  <si>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</si>
  <si>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</si>
  <si>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</si>
  <si>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</si>
  <si>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</si>
  <si>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</si>
  <si>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</si>
  <si>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</si>
  <si>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</si>
  <si>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</si>
  <si>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</si>
  <si>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</si>
  <si>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</si>
  <si>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</si>
  <si>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</si>
  <si>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</si>
  <si>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</si>
  <si>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</si>
  <si>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</si>
  <si>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</si>
  <si>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</si>
  <si>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</si>
  <si>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</si>
  <si>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</si>
  <si>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</si>
  <si>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</si>
  <si>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</si>
  <si>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</si>
  <si>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</si>
  <si>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</si>
  <si>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</si>
  <si>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</si>
  <si>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</si>
  <si>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</si>
  <si>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</si>
  <si>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</si>
  <si>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</si>
  <si>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</si>
  <si>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</si>
  <si>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</si>
  <si>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</si>
  <si>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</si>
  <si>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</si>
  <si>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</si>
  <si>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</si>
  <si>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</si>
  <si>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</si>
  <si>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</si>
  <si>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</si>
  <si>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</si>
  <si>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</si>
  <si>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</si>
  <si>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</si>
  <si>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</si>
  <si>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</si>
  <si>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</si>
  <si>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</si>
  <si>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</si>
  <si>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</si>
  <si>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</si>
  <si>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</si>
  <si>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</si>
  <si>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</si>
  <si>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</si>
  <si>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</si>
  <si>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</si>
  <si>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</si>
  <si>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</si>
  <si>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</si>
  <si>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</si>
  <si>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</si>
  <si>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</si>
  <si>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</si>
  <si>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</si>
  <si>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</si>
  <si>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</si>
  <si>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</si>
  <si>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</si>
  <si>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</si>
  <si>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</si>
  <si>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</si>
  <si>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</si>
  <si>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</si>
  <si>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</si>
  <si>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</si>
  <si>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</si>
  <si>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</si>
  <si>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</si>
  <si>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</si>
  <si>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</si>
  <si>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</si>
  <si>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</si>
  <si>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</si>
  <si>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</si>
  <si>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</si>
  <si>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</si>
  <si>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</si>
  <si>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</si>
  <si>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</si>
  <si>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</si>
  <si>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</si>
  <si>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</si>
  <si>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</si>
  <si>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</si>
  <si>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</si>
  <si>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</si>
  <si>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</si>
  <si>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</si>
  <si>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</si>
  <si>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</si>
  <si>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</si>
  <si>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</si>
  <si>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</si>
  <si>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</si>
  <si>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</si>
  <si>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</si>
  <si>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</si>
  <si>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</si>
  <si>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</si>
  <si>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</si>
  <si>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</si>
  <si>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</si>
  <si>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</si>
  <si>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</si>
  <si>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</si>
  <si>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</si>
  <si>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</si>
  <si>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</si>
  <si>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</si>
  <si>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</si>
  <si>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</si>
  <si>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</si>
  <si>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</si>
  <si>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</si>
  <si>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</si>
  <si>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</si>
  <si>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</si>
  <si>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</si>
  <si>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</si>
  <si>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</si>
  <si>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</si>
  <si>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</si>
  <si>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</si>
  <si>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</si>
  <si>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</si>
  <si>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</si>
  <si>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</si>
  <si>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</si>
  <si>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</si>
  <si>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</si>
  <si>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</si>
  <si>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</si>
  <si>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</si>
  <si>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</si>
  <si>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</si>
  <si>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</si>
  <si>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</si>
  <si>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</si>
  <si>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</si>
  <si>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</si>
  <si>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</si>
  <si>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</si>
  <si>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</si>
  <si>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</si>
  <si>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</si>
  <si>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</si>
  <si>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</si>
  <si>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</si>
  <si>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</si>
  <si>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</si>
  <si>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</si>
  <si>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</si>
  <si>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</si>
  <si>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</si>
  <si>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</si>
  <si>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</si>
  <si>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</si>
  <si>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</si>
  <si>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</si>
  <si>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</si>
  <si>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</si>
  <si>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</si>
  <si>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</si>
  <si>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</si>
  <si>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</si>
  <si>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</si>
  <si>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</si>
  <si>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</si>
  <si>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</si>
  <si>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</si>
  <si>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</si>
  <si>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</si>
  <si>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</si>
  <si>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</si>
  <si>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</si>
  <si>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</si>
  <si>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</si>
  <si>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</si>
  <si>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</si>
  <si>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</si>
  <si>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</si>
  <si>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</si>
  <si>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</si>
  <si>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</si>
  <si>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</si>
  <si>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</si>
  <si>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</si>
  <si>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</si>
  <si>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</si>
  <si>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</si>
  <si>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</si>
  <si>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</si>
  <si>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</si>
  <si>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</si>
  <si>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</si>
  <si>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</si>
  <si>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</si>
  <si>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</si>
  <si>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</si>
  <si>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</si>
  <si>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</si>
  <si>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</si>
  <si>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</si>
  <si>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</si>
  <si>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</si>
  <si>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</si>
  <si>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</si>
  <si>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</si>
  <si>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</si>
  <si>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</si>
  <si>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</si>
  <si>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</si>
  <si>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</si>
  <si>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</si>
  <si>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</si>
  <si>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</si>
  <si>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</si>
  <si>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</si>
  <si>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</si>
  <si>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</si>
  <si>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</si>
  <si>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</si>
  <si>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</si>
  <si>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</si>
  <si>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</si>
  <si>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</si>
  <si>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</si>
  <si>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</si>
  <si>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</si>
  <si>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</si>
  <si>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</si>
  <si>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</si>
  <si>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</si>
  <si>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</si>
  <si>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</si>
  <si>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</si>
  <si>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</si>
  <si>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</si>
  <si>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</si>
  <si>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</si>
  <si>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</si>
  <si>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</si>
  <si>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</si>
  <si>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</si>
  <si>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</si>
  <si>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</si>
  <si>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</si>
  <si>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</si>
  <si>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</si>
  <si>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</si>
  <si>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</si>
  <si>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</si>
  <si>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</si>
  <si>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</si>
  <si>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</si>
  <si>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</si>
  <si>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</si>
  <si>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</si>
  <si>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</si>
  <si>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</si>
  <si>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</si>
  <si>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</si>
  <si>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</si>
  <si>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</si>
  <si>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</si>
  <si>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</si>
  <si>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</si>
  <si>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</si>
  <si>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</si>
  <si>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</si>
  <si>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</si>
  <si>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</si>
  <si>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</si>
  <si>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</si>
  <si>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</si>
  <si>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</si>
  <si>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</si>
  <si>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</si>
  <si>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</si>
  <si>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</si>
  <si>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</si>
  <si>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</si>
  <si>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</si>
  <si>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</si>
  <si>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</si>
  <si>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</si>
  <si>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</si>
  <si>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</si>
  <si>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</si>
  <si>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</si>
  <si>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</si>
  <si>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</si>
  <si>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</si>
  <si>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</si>
  <si>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</si>
  <si>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</si>
  <si>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</si>
  <si>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</si>
  <si>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</si>
  <si>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</si>
  <si>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</si>
  <si>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</si>
  <si>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</si>
  <si>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</si>
  <si>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</si>
  <si>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</si>
  <si>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</si>
  <si>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</si>
  <si>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</si>
  <si>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</si>
  <si>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</si>
  <si>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</si>
  <si>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</si>
  <si>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</si>
  <si>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</si>
  <si>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</si>
  <si>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</si>
  <si>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</si>
  <si>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</si>
  <si>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</si>
  <si>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</si>
  <si>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</si>
  <si>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</si>
  <si>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</si>
  <si>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</si>
  <si>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</si>
  <si>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</si>
  <si>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</si>
  <si>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</si>
  <si>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</si>
  <si>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</si>
  <si>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</si>
  <si>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</si>
  <si>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</si>
  <si>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</si>
  <si>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</si>
  <si>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</si>
  <si>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</si>
  <si>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</si>
  <si>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</si>
  <si>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</si>
  <si>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</si>
  <si>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</si>
  <si>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</si>
  <si>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</si>
  <si>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</si>
  <si>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</si>
  <si>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</si>
  <si>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</si>
  <si>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</si>
  <si>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</si>
  <si>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</si>
  <si>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</si>
  <si>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</si>
  <si>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</si>
  <si>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</si>
  <si>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</si>
  <si>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</si>
  <si>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</si>
  <si>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</si>
  <si>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</si>
  <si>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</si>
  <si>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</si>
  <si>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</si>
  <si>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</si>
  <si>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</si>
  <si>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</si>
  <si>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</si>
  <si>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</si>
  <si>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</si>
  <si>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</si>
  <si>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</si>
  <si>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</si>
  <si>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</si>
  <si>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</si>
  <si>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</si>
  <si>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</si>
  <si>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</si>
  <si>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</si>
  <si>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</si>
  <si>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</si>
  <si>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</si>
  <si>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</si>
  <si>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</si>
  <si>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</si>
  <si>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</si>
  <si>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</si>
  <si>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</si>
  <si>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</si>
  <si>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</si>
  <si>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</si>
  <si>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</si>
  <si>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</si>
  <si>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</si>
  <si>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</si>
  <si>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</si>
  <si>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</si>
  <si>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</si>
  <si>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</si>
  <si>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</si>
  <si>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</si>
  <si>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</si>
  <si>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</si>
  <si>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</si>
  <si>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</si>
  <si>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</si>
  <si>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</si>
  <si>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</si>
  <si>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</si>
  <si>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</si>
  <si>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</si>
  <si>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</si>
  <si>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</si>
  <si>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</si>
  <si>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</si>
  <si>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</si>
  <si>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</si>
  <si>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</si>
  <si>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</si>
  <si>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</si>
  <si>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</si>
  <si>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</si>
  <si>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</si>
  <si>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</si>
  <si>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</si>
  <si>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</si>
  <si>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</si>
  <si>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</si>
  <si>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</si>
  <si>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</si>
  <si>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</si>
  <si>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</si>
  <si>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</si>
  <si>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</si>
  <si>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</si>
  <si>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</si>
  <si>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</si>
  <si>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</si>
  <si>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</si>
  <si>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</si>
  <si>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</si>
  <si>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</si>
  <si>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</si>
  <si>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</si>
  <si>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</si>
  <si>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</si>
  <si>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</si>
  <si>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</si>
  <si>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</si>
  <si>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</si>
  <si>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</si>
  <si>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</si>
  <si>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</si>
  <si>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</si>
  <si>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</si>
  <si>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</si>
  <si>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</si>
  <si>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</si>
  <si>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</si>
  <si>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</si>
  <si>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</si>
  <si>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</si>
  <si>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</si>
  <si>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</si>
  <si>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</si>
  <si>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</si>
  <si>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</si>
  <si>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</si>
  <si>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</si>
  <si>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</si>
  <si>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</si>
  <si>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</si>
  <si>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</si>
  <si>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</si>
  <si>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</si>
  <si>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</si>
  <si>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</si>
  <si>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</si>
  <si>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</si>
  <si>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</si>
  <si>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</si>
  <si>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</si>
  <si>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</si>
  <si>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</si>
  <si>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</si>
  <si>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</si>
  <si>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</si>
  <si>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</si>
  <si>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</si>
  <si>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</si>
  <si>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</si>
  <si>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</si>
  <si>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</si>
  <si>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</si>
  <si>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</si>
  <si>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</si>
  <si>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</si>
  <si>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</si>
  <si>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</si>
  <si>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</si>
  <si>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</si>
  <si>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</si>
  <si>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</si>
  <si>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</si>
  <si>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</si>
  <si>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</si>
  <si>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</si>
  <si>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</si>
  <si>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</si>
  <si>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</si>
  <si>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</si>
  <si>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</si>
  <si>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</si>
  <si>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</si>
  <si>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</si>
  <si>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</si>
  <si>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</si>
  <si>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</si>
  <si>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</si>
  <si>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</si>
  <si>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</si>
  <si>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</si>
  <si>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</si>
  <si>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</si>
  <si>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</si>
  <si>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</si>
  <si>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</si>
  <si>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</si>
  <si>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</si>
  <si>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</si>
  <si>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</si>
  <si>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</si>
  <si>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</si>
  <si>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</si>
  <si>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</si>
  <si>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</si>
  <si>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</si>
  <si>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</si>
  <si>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</si>
  <si>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</si>
  <si>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</si>
  <si>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</si>
  <si>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</si>
  <si>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</si>
  <si>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</si>
  <si>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</si>
  <si>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</si>
  <si>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</si>
  <si>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</si>
  <si>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</si>
  <si>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</si>
  <si>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</si>
  <si>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</si>
  <si>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</si>
  <si>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</si>
  <si>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</si>
  <si>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</si>
  <si>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</si>
  <si>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</si>
  <si>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</si>
  <si>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</si>
  <si>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</si>
  <si>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</si>
  <si>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</si>
  <si>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</si>
  <si>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</si>
  <si>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</si>
  <si>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</si>
  <si>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</si>
  <si>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</si>
  <si>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</si>
  <si>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</si>
  <si>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</si>
  <si>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</si>
  <si>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</si>
  <si>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</si>
  <si>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</si>
  <si>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</si>
  <si>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</si>
  <si>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</si>
  <si>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</si>
  <si>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</si>
  <si>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</si>
  <si>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</si>
  <si>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</si>
  <si>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</si>
  <si>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</si>
  <si>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</si>
  <si>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</si>
  <si>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</si>
  <si>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</si>
  <si>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</si>
  <si>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</si>
  <si>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</si>
  <si>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</si>
  <si>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</si>
  <si>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</si>
  <si>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</si>
  <si>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</si>
  <si>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</si>
  <si>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</si>
  <si>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</si>
  <si>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</si>
  <si>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</si>
  <si>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</si>
  <si>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</si>
  <si>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</si>
  <si>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</si>
  <si>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</si>
  <si>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</si>
  <si>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</si>
  <si>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</si>
  <si>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</si>
  <si>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</si>
  <si>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</si>
  <si>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</si>
  <si>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</si>
  <si>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</si>
  <si>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</si>
  <si>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</si>
  <si>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</si>
  <si>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</si>
  <si>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</si>
  <si>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</si>
  <si>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</si>
  <si>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</si>
  <si>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</si>
  <si>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</si>
  <si>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</si>
  <si>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</si>
  <si>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</si>
  <si>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</si>
  <si>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</si>
  <si>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</si>
  <si>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</si>
  <si>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</si>
  <si>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</si>
  <si>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</si>
  <si>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</si>
  <si>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</si>
  <si>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</si>
  <si>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</si>
  <si>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</si>
  <si>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</si>
  <si>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</si>
  <si>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</si>
  <si>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</si>
  <si>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</si>
  <si>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</si>
  <si>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</si>
  <si>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</si>
  <si>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</si>
  <si>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</si>
  <si>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</si>
  <si>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</si>
  <si>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</si>
  <si>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</si>
  <si>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</si>
  <si>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</si>
  <si>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</si>
  <si>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</si>
  <si>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</si>
  <si>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</si>
  <si>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</si>
  <si>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</si>
  <si>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</si>
  <si>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</si>
  <si>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</si>
  <si>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</si>
  <si>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</si>
  <si>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</si>
  <si>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</si>
  <si>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</si>
  <si>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</si>
  <si>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</si>
  <si>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</si>
  <si>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</si>
  <si>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</si>
  <si>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</si>
  <si>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</si>
  <si>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</si>
  <si>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</si>
  <si>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</si>
  <si>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</si>
  <si>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</si>
  <si>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</si>
  <si>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</si>
  <si>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</si>
  <si>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</si>
  <si>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</si>
  <si>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</si>
  <si>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</si>
  <si>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</si>
  <si>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</si>
  <si>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</si>
  <si>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</si>
  <si>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</si>
  <si>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</si>
  <si>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</si>
  <si>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</si>
  <si>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</si>
  <si>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</si>
  <si>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</si>
  <si>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</si>
  <si>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</si>
  <si>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</si>
  <si>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</si>
  <si>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</si>
  <si>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</si>
  <si>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</si>
  <si>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</si>
  <si>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</si>
  <si>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</si>
  <si>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</si>
  <si>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</si>
  <si>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</si>
  <si>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</si>
  <si>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</si>
  <si>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</si>
  <si>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</si>
  <si>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</si>
  <si>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</si>
  <si>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</si>
  <si>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</si>
  <si>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</si>
  <si>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</si>
  <si>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</si>
  <si>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</si>
  <si>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</si>
  <si>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</si>
  <si>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</si>
  <si>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</si>
  <si>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</si>
  <si>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</si>
  <si>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</si>
  <si>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</si>
  <si>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</si>
  <si>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</si>
  <si>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</si>
  <si>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</si>
  <si>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</si>
  <si>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</si>
  <si>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</si>
  <si>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</si>
  <si>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</si>
  <si>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</si>
  <si>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</si>
  <si>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</si>
  <si>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</si>
  <si>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</si>
  <si>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</si>
  <si>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</si>
  <si>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</si>
  <si>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</si>
  <si>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</si>
  <si>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</si>
  <si>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</si>
  <si>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</si>
  <si>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</si>
  <si>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</si>
  <si>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</si>
  <si>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</si>
  <si>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</si>
  <si>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</si>
  <si>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</si>
  <si>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</si>
  <si>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</si>
  <si>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</si>
  <si>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</si>
  <si>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</si>
  <si>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</si>
  <si>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</si>
  <si>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</si>
  <si>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</si>
  <si>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</si>
  <si>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</si>
  <si>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</si>
  <si>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</si>
  <si>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</si>
  <si>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</si>
  <si>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</si>
  <si>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</si>
  <si>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</si>
  <si>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</si>
  <si>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</si>
  <si>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</si>
  <si>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</si>
  <si>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</si>
  <si>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</si>
  <si>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</si>
  <si>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</si>
  <si>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</si>
  <si>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</si>
  <si>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</si>
  <si>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</si>
  <si>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</si>
  <si>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</si>
  <si>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</si>
  <si>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</si>
  <si>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</si>
  <si>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</si>
  <si>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</si>
  <si>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</si>
  <si>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</si>
  <si>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</si>
  <si>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</si>
  <si>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</si>
  <si>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</si>
  <si>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</si>
  <si>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</si>
  <si>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</si>
  <si>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</si>
  <si>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</si>
  <si>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</si>
  <si>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</si>
  <si>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</si>
  <si>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</si>
  <si>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</si>
  <si>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</si>
  <si>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</si>
  <si>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</si>
  <si>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</si>
  <si>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</si>
  <si>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</si>
  <si>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</si>
  <si>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</si>
  <si>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</si>
  <si>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</si>
  <si>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</si>
  <si>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</si>
  <si>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</si>
  <si>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</si>
  <si>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</si>
  <si>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</si>
  <si>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</si>
  <si>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</si>
  <si>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</si>
  <si>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</si>
  <si>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</si>
  <si>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</si>
  <si>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</si>
  <si>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</si>
  <si>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</si>
  <si>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</si>
  <si>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</si>
  <si>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</si>
  <si>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</si>
  <si>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</si>
  <si>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</si>
  <si>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</si>
  <si>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</si>
  <si>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</si>
  <si>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</si>
  <si>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</si>
  <si>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</si>
  <si>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</si>
  <si>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</si>
  <si>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</si>
  <si>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</si>
  <si>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</si>
  <si>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</si>
  <si>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</si>
  <si>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</si>
  <si>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</si>
  <si>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</si>
  <si>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</si>
  <si>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</si>
  <si>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</si>
  <si>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</si>
  <si>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</si>
  <si>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</si>
  <si>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</si>
  <si>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</si>
  <si>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</si>
  <si>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</si>
  <si>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</si>
  <si>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</si>
  <si>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</si>
  <si>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</si>
  <si>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</si>
  <si>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</si>
  <si>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</si>
  <si>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</si>
  <si>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</si>
  <si>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</si>
  <si>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</si>
  <si>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</si>
  <si>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</si>
  <si>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</si>
  <si>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</si>
  <si>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</si>
  <si>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</si>
  <si>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</si>
  <si>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</si>
  <si>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</si>
  <si>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</si>
  <si>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</si>
  <si>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</si>
  <si>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</si>
  <si>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</si>
  <si>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</si>
  <si>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</si>
  <si>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</si>
  <si>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</si>
  <si>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</si>
  <si>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</si>
  <si>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</si>
  <si>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</si>
  <si>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</si>
  <si>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</si>
  <si>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</si>
  <si>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</si>
  <si>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</si>
  <si>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</si>
  <si>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</si>
  <si>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</si>
  <si>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</si>
  <si>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</si>
  <si>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</si>
  <si>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</si>
  <si>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</si>
  <si>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</si>
  <si>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</si>
  <si>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</si>
  <si>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</si>
  <si>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</si>
  <si>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</si>
  <si>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</si>
  <si>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</si>
  <si>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</si>
  <si>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</si>
  <si>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</si>
  <si>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</si>
  <si>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</si>
  <si>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</si>
  <si>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</si>
  <si>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</si>
  <si>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</si>
  <si>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</si>
  <si>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</si>
  <si>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</si>
  <si>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</si>
  <si>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</si>
  <si>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</si>
  <si>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</si>
  <si>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</si>
  <si>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</si>
  <si>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</si>
  <si>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</si>
  <si>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</si>
  <si>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</si>
  <si>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</si>
  <si>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</si>
  <si>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</si>
  <si>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</si>
  <si>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</si>
  <si>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</si>
  <si>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</si>
  <si>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</si>
  <si>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</si>
  <si>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</si>
  <si>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</si>
  <si>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</si>
  <si>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</si>
  <si>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</si>
  <si>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</si>
  <si>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</si>
  <si>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</si>
  <si>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</si>
  <si>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</si>
  <si>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</si>
  <si>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</si>
  <si>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</si>
  <si>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</si>
  <si>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</si>
  <si>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</si>
  <si>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</si>
  <si>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</si>
  <si>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</si>
  <si>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</si>
  <si>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</si>
  <si>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</si>
  <si>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</si>
  <si>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</si>
  <si>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</si>
  <si>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</si>
  <si>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</si>
  <si>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</si>
  <si>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</si>
  <si>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</si>
  <si>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</si>
  <si>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</si>
  <si>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</si>
  <si>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</si>
  <si>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</si>
  <si>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</si>
  <si>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</si>
  <si>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</si>
  <si>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</si>
  <si>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</si>
  <si>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</si>
  <si>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</si>
  <si>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</si>
  <si>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</si>
  <si>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</si>
  <si>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</si>
  <si>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</si>
  <si>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</si>
  <si>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</si>
  <si>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</si>
  <si>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</si>
  <si>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</si>
  <si>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</si>
  <si>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</si>
  <si>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</si>
  <si>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</si>
  <si>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</si>
  <si>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</si>
  <si>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</si>
  <si>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</si>
  <si>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</si>
  <si>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</si>
  <si>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</si>
  <si>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</si>
  <si>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</si>
  <si>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</si>
  <si>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</si>
  <si>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</si>
  <si>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</si>
  <si>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</si>
  <si>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</si>
  <si>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</si>
  <si>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</si>
  <si>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</si>
  <si>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</si>
  <si>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</si>
  <si>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</si>
  <si>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</si>
  <si>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</si>
  <si>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</si>
  <si>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</si>
  <si>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</si>
  <si>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</si>
  <si>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</si>
  <si>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</si>
  <si>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</si>
  <si>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</si>
  <si>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</si>
  <si>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</si>
  <si>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</si>
  <si>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</si>
  <si>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</si>
  <si>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</si>
  <si>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</si>
  <si>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</si>
  <si>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</si>
  <si>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</si>
  <si>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</si>
  <si>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</si>
  <si>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</si>
  <si>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</si>
  <si>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</si>
  <si>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</si>
  <si>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</si>
  <si>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</si>
  <si>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</si>
  <si>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</si>
  <si>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</si>
  <si>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</si>
  <si>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</si>
  <si>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</si>
  <si>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</si>
  <si>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</si>
  <si>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</si>
  <si>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</si>
  <si>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</si>
  <si>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</si>
  <si>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</si>
  <si>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</si>
  <si>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</si>
  <si>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</si>
  <si>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</si>
  <si>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</si>
  <si>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</si>
  <si>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</si>
  <si>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</si>
  <si>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</si>
  <si>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</si>
  <si>
    <t>Jameson Whiskey</t>
  </si>
  <si>
    <t xml:space="preserve">Woke up at 530 am and got to bed last night at 12 am. Had a lg BM after 2 cups coffee, the first 3 no creamer, the 4th with creamer and the 5th one at lunch time also had instant creamer, and the 6th cup on the way home no creamer. No waisttrimmer all day, and had gas even with the lg BM earlier in am. It was probably those au gratin potatos from yesterday bc nothing was different. Had a kink in neck, but I usually get that on day 2 or 3 of straight massages in a row on the weekend that goes away with self massage and stretching and rest. Put away the laundry I had in the basket from this morning when I got home, had a Jameson then another by 7 pm and a tiny BM after that and went to bed around 830 pm. Brkfst was pia w/ swiss, lunch the same plus 1 flour tortilla and 1 slice CJ cheese rollup, 1/2 cup pistachios and 4 fruit snax for lunch at work. At home had 3 more fruit snax another 1/2 cup pistachios, 2 mini naan pitas with CJ each 1 slice, also a 1/2 cup mixed nuts on lunch break when taking my van through a much needed car wash. I stopped at Aldis afterwards to get water, pistachios, fruit snacks and pita bread. I had an extended lunch due to the noshow the hour slot before that time. </t>
  </si>
  <si>
    <t>mini naan flatbread from Aldi a pita, serving 1 naan, for 2:</t>
  </si>
  <si>
    <t>white pita bread, serving 1, aldis</t>
  </si>
  <si>
    <t xml:space="preserve">2 pita
(360	0	0	12	78	2	420)
2 mozz
(120	8	5	10	2	0	280)
3 CJ
(210	15	9	12	0	0	315)
1 cup pistachios
(320	26	3	12	16	6	270)
1/2 cup mixed nuts
(340	30	4	12	10	4	170)
7 frt snx
(560	0	0	7	133	0	140)
2 mini naan pita
(280	8	2	8	42	2	660)
1 flour tortilla
(110	2.5	1	3	19	2	340)
8 tbs instant hzlnt coffee crmer
(480	16	8	0	72	0	0)
=360+120+210+320+340+560+280+110+480
=0+8+15+26+30+0+8+3+16
=0+5+9+3+4+0+2+1+8
=12+10+12+12+12+7+8+3+0
=78+2+0+16+10+133+42+19+72
=2+0+0+6+4+0+2+2+0
=420+280+315+270+170+140+660+340+0
</t>
  </si>
  <si>
    <t>Naan flatbread serving is 1/3 bread, this is 3 servings or 1 flatbread:</t>
  </si>
  <si>
    <t>Woke up at 4 am but got out of bed 10 minutes after 4 am bc I hit snooze instead of stop and didn't feel tired. I went to bed at 830 pm last night and got about 7.5 hours sleep. I realized when I looked at the stove that said 5 am that I actually got 8.5 hours of sleep bc it was daylight savings time last night and I reset the clock to the current time an hour earlier. Had 2 mini naan pitas, 2 CJ slices for bkft, reg BM after 203 cups coffee, showered after bkfst, another 90 min today didn't tip a med student, gross. That makes 3 90-min and 1-60 min that was a douche that didn't tip in last 2-3 weeks. Considering a wellness center instead since the people would be more in line with my education goals and massage therapy and welcoming to me to work at. The people I work with aren't that great to see daily as not friendly as in do not say hi when you say hi other than a few people out of about 20 people. Not worth it. Last check was good, but this one has the regular days, last check had 2 more days on it, this one will have 40 hours and low tips as a pool. Had a couple Jameson and worked on the nervous system review material and drawing in for FABS1 before bed time around 9 pm. Closer to 845 pm. Was tired. I also had 7 frt snx, 4 more mini naans pita, 3 CJ slices, 2 slices mozz, 1 reg pita before bed and a cup pistachios.</t>
  </si>
  <si>
    <t xml:space="preserve">Woke up at 4 am, got out of bed at 430 am. Ranted about bums not tipping on facebook, applied to a few wellness massage center jobs, did some anatomy FABS search on GSF and LSF grtr/lssr sciatic foramina structures that go through those foramen made by the ligaments and muscles of the gluteal region. Had a lg BM after 2 cups coffee instant as always., 4 cups coffee before grocery store to get more household goods and cat food. Dry at Winco the rest at Staters Bros at 7 am. Coffee creamer instant hzlnt in cups 4, 5 and decaf before 1 pm. Got Growlys other meds pimbendan from Riverside by 1 pm at 1245 pm after class transferred $100 to get other 2 meds for Growly from roomate's acct bc he knows about it and bitched about it and getting a job I can start paying for it. Today I had to text the CP1 group for the zoom link as canvas school dash was down for maintenance when time to login 45 min prior at 915 am class starts 10 am. Max gave me the link but too long to enter into computer so I found it from my web history and used it. Showered on my break in FABS then tried to complete the group project with only 1 slide but I couldn't tell what nerve started where bc they looked like all L1-S3 but it was L2-S2 that made more sense. Aaron helped me with that thankfully that group is also a cool group to be in for group projects. I will for sure use that file to study from. Had a flatbrad new pita for bkft and lunch with 2 mozz bkft and 2 CJ lunch. later lunch after getting Growly's meds had a previous type pita bread on wheat that isn't good and bought 2 pkgs. Had that w/ 2 CJ slices. Then started on the GA1 prerecorded videos. I have a quiz in IPA1 this Wed to study for and my client is tomorrow at 5 pm who is back from Louisiana. It will be great to see her again. Also another client Wed. Changed my prices on mobile massage for new clients only too, bc not getting tipped at work and doing way more work than paid for is not enough to make me want to work. So the new prices make me happy and the old prices for existing members make me happy for those clients only. </t>
  </si>
  <si>
    <t>6 mini naan pitas
(1680	48	12	48	252	12	3960)
5 CJ slices
(350	25	15	20	0	0	525)
2 mozz
(120	8	5	10	2	0	280)
1 reg pita
(200.00	2.00	0.00	8.00	38.00	4.00	400.00)
7 frt snx
(560	0	0	7	133	0	140)
1 cup pistachios
(320	26	3	12	16	6	270)
=1680+350+120+200+560+320
=48+25+8+2+0+26
=12+15+5+0+0+3
=48+20+10+8+7+12
=252+0+2+38+133+16
=12+0+0+4+0+6
=3960+525+280+400+140+270</t>
  </si>
  <si>
    <t xml:space="preserve">2 flatbread pitas
(760	22	4	22	118	6	1820)
1 cup pistachios
(320	26	3	12	16	6	270)
2 mozz
(120	8	5	10	2	0	280)
7 CJ
(280	20	12	16	0	0	420)
1 wheat pita
(200.00	2.00	0.00	8.00	38.00	4.00	400.00)
6 fruit snax
()
1 cup pistachios
()
1 reg coca cola
()
2 servings butter popcorn
()
</t>
  </si>
  <si>
    <t>Woke up at 4 am went to bed @ 8 pm. I forgot CTAP login yesterday @ 130 pm. Felt like a free day after picking up Growly's meds @ 1245 pm yesterday, Missed 1 day of CTAP no excuse. No prerecorded video LE up so I read both ppts on lymphatic tissue and digestive tissue. Had 2 wheat pitas later in day, had a reg/lg BM after 3 cups coffee early in the day, the pias were for lunch and bdfst w/ 3 CJ and 4 swiss and lg flatbread, 7 frt snx last of them, 6 cups coffee and 2 decaf all day, the 1st 4 cups no creamer. About 4 servings instant creamer, it lasts a while. Had GA1 at 10 am - 12 pm and watched the lab yesterday during CTAP and the prerecorded LEs part 1 and 2 earlier in the morning before class bw 4am and 9am. Went to Anaheim for chiro interview at 1 pm then had another intrvw booked while waitning in Anaheim in Yorba Linda, went to both and they can only offer 3 hours a week and would have to quit my 8 hour ME gauranteed income to work there. One the 2nd can guarantee 3 hours paid and both pay $25/hour the latter cash, and my old friend co-worker from ME Tustin is leaving there but worked there since 2011 approx. Diane. She's a cool Diane though. I actually like this one and a client I knew named Diane. She's moving to TX and I would take her place and the Dr is an SCUHS grad '91. Cool dude, reminds me of a tall sons of anarchy type dude with no mask policy, its OC. I had to decline later in day after going to my 5 pm regulars appointment shes back from AL vacation. Very nice lady. Her norm routine is noon Tuesdays, but due to class we push for 1230 pm. Had another decaf w/creamer in bw coming back from the intrvews and leaving for clients house and set up the equipment and put hydrocollator in van in its own basket to balance in front seat. Need an extra extension cord. Might get one later. I got class at 8am FABS, then GA1 2 hours, then leave for campus CP1 2 hours then IPA a quiz and 2 hours. Maybe after work. I have my reg at 7 pm too. I got tomorrow off but do have prerecorded video LEs and can use time to stdy for CP1 quiz Fri at 8 am. Had a Jameson when I got home and gave client her receipt and SOAP notes and then reviewed the kahoots and the lab for the preclass quiz in GA1 which btw Max reminded up to all take on group chat. Thats cool bc I know I have forgotten 2 already and JP has forgotten 1, we seem to be the only ones (who admit it anyways). Took quiz and got 5/5, some questions threw me off but just went with what I know and didn't try to think it could be some answer I never heard of and that i just forgot that part of the LEs or lab. Thank fully not bc I would have missed 2 if I would have done that on the lig of Traitz and the vagus nerve questions. all splanchnic nerves appear to all be pregg SP not PS and the question asked for PS, and there was one ligament that could have been likely for the lig that holds the duodenojejuno flexure junction up as the hepatopancreatico ligament bc near that area. I had another wheat pita w/ Mozz 1 and 2 swiss. then bed around 8 pm. Planned on getting up early to study for IPA1.</t>
  </si>
  <si>
    <t>3 wheat pita
()
1 flat bread pita
()
3 CJ slices
()
6 Swiss
()
1 mozz
()
1/4 cup pistachios
()
7 ft snx
()
15 tbs instant creamer hzlnt
()</t>
  </si>
  <si>
    <t>Woke up at 4 am by alarm as always at this time, and went to bed last night around 8 am, got about 8 hours sleep. Had a reg BM after 2 cups coffee no creamer in 1st 3 cups coffee, then a decaf with creamer instant hzl and a 4the caffentd coffee w/ instant creamer. Had a couple swiss and 1 mozz slice on the flatbread pita earler. Class at 8am, showered by 725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</si>
</sst>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6">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xf numFmtId="0" fontId="0" fillId="3" borderId="0" xfId="0" applyFill="1" applyAlignment="1">
      <alignment vertical="top" wrapText="1"/>
    </xf>
    <xf numFmtId="2" fontId="0" fillId="3" borderId="0" xfId="0" applyNumberFormat="1" applyFill="1" applyAlignment="1">
      <alignment vertical="top" wrapText="1"/>
    </xf>
    <xf numFmtId="0" fontId="0" fillId="3" borderId="0" xfId="0"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61"/>
  <sheetViews>
    <sheetView workbookViewId="0">
      <pane ySplit="1" topLeftCell="A617" activePane="bottomLeft" state="frozen"/>
      <selection pane="bottomLeft" activeCell="B627" sqref="B627:H62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A658" s="16" t="s">
        <v>1487</v>
      </c>
      <c r="B658">
        <f>140*2</f>
        <v>280</v>
      </c>
      <c r="C658">
        <f>4*2</f>
        <v>8</v>
      </c>
      <c r="D658">
        <f>1*2</f>
        <v>2</v>
      </c>
      <c r="E658">
        <f>4*2</f>
        <v>8</v>
      </c>
      <c r="F658">
        <f>21*2</f>
        <v>42</v>
      </c>
      <c r="G658">
        <f>1*2</f>
        <v>2</v>
      </c>
      <c r="H658">
        <f>330*2</f>
        <v>660</v>
      </c>
    </row>
    <row r="659" spans="1:8" x14ac:dyDescent="0.3">
      <c r="A659" s="16" t="s">
        <v>1488</v>
      </c>
      <c r="B659">
        <v>180</v>
      </c>
      <c r="C659">
        <v>0</v>
      </c>
      <c r="D659">
        <v>0</v>
      </c>
      <c r="E659">
        <v>6</v>
      </c>
      <c r="F659">
        <v>39</v>
      </c>
      <c r="G659">
        <v>1</v>
      </c>
      <c r="H659">
        <v>210</v>
      </c>
    </row>
    <row r="660" spans="1:8" x14ac:dyDescent="0.3">
      <c r="A660" s="16" t="s">
        <v>1490</v>
      </c>
      <c r="B660">
        <v>380</v>
      </c>
      <c r="C660">
        <v>11</v>
      </c>
      <c r="D660">
        <v>2</v>
      </c>
      <c r="E660">
        <v>11</v>
      </c>
      <c r="F660">
        <v>59</v>
      </c>
      <c r="G660">
        <v>3</v>
      </c>
      <c r="H660">
        <v>910</v>
      </c>
    </row>
    <row r="661" spans="1:8" x14ac:dyDescent="0.3">
      <c r="B661">
        <f>B638*4</f>
        <v>280</v>
      </c>
      <c r="C661">
        <f t="shared" ref="C661:H661" si="130">C638*4</f>
        <v>20</v>
      </c>
      <c r="D661">
        <f t="shared" si="130"/>
        <v>12</v>
      </c>
      <c r="E661">
        <f t="shared" si="130"/>
        <v>16</v>
      </c>
      <c r="F661">
        <f t="shared" si="130"/>
        <v>0</v>
      </c>
      <c r="G661">
        <f t="shared" si="130"/>
        <v>0</v>
      </c>
      <c r="H661">
        <f t="shared" si="130"/>
        <v>420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tabSelected="1" zoomScale="74" zoomScaleNormal="85" workbookViewId="0">
      <pane ySplit="1" topLeftCell="A294" activePane="bottomLeft" state="frozen"/>
      <selection pane="bottomLeft" activeCell="A301" sqref="A30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99" si="519">$AC279/$AB279</f>
        <v>0.12925619834710744</v>
      </c>
      <c r="AJ279" s="6">
        <f t="shared" ref="AJ279:AJ299" si="520">$AD279/$AB279</f>
        <v>9.5537190082644621E-2</v>
      </c>
      <c r="AK279" s="6">
        <f t="shared" ref="AK279:AK299" si="521">$AE279/$AB279</f>
        <v>0.10446280991735538</v>
      </c>
      <c r="AL279" s="6">
        <f t="shared" ref="AL279:AL299" si="522">$AF279/$AB279</f>
        <v>0.16925619834710745</v>
      </c>
      <c r="AM279" s="6">
        <f t="shared" ref="AM279:AM299" si="523">$AG279/$AB279</f>
        <v>8.2644628099173556E-2</v>
      </c>
      <c r="AN279" s="6">
        <f t="shared" ref="AN279:AN299"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31"/>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 si="532">K290-K289</f>
        <v>1.1999999999999886</v>
      </c>
      <c r="M290" s="5">
        <f t="shared" ref="M290"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30"/>
      <c r="M291" s="31"/>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30"/>
      <c r="M292" s="31"/>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37">
        <f t="shared" ref="L293" si="534">K293-K292</f>
        <v>142.6</v>
      </c>
      <c r="M293" s="38">
        <f t="shared" ref="M293:M299" si="535">AB292</f>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27">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42"/>
      <c r="M294" s="38">
        <f t="shared" si="535"/>
        <v>2190</v>
      </c>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27">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42"/>
      <c r="M295" s="38">
        <f t="shared" si="535"/>
        <v>1530</v>
      </c>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27">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J296" s="52"/>
      <c r="K296" s="52"/>
      <c r="L296" s="53"/>
      <c r="M296" s="38">
        <f t="shared" si="535"/>
        <v>2540</v>
      </c>
      <c r="N296" s="53"/>
      <c r="O296" s="53"/>
      <c r="P296" s="53"/>
      <c r="Q296" s="53"/>
      <c r="R296" s="53"/>
      <c r="S296" s="53"/>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0">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ht="30" customHeight="1" x14ac:dyDescent="0.3">
      <c r="A297" s="3" t="s">
        <v>19</v>
      </c>
      <c r="B297" s="3">
        <v>16</v>
      </c>
      <c r="C297" s="8">
        <v>44506</v>
      </c>
      <c r="D297" s="9">
        <v>0.25</v>
      </c>
      <c r="E297" s="4">
        <v>56</v>
      </c>
      <c r="F297" s="3">
        <v>0</v>
      </c>
      <c r="G297" s="3">
        <v>0</v>
      </c>
      <c r="H297" s="3">
        <v>0</v>
      </c>
      <c r="I297" s="3">
        <v>0</v>
      </c>
      <c r="J297" s="54"/>
      <c r="K297" s="54"/>
      <c r="L297" s="55"/>
      <c r="M297" s="38">
        <f t="shared" si="535"/>
        <v>1873</v>
      </c>
      <c r="N297" s="55"/>
      <c r="O297" s="55"/>
      <c r="P297" s="55"/>
      <c r="Q297" s="55"/>
      <c r="R297" s="55"/>
      <c r="S297" s="55"/>
      <c r="T297" s="30"/>
      <c r="U297" s="30"/>
      <c r="V297" s="30"/>
      <c r="W297" s="30"/>
      <c r="X297" s="30"/>
      <c r="Y297" s="30"/>
      <c r="Z297" s="3" t="s">
        <v>1486</v>
      </c>
      <c r="AA297" s="10" t="s">
        <v>1489</v>
      </c>
      <c r="AB297" s="5">
        <f>360+120+210+320+340+560+280+110+480</f>
        <v>2780</v>
      </c>
      <c r="AC297" s="6">
        <f>0+8+15+26+30+0+8+3+16</f>
        <v>106</v>
      </c>
      <c r="AD297" s="6">
        <f>0+5+9+3+4+0+2+1+8</f>
        <v>32</v>
      </c>
      <c r="AE297" s="6">
        <f>12+10+12+12+12+7+8+3+0</f>
        <v>76</v>
      </c>
      <c r="AF297" s="6">
        <f>78+2+0+16+10+133+42+19+72</f>
        <v>372</v>
      </c>
      <c r="AG297" s="6">
        <f>2+0+0+6+4+0+2+2+0</f>
        <v>16</v>
      </c>
      <c r="AH297" s="6">
        <f>420+280+315+270+170+140+660+340+0</f>
        <v>2595</v>
      </c>
      <c r="AI297" s="38">
        <f t="shared" si="519"/>
        <v>3.8129496402877695E-2</v>
      </c>
      <c r="AJ297" s="38">
        <f t="shared" si="520"/>
        <v>1.1510791366906475E-2</v>
      </c>
      <c r="AK297" s="38">
        <f t="shared" si="521"/>
        <v>2.7338129496402876E-2</v>
      </c>
      <c r="AL297" s="38">
        <f t="shared" si="522"/>
        <v>0.13381294964028778</v>
      </c>
      <c r="AM297" s="38">
        <f t="shared" si="523"/>
        <v>5.7553956834532375E-3</v>
      </c>
      <c r="AN297" s="38">
        <f t="shared" si="524"/>
        <v>0.93345323741007191</v>
      </c>
      <c r="AO297" s="7">
        <v>6</v>
      </c>
      <c r="AP297" s="7">
        <v>2</v>
      </c>
      <c r="AQ297" s="7">
        <v>0</v>
      </c>
      <c r="AR297" s="28">
        <v>0</v>
      </c>
      <c r="AS297" s="28">
        <v>0</v>
      </c>
      <c r="AT297" s="28">
        <v>0</v>
      </c>
      <c r="AU297" s="27">
        <v>0</v>
      </c>
      <c r="AV297" s="28">
        <v>0</v>
      </c>
      <c r="AW297" s="28">
        <v>0</v>
      </c>
      <c r="AX297" s="28">
        <v>1</v>
      </c>
      <c r="AY297" s="5">
        <v>5</v>
      </c>
      <c r="AZ297" s="28">
        <v>0</v>
      </c>
      <c r="BA297" s="28">
        <v>0</v>
      </c>
      <c r="BB297" s="28">
        <v>0</v>
      </c>
      <c r="BC297" s="28">
        <v>1</v>
      </c>
      <c r="BD297" s="28">
        <v>1</v>
      </c>
      <c r="BE297" s="28">
        <v>0</v>
      </c>
      <c r="BF297" s="28">
        <v>0</v>
      </c>
      <c r="BG297" s="28">
        <v>0</v>
      </c>
      <c r="BH297" s="28">
        <v>0</v>
      </c>
      <c r="BI297" s="28">
        <v>0</v>
      </c>
      <c r="BJ297" s="28">
        <v>0</v>
      </c>
      <c r="BK297" s="11">
        <v>2</v>
      </c>
      <c r="BL297" s="3" t="s">
        <v>1485</v>
      </c>
      <c r="BM297" s="11">
        <v>1.67</v>
      </c>
    </row>
    <row r="298" spans="1:65" ht="30" customHeight="1" x14ac:dyDescent="0.3">
      <c r="A298" s="3" t="s">
        <v>23</v>
      </c>
      <c r="B298" s="3">
        <v>17</v>
      </c>
      <c r="C298" s="8">
        <v>44507</v>
      </c>
      <c r="D298" s="9">
        <v>0.20833333333333334</v>
      </c>
      <c r="E298" s="4">
        <v>52</v>
      </c>
      <c r="F298" s="3">
        <v>0</v>
      </c>
      <c r="G298" s="3">
        <v>0</v>
      </c>
      <c r="H298" s="3">
        <v>0</v>
      </c>
      <c r="I298" s="3">
        <v>0</v>
      </c>
      <c r="J298" s="54"/>
      <c r="K298" s="54"/>
      <c r="L298" s="55"/>
      <c r="M298" s="38">
        <f t="shared" si="535"/>
        <v>2780</v>
      </c>
      <c r="N298" s="55"/>
      <c r="O298" s="55"/>
      <c r="P298" s="55"/>
      <c r="Q298" s="55"/>
      <c r="R298" s="55"/>
      <c r="S298" s="55"/>
      <c r="T298" s="30"/>
      <c r="U298" s="30"/>
      <c r="V298" s="30"/>
      <c r="W298" s="30"/>
      <c r="X298" s="30"/>
      <c r="Y298" s="30"/>
      <c r="Z298" s="3" t="s">
        <v>1491</v>
      </c>
      <c r="AA298" s="10" t="s">
        <v>1493</v>
      </c>
      <c r="AB298" s="5">
        <f>1680+350+120+200+560</f>
        <v>2910</v>
      </c>
      <c r="AC298" s="6">
        <f>48+25+8+2+0</f>
        <v>83</v>
      </c>
      <c r="AD298" s="6">
        <f>12+15+5+0+0</f>
        <v>32</v>
      </c>
      <c r="AE298" s="6">
        <f>48+20+10+8+7</f>
        <v>93</v>
      </c>
      <c r="AF298" s="6">
        <f>252+0+2+38+133</f>
        <v>425</v>
      </c>
      <c r="AG298" s="6">
        <f>12+0+0+4+0</f>
        <v>16</v>
      </c>
      <c r="AH298" s="6">
        <f>3960+525+280+400+140</f>
        <v>5305</v>
      </c>
      <c r="AI298" s="38">
        <f t="shared" si="519"/>
        <v>2.8522336769759449E-2</v>
      </c>
      <c r="AJ298" s="38">
        <f t="shared" si="520"/>
        <v>1.0996563573883162E-2</v>
      </c>
      <c r="AK298" s="38">
        <f t="shared" si="521"/>
        <v>3.1958762886597936E-2</v>
      </c>
      <c r="AL298" s="38">
        <f t="shared" si="522"/>
        <v>0.14604810996563575</v>
      </c>
      <c r="AM298" s="38">
        <f t="shared" si="523"/>
        <v>5.4982817869415812E-3</v>
      </c>
      <c r="AN298" s="38">
        <f t="shared" si="524"/>
        <v>1.8230240549828178</v>
      </c>
      <c r="AO298" s="7">
        <v>6</v>
      </c>
      <c r="AP298" s="7">
        <v>1</v>
      </c>
      <c r="AQ298" s="7">
        <v>0</v>
      </c>
      <c r="AR298" s="28">
        <v>0</v>
      </c>
      <c r="AS298" s="28">
        <v>0</v>
      </c>
      <c r="AT298" s="28">
        <v>0</v>
      </c>
      <c r="AU298" s="27">
        <v>0</v>
      </c>
      <c r="AV298" s="28">
        <v>0</v>
      </c>
      <c r="AW298" s="28">
        <v>1</v>
      </c>
      <c r="AX298" s="28">
        <v>1</v>
      </c>
      <c r="AY298" s="5">
        <v>8.5</v>
      </c>
      <c r="AZ298" s="28">
        <v>0</v>
      </c>
      <c r="BA298" s="28">
        <v>1</v>
      </c>
      <c r="BB298" s="28">
        <v>0</v>
      </c>
      <c r="BC298" s="28">
        <v>1</v>
      </c>
      <c r="BD298" s="28">
        <v>1</v>
      </c>
      <c r="BE298" s="28">
        <v>0</v>
      </c>
      <c r="BF298" s="28">
        <v>0</v>
      </c>
      <c r="BG298" s="28">
        <v>0</v>
      </c>
      <c r="BH298" s="28">
        <v>0</v>
      </c>
      <c r="BI298" s="28">
        <v>0</v>
      </c>
      <c r="BJ298" s="28">
        <v>1</v>
      </c>
      <c r="BK298" s="11">
        <v>2</v>
      </c>
      <c r="BL298" s="3" t="s">
        <v>1485</v>
      </c>
      <c r="BM298" s="11">
        <v>1.67</v>
      </c>
    </row>
    <row r="299" spans="1:65" ht="30" customHeight="1" x14ac:dyDescent="0.3">
      <c r="A299" s="3" t="s">
        <v>15</v>
      </c>
      <c r="B299" s="3">
        <v>18</v>
      </c>
      <c r="C299" s="8">
        <v>44508</v>
      </c>
      <c r="D299" s="9">
        <v>0.25</v>
      </c>
      <c r="E299" s="4">
        <v>54</v>
      </c>
      <c r="F299" s="3">
        <v>0</v>
      </c>
      <c r="G299" s="3">
        <v>0</v>
      </c>
      <c r="H299" s="3">
        <v>0</v>
      </c>
      <c r="I299" s="3">
        <v>0</v>
      </c>
      <c r="K299" s="3">
        <v>144.4</v>
      </c>
      <c r="L299" s="55"/>
      <c r="M299" s="38">
        <f t="shared" si="535"/>
        <v>2910</v>
      </c>
      <c r="N299" s="11">
        <v>30.625</v>
      </c>
      <c r="O299" s="11">
        <v>32.25</v>
      </c>
      <c r="P299" s="11">
        <v>10.375</v>
      </c>
      <c r="Q299" s="11">
        <v>10.5</v>
      </c>
      <c r="R299" s="11">
        <v>20</v>
      </c>
      <c r="S299" s="11">
        <v>19.75</v>
      </c>
      <c r="T299" s="30"/>
      <c r="U299" s="30"/>
      <c r="V299" s="30"/>
      <c r="W299" s="30"/>
      <c r="X299" s="30"/>
      <c r="Y299" s="30"/>
      <c r="Z299" s="3" t="s">
        <v>1492</v>
      </c>
      <c r="AA299" s="10" t="s">
        <v>1494</v>
      </c>
      <c r="AB299" s="5">
        <f>1680+350+120+200+560+320</f>
        <v>3230</v>
      </c>
      <c r="AC299" s="6">
        <f>48+25+8+2+0+26</f>
        <v>109</v>
      </c>
      <c r="AD299" s="6">
        <f>12+15+5+0+0+3</f>
        <v>35</v>
      </c>
      <c r="AE299" s="6">
        <f>48+20+10+8+7+12</f>
        <v>105</v>
      </c>
      <c r="AF299" s="6">
        <f>252+0+2+38+133+16</f>
        <v>441</v>
      </c>
      <c r="AG299" s="6">
        <f>12+0+0+4+0+6</f>
        <v>22</v>
      </c>
      <c r="AH299" s="6">
        <f>3960+525+280+400+140+270</f>
        <v>5575</v>
      </c>
      <c r="AI299" s="38">
        <f t="shared" si="519"/>
        <v>3.3746130030959755E-2</v>
      </c>
      <c r="AJ299" s="38">
        <f t="shared" si="520"/>
        <v>1.0835913312693499E-2</v>
      </c>
      <c r="AK299" s="38">
        <f t="shared" si="521"/>
        <v>3.2507739938080496E-2</v>
      </c>
      <c r="AL299" s="38">
        <f t="shared" si="522"/>
        <v>0.13653250773993808</v>
      </c>
      <c r="AM299" s="38">
        <f t="shared" si="523"/>
        <v>6.8111455108359137E-3</v>
      </c>
      <c r="AN299" s="38">
        <f t="shared" si="524"/>
        <v>1.7260061919504643</v>
      </c>
      <c r="AO299" s="7">
        <v>6</v>
      </c>
      <c r="AP299" s="7">
        <v>1</v>
      </c>
      <c r="AQ299" s="7">
        <v>0</v>
      </c>
      <c r="AR299" s="28">
        <v>0</v>
      </c>
      <c r="AS299" s="28">
        <v>0</v>
      </c>
      <c r="AT299" s="28">
        <v>0</v>
      </c>
      <c r="AU299" s="27">
        <v>0</v>
      </c>
      <c r="AV299" s="28">
        <v>0</v>
      </c>
      <c r="AW299" s="28">
        <v>0</v>
      </c>
      <c r="AX299" s="28">
        <v>1</v>
      </c>
      <c r="AY299" s="5">
        <v>7</v>
      </c>
      <c r="AZ299" s="3">
        <v>0</v>
      </c>
      <c r="BA299" s="28">
        <v>0</v>
      </c>
      <c r="BB299" s="3">
        <v>0</v>
      </c>
      <c r="BC299" s="3">
        <v>1</v>
      </c>
      <c r="BD299" s="3">
        <v>1</v>
      </c>
      <c r="BE299" s="3">
        <v>0</v>
      </c>
      <c r="BF299" s="3">
        <v>0</v>
      </c>
      <c r="BG299" s="3">
        <v>0</v>
      </c>
      <c r="BH299" s="3">
        <v>0</v>
      </c>
      <c r="BI299" s="3">
        <v>0</v>
      </c>
      <c r="BJ299" s="3">
        <v>1</v>
      </c>
      <c r="BK299" s="11">
        <v>2</v>
      </c>
      <c r="BL299" s="3" t="s">
        <v>1485</v>
      </c>
      <c r="BM299" s="11">
        <v>1.67</v>
      </c>
    </row>
    <row r="300" spans="1:65" ht="30" customHeight="1" x14ac:dyDescent="0.3">
      <c r="A300" s="3" t="s">
        <v>16</v>
      </c>
      <c r="B300" s="3">
        <v>19</v>
      </c>
      <c r="C300" s="8">
        <v>44509</v>
      </c>
      <c r="D300" s="9">
        <v>0.25</v>
      </c>
      <c r="E300" s="4">
        <v>62</v>
      </c>
      <c r="F300" s="3">
        <v>0</v>
      </c>
      <c r="G300" s="3">
        <v>0</v>
      </c>
      <c r="H300" s="3">
        <v>0</v>
      </c>
      <c r="I300" s="3">
        <v>0</v>
      </c>
      <c r="J300" s="3">
        <v>0</v>
      </c>
      <c r="K300" s="3">
        <v>0</v>
      </c>
      <c r="T300" s="30"/>
      <c r="U300" s="30"/>
      <c r="V300" s="30"/>
      <c r="W300" s="30"/>
      <c r="X300" s="30"/>
      <c r="Y300" s="30"/>
      <c r="Z300" s="3" t="s">
        <v>1495</v>
      </c>
      <c r="AA300" s="10" t="s">
        <v>1496</v>
      </c>
      <c r="AO300" s="7">
        <v>6</v>
      </c>
      <c r="AP300" s="7">
        <v>1</v>
      </c>
      <c r="AQ300" s="7">
        <v>0</v>
      </c>
      <c r="AR300" s="28">
        <v>0</v>
      </c>
      <c r="AS300" s="28">
        <v>0</v>
      </c>
      <c r="AT300" s="28">
        <v>0</v>
      </c>
      <c r="AU300" s="27">
        <v>0</v>
      </c>
      <c r="AV300" s="28">
        <v>0</v>
      </c>
      <c r="AW300" s="28">
        <v>0</v>
      </c>
      <c r="AX300" s="28">
        <v>0</v>
      </c>
      <c r="AY300" s="5">
        <v>8</v>
      </c>
      <c r="AZ300" s="28">
        <v>0</v>
      </c>
      <c r="BA300" s="28">
        <v>0</v>
      </c>
      <c r="BB300" s="28">
        <v>0</v>
      </c>
      <c r="BC300" s="28">
        <v>1</v>
      </c>
      <c r="BD300" s="28">
        <v>1</v>
      </c>
      <c r="BE300" s="28">
        <v>0</v>
      </c>
      <c r="BF300" s="28">
        <v>0</v>
      </c>
      <c r="BG300" s="28">
        <v>0</v>
      </c>
      <c r="BH300" s="28">
        <v>0</v>
      </c>
      <c r="BI300" s="28">
        <v>0</v>
      </c>
      <c r="BJ300" s="28">
        <v>1</v>
      </c>
      <c r="BK300" s="11">
        <v>1</v>
      </c>
      <c r="BL300" s="3" t="s">
        <v>1485</v>
      </c>
      <c r="BM300" s="11">
        <v>1.67</v>
      </c>
    </row>
    <row r="301" spans="1:65" x14ac:dyDescent="0.3">
      <c r="A301" s="3" t="s">
        <v>17</v>
      </c>
      <c r="B301" s="3">
        <v>20</v>
      </c>
      <c r="C301" s="8">
        <v>44510</v>
      </c>
      <c r="D301" s="9">
        <v>0.25</v>
      </c>
      <c r="E301" s="4">
        <v>57</v>
      </c>
      <c r="F301" s="3">
        <v>0</v>
      </c>
      <c r="G301" s="3">
        <v>0</v>
      </c>
      <c r="H301" s="3">
        <v>0</v>
      </c>
      <c r="I301" s="3">
        <v>0</v>
      </c>
      <c r="J301" s="3">
        <v>0</v>
      </c>
      <c r="T301" s="30"/>
      <c r="U301" s="30"/>
      <c r="V301" s="30"/>
      <c r="W301" s="30"/>
      <c r="X301" s="30"/>
      <c r="Y301" s="30"/>
      <c r="Z301" s="3" t="s">
        <v>1497</v>
      </c>
      <c r="AO301" s="7">
        <v>6</v>
      </c>
      <c r="AP301" s="7">
        <v>1</v>
      </c>
      <c r="AQ301" s="7">
        <v>0</v>
      </c>
      <c r="AR301" s="28">
        <v>0</v>
      </c>
      <c r="AS301" s="28">
        <v>0</v>
      </c>
      <c r="AT301" s="28">
        <v>0</v>
      </c>
      <c r="AU301" s="27">
        <v>0</v>
      </c>
      <c r="AV301" s="28">
        <v>0</v>
      </c>
      <c r="AW301" s="28">
        <v>0</v>
      </c>
      <c r="AX301" s="28">
        <v>1</v>
      </c>
      <c r="AY301" s="5">
        <v>8</v>
      </c>
      <c r="AZ301" s="28">
        <v>0</v>
      </c>
      <c r="BA301" s="28">
        <v>1</v>
      </c>
      <c r="BB301" s="28">
        <v>0</v>
      </c>
      <c r="BC301" s="28">
        <v>1</v>
      </c>
      <c r="BD301" s="28">
        <v>1</v>
      </c>
      <c r="BE301" s="28">
        <v>0</v>
      </c>
      <c r="BF301" s="28">
        <v>0</v>
      </c>
      <c r="BG301" s="28">
        <v>0</v>
      </c>
      <c r="BH301" s="28">
        <v>0</v>
      </c>
      <c r="BI301" s="28">
        <v>0</v>
      </c>
      <c r="BJ301" s="28">
        <v>1</v>
      </c>
      <c r="BK301" s="11">
        <v>0</v>
      </c>
      <c r="BL301" s="28">
        <v>0</v>
      </c>
      <c r="BM301" s="11">
        <v>1.67</v>
      </c>
    </row>
    <row r="302" spans="1:65" x14ac:dyDescent="0.3">
      <c r="T302" s="30"/>
      <c r="U302" s="30"/>
      <c r="V302" s="30"/>
      <c r="W302" s="30"/>
      <c r="X302" s="30"/>
      <c r="Y302" s="30"/>
    </row>
    <row r="303" spans="1:65" x14ac:dyDescent="0.3">
      <c r="T303" s="30"/>
      <c r="U303" s="30"/>
      <c r="V303" s="30"/>
      <c r="W303" s="30"/>
      <c r="X303" s="30"/>
      <c r="Y303" s="30"/>
    </row>
    <row r="304" spans="1:65" x14ac:dyDescent="0.3">
      <c r="T304" s="30"/>
      <c r="U304" s="30"/>
      <c r="V304" s="30"/>
      <c r="W304" s="30"/>
      <c r="X304" s="30"/>
      <c r="Y304" s="30"/>
    </row>
    <row r="305" spans="20:25" x14ac:dyDescent="0.3">
      <c r="T305" s="30"/>
      <c r="U305" s="30"/>
      <c r="V305" s="30"/>
      <c r="W305" s="30"/>
      <c r="X305" s="30"/>
      <c r="Y305" s="30"/>
    </row>
    <row r="306" spans="20:25" x14ac:dyDescent="0.3">
      <c r="T306" s="30"/>
      <c r="U306" s="30"/>
      <c r="V306" s="30"/>
      <c r="W306" s="30"/>
      <c r="X306" s="30"/>
      <c r="Y306" s="30"/>
    </row>
    <row r="307" spans="20:25" x14ac:dyDescent="0.3">
      <c r="T307" s="30"/>
      <c r="U307" s="30"/>
      <c r="V307" s="30"/>
      <c r="W307" s="30"/>
      <c r="X307" s="30"/>
      <c r="Y307" s="30"/>
    </row>
    <row r="308" spans="20:25" x14ac:dyDescent="0.3">
      <c r="T308" s="30"/>
      <c r="U308" s="30"/>
      <c r="V308" s="30"/>
      <c r="W308" s="30"/>
      <c r="X308" s="30"/>
      <c r="Y308" s="30"/>
    </row>
    <row r="309" spans="20:25" x14ac:dyDescent="0.3">
      <c r="T309" s="30"/>
      <c r="U309" s="30"/>
      <c r="V309" s="30"/>
      <c r="W309" s="30"/>
      <c r="X309" s="30"/>
      <c r="Y309" s="30"/>
    </row>
    <row r="310" spans="20:25" x14ac:dyDescent="0.3">
      <c r="T310" s="30"/>
      <c r="U310" s="30"/>
      <c r="V310" s="30"/>
      <c r="W310" s="30"/>
      <c r="X310" s="30"/>
      <c r="Y310" s="30"/>
    </row>
    <row r="311" spans="20:25" x14ac:dyDescent="0.3">
      <c r="T311" s="30"/>
      <c r="U311" s="30"/>
      <c r="V311" s="30"/>
      <c r="W311" s="30"/>
      <c r="X311" s="30"/>
      <c r="Y311" s="30"/>
    </row>
    <row r="312" spans="20:25" x14ac:dyDescent="0.3">
      <c r="T312" s="30"/>
      <c r="U312" s="30"/>
      <c r="V312" s="30"/>
      <c r="W312" s="30"/>
      <c r="X312" s="30"/>
      <c r="Y312" s="30"/>
    </row>
    <row r="313" spans="20:25" x14ac:dyDescent="0.3">
      <c r="T313" s="30"/>
      <c r="U313" s="30"/>
      <c r="V313" s="30"/>
      <c r="W313" s="30"/>
      <c r="X313" s="30"/>
      <c r="Y313" s="30"/>
    </row>
    <row r="314" spans="20:25" x14ac:dyDescent="0.3">
      <c r="T314" s="30"/>
      <c r="U314" s="30"/>
      <c r="V314" s="30"/>
      <c r="W314" s="30"/>
      <c r="X314" s="30"/>
      <c r="Y314" s="30"/>
    </row>
    <row r="315" spans="20:25" x14ac:dyDescent="0.3">
      <c r="T315" s="30"/>
      <c r="U315" s="30"/>
      <c r="V315" s="30"/>
      <c r="W315" s="30"/>
      <c r="X315" s="30"/>
      <c r="Y315" s="30"/>
    </row>
    <row r="316" spans="20:25" x14ac:dyDescent="0.3">
      <c r="T316" s="30"/>
      <c r="U316" s="30"/>
      <c r="V316" s="30"/>
      <c r="W316" s="30"/>
      <c r="X316" s="30"/>
      <c r="Y316" s="30"/>
    </row>
    <row r="317" spans="20:25" x14ac:dyDescent="0.3">
      <c r="T317" s="30"/>
      <c r="U317" s="30"/>
      <c r="V317" s="30"/>
      <c r="W317" s="30"/>
      <c r="X317" s="30"/>
      <c r="Y317" s="30"/>
    </row>
    <row r="318" spans="20:25" x14ac:dyDescent="0.3">
      <c r="T318" s="30"/>
      <c r="U318" s="30"/>
      <c r="V318" s="30"/>
      <c r="W318" s="30"/>
      <c r="X318" s="30"/>
      <c r="Y318" s="30"/>
    </row>
    <row r="319" spans="20:25" x14ac:dyDescent="0.3">
      <c r="T319" s="30"/>
      <c r="U319" s="30"/>
      <c r="V319" s="30"/>
      <c r="W319" s="30"/>
      <c r="X319" s="30"/>
      <c r="Y319" s="30"/>
    </row>
    <row r="320" spans="20:25" x14ac:dyDescent="0.3">
      <c r="T320" s="30"/>
      <c r="U320" s="30"/>
      <c r="V320" s="30"/>
      <c r="W320" s="30"/>
      <c r="X320" s="30"/>
      <c r="Y320" s="30"/>
    </row>
    <row r="321" spans="20:25" x14ac:dyDescent="0.3">
      <c r="T321" s="30"/>
      <c r="U321" s="30"/>
      <c r="V321" s="30"/>
      <c r="W321" s="30"/>
      <c r="X321" s="30"/>
      <c r="Y321" s="30"/>
    </row>
    <row r="322" spans="20:25" x14ac:dyDescent="0.3">
      <c r="T322" s="30"/>
      <c r="U322" s="30"/>
      <c r="V322" s="30"/>
      <c r="W322" s="30"/>
      <c r="X322" s="30"/>
      <c r="Y322" s="30"/>
    </row>
    <row r="323" spans="20:25" x14ac:dyDescent="0.3">
      <c r="T323" s="30"/>
      <c r="U323" s="30"/>
      <c r="V323" s="30"/>
      <c r="W323" s="30"/>
      <c r="X323" s="30"/>
      <c r="Y323" s="30"/>
    </row>
    <row r="324" spans="20:25" x14ac:dyDescent="0.3">
      <c r="T324" s="30"/>
      <c r="U324" s="30"/>
      <c r="V324" s="30"/>
      <c r="W324" s="30"/>
      <c r="X324" s="30"/>
      <c r="Y324" s="30"/>
    </row>
    <row r="325" spans="20:25" x14ac:dyDescent="0.3">
      <c r="T325" s="30"/>
      <c r="U325" s="30"/>
      <c r="V325" s="30"/>
      <c r="W325" s="30"/>
      <c r="X325" s="30"/>
      <c r="Y325" s="30"/>
    </row>
    <row r="326" spans="20:25" x14ac:dyDescent="0.3">
      <c r="T326" s="30"/>
      <c r="U326" s="30"/>
      <c r="V326" s="30"/>
      <c r="W326" s="30"/>
      <c r="X326" s="30"/>
      <c r="Y326" s="30"/>
    </row>
    <row r="327" spans="20:25" x14ac:dyDescent="0.3">
      <c r="T327" s="30"/>
      <c r="U327" s="30"/>
      <c r="V327" s="30"/>
      <c r="W327" s="30"/>
      <c r="X327" s="30"/>
      <c r="Y327" s="30"/>
    </row>
    <row r="328" spans="20:25" x14ac:dyDescent="0.3">
      <c r="T328" s="30"/>
      <c r="U328" s="30"/>
      <c r="V328" s="30"/>
      <c r="W328" s="30"/>
      <c r="X328" s="30"/>
      <c r="Y328" s="30"/>
    </row>
    <row r="329" spans="20:25" x14ac:dyDescent="0.3">
      <c r="T329" s="30"/>
      <c r="U329" s="30"/>
      <c r="V329" s="30"/>
      <c r="W329" s="30"/>
      <c r="X329" s="30"/>
      <c r="Y329" s="30"/>
    </row>
    <row r="330" spans="20:25" x14ac:dyDescent="0.3">
      <c r="T330" s="30"/>
      <c r="U330" s="30"/>
      <c r="V330" s="30"/>
      <c r="W330" s="30"/>
      <c r="X330" s="30"/>
      <c r="Y330" s="30"/>
    </row>
    <row r="331" spans="20:25" x14ac:dyDescent="0.3">
      <c r="T331" s="30"/>
      <c r="U331" s="30"/>
      <c r="V331" s="30"/>
      <c r="W331" s="30"/>
      <c r="X331" s="30"/>
      <c r="Y331" s="30"/>
    </row>
    <row r="332" spans="20:25" x14ac:dyDescent="0.3">
      <c r="T332" s="30"/>
      <c r="U332" s="30"/>
      <c r="V332" s="30"/>
      <c r="W332" s="30"/>
      <c r="X332" s="30"/>
      <c r="Y332" s="30"/>
    </row>
    <row r="333" spans="20:25" x14ac:dyDescent="0.3">
      <c r="T333" s="30"/>
      <c r="U333" s="30"/>
      <c r="V333" s="30"/>
      <c r="W333" s="30"/>
      <c r="X333" s="30"/>
      <c r="Y333" s="30"/>
    </row>
    <row r="334" spans="20:25" x14ac:dyDescent="0.3">
      <c r="T334" s="30"/>
      <c r="U334" s="30"/>
      <c r="V334" s="30"/>
      <c r="W334" s="30"/>
      <c r="X334" s="30"/>
      <c r="Y334" s="30"/>
    </row>
    <row r="335" spans="20:25"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2021-11-10T15:21:49Z</dcterms:modified>
</cp:coreProperties>
</file>