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CD5FEDC3-79E4-4079-968A-09CCF916A466}"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G268" i="1" l="1"/>
  <c r="L268" i="1"/>
  <c r="M268" i="1"/>
  <c r="AH267" i="1"/>
  <c r="AG267" i="1"/>
  <c r="AF267" i="1"/>
  <c r="AE267" i="1"/>
  <c r="AD267" i="1"/>
  <c r="AC267" i="1"/>
  <c r="AB267" i="1"/>
  <c r="AI267" i="1" s="1"/>
  <c r="C624" i="4"/>
  <c r="D624" i="4"/>
  <c r="E624" i="4"/>
  <c r="F624" i="4"/>
  <c r="G624" i="4"/>
  <c r="H624" i="4"/>
  <c r="B624" i="4"/>
  <c r="AH266" i="1"/>
  <c r="AG266" i="1"/>
  <c r="AF266" i="1"/>
  <c r="AE266" i="1"/>
  <c r="AD266" i="1"/>
  <c r="AC266" i="1"/>
  <c r="AB266" i="1"/>
  <c r="AI266" i="1" s="1"/>
  <c r="AH265" i="1"/>
  <c r="AG265" i="1"/>
  <c r="AF265" i="1"/>
  <c r="AE265" i="1"/>
  <c r="AD265" i="1"/>
  <c r="AC265" i="1"/>
  <c r="AB265" i="1"/>
  <c r="AK265" i="1" s="1"/>
  <c r="AL265" i="1"/>
  <c r="AN265" i="1"/>
  <c r="AJ267" i="1"/>
  <c r="L266" i="1"/>
  <c r="M266" i="1"/>
  <c r="L267" i="1"/>
  <c r="L265" i="1"/>
  <c r="M265" i="1"/>
  <c r="AH264" i="1"/>
  <c r="AG264" i="1"/>
  <c r="AF264" i="1"/>
  <c r="AE264" i="1"/>
  <c r="AD264" i="1"/>
  <c r="AC264" i="1"/>
  <c r="AI264" i="1" s="1"/>
  <c r="AB264" i="1"/>
  <c r="AJ264" i="1"/>
  <c r="L264" i="1"/>
  <c r="M264" i="1"/>
  <c r="AI263" i="1"/>
  <c r="AJ263" i="1"/>
  <c r="AK263" i="1"/>
  <c r="AL263" i="1"/>
  <c r="AM263" i="1"/>
  <c r="AN263" i="1"/>
  <c r="AH263" i="1"/>
  <c r="AG263" i="1"/>
  <c r="AF263" i="1"/>
  <c r="AE263" i="1"/>
  <c r="AD263" i="1"/>
  <c r="AC263" i="1"/>
  <c r="AB263" i="1"/>
  <c r="AH262" i="1"/>
  <c r="AG262" i="1"/>
  <c r="AF262" i="1"/>
  <c r="AE262" i="1"/>
  <c r="AD262" i="1"/>
  <c r="AC262" i="1"/>
  <c r="AB262" i="1"/>
  <c r="L263" i="1"/>
  <c r="M263" i="1"/>
  <c r="C620" i="4"/>
  <c r="D620" i="4"/>
  <c r="E620" i="4"/>
  <c r="F620" i="4"/>
  <c r="G620" i="4"/>
  <c r="H620" i="4"/>
  <c r="B620" i="4"/>
  <c r="L262" i="1"/>
  <c r="M262" i="1"/>
  <c r="AH261" i="1"/>
  <c r="AG261" i="1"/>
  <c r="AF261" i="1"/>
  <c r="AE261" i="1"/>
  <c r="AD261" i="1"/>
  <c r="AC261" i="1"/>
  <c r="AB261" i="1"/>
  <c r="AH260" i="1"/>
  <c r="AG260" i="1"/>
  <c r="AI259" i="1"/>
  <c r="AI260" i="1"/>
  <c r="AE260" i="1"/>
  <c r="AK260" i="1" s="1"/>
  <c r="AD260" i="1"/>
  <c r="AC260" i="1"/>
  <c r="AB260" i="1"/>
  <c r="AH259" i="1"/>
  <c r="AG259" i="1"/>
  <c r="AF259" i="1"/>
  <c r="AL259" i="1" s="1"/>
  <c r="AE259" i="1"/>
  <c r="AD259" i="1"/>
  <c r="AJ259" i="1" s="1"/>
  <c r="AC259" i="1"/>
  <c r="AB259" i="1"/>
  <c r="AF260" i="1"/>
  <c r="AK259" i="1"/>
  <c r="AM259" i="1"/>
  <c r="AN259" i="1"/>
  <c r="L261" i="1"/>
  <c r="M261" i="1"/>
  <c r="L260" i="1"/>
  <c r="M260" i="1"/>
  <c r="L259" i="1"/>
  <c r="M259" i="1"/>
  <c r="AH256" i="1"/>
  <c r="AG256" i="1"/>
  <c r="AF256" i="1"/>
  <c r="AE256" i="1"/>
  <c r="AK256" i="1" s="1"/>
  <c r="AD256" i="1"/>
  <c r="AC256" i="1"/>
  <c r="AB256" i="1"/>
  <c r="AH258" i="1"/>
  <c r="AG258" i="1"/>
  <c r="AF258" i="1"/>
  <c r="AE258" i="1"/>
  <c r="AD258" i="1"/>
  <c r="AC258" i="1"/>
  <c r="AB258" i="1"/>
  <c r="AK258" i="1" s="1"/>
  <c r="AH257" i="1"/>
  <c r="AG257" i="1"/>
  <c r="AF257" i="1"/>
  <c r="AE257" i="1"/>
  <c r="AK257" i="1" s="1"/>
  <c r="AD257" i="1"/>
  <c r="AC257" i="1"/>
  <c r="AI257" i="1" s="1"/>
  <c r="AB257" i="1"/>
  <c r="AI256" i="1"/>
  <c r="AL256" i="1"/>
  <c r="AM256" i="1"/>
  <c r="AN256" i="1"/>
  <c r="AJ257" i="1"/>
  <c r="AL257" i="1"/>
  <c r="AN257" i="1"/>
  <c r="AJ258" i="1"/>
  <c r="L258" i="1"/>
  <c r="L257" i="1"/>
  <c r="M257" i="1"/>
  <c r="L256" i="1"/>
  <c r="M256" i="1"/>
  <c r="AI255" i="1"/>
  <c r="AJ255" i="1"/>
  <c r="AK255" i="1"/>
  <c r="AL255" i="1"/>
  <c r="AM255" i="1"/>
  <c r="AN255" i="1"/>
  <c r="AH255" i="1"/>
  <c r="AG255" i="1"/>
  <c r="AF255" i="1"/>
  <c r="AE255" i="1"/>
  <c r="AD255" i="1"/>
  <c r="AC255" i="1"/>
  <c r="AB255" i="1"/>
  <c r="L255" i="1"/>
  <c r="M255" i="1"/>
  <c r="AH254" i="1"/>
  <c r="AN254" i="1" s="1"/>
  <c r="AG254" i="1"/>
  <c r="AF254" i="1"/>
  <c r="AE254" i="1"/>
  <c r="AK254" i="1" s="1"/>
  <c r="AD254" i="1"/>
  <c r="AC254" i="1"/>
  <c r="AB254" i="1"/>
  <c r="AL254" i="1"/>
  <c r="L254" i="1"/>
  <c r="M254" i="1"/>
  <c r="AH253" i="1"/>
  <c r="AG253" i="1"/>
  <c r="AF253" i="1"/>
  <c r="AE253" i="1"/>
  <c r="AD253" i="1"/>
  <c r="AC253" i="1"/>
  <c r="AI253" i="1" s="1"/>
  <c r="AB253" i="1"/>
  <c r="AK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N267" i="1" l="1"/>
  <c r="AL267" i="1"/>
  <c r="AM267" i="1"/>
  <c r="AK267" i="1"/>
  <c r="AN266" i="1"/>
  <c r="AL266" i="1"/>
  <c r="AM266" i="1"/>
  <c r="AK266" i="1"/>
  <c r="AJ266" i="1"/>
  <c r="M267" i="1"/>
  <c r="AJ265" i="1"/>
  <c r="AI265" i="1"/>
  <c r="AM265" i="1"/>
  <c r="AN264" i="1"/>
  <c r="AM264" i="1"/>
  <c r="AL264" i="1"/>
  <c r="AK264" i="1"/>
  <c r="AK262" i="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<sst xmlns="http://schemas.openxmlformats.org/spreadsheetml/2006/main" count="5348" uniqueCount="1386">
  <si>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</si>
  <si>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</si>
  <si>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</si>
  <si>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</si>
  <si>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</si>
  <si>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</si>
  <si>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</si>
  <si>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</si>
  <si>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</si>
  <si>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</si>
  <si>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</si>
  <si>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</si>
  <si>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</si>
  <si>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</si>
  <si>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</si>
  <si>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</si>
  <si>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</si>
  <si>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</si>
  <si>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</si>
  <si>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</si>
  <si>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</si>
  <si>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</si>
  <si>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</si>
  <si>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</si>
  <si>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</si>
  <si>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</si>
  <si>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</si>
  <si>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</si>
  <si>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</si>
  <si>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</si>
  <si>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</si>
  <si>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</si>
  <si>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</si>
  <si>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</si>
  <si>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</si>
  <si>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</si>
  <si>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</si>
  <si>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</si>
  <si>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</si>
  <si>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</si>
  <si>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</si>
  <si>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</si>
  <si>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</si>
  <si>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</si>
  <si>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</si>
  <si>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</si>
  <si>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</si>
  <si>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</si>
  <si>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</si>
  <si>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</si>
  <si>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</si>
  <si>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</si>
  <si>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</si>
  <si>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</si>
  <si>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</si>
  <si>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</si>
  <si>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</si>
  <si>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</si>
  <si>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</si>
  <si>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</si>
  <si>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</si>
  <si>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</si>
  <si>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</si>
  <si>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</si>
  <si>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</si>
  <si>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</si>
  <si>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</si>
  <si>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</si>
  <si>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</si>
  <si>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</si>
  <si>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</si>
  <si>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</si>
  <si>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</si>
  <si>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</si>
  <si>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</si>
  <si>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</si>
  <si>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</si>
  <si>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</si>
  <si>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</si>
  <si>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</si>
  <si>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</si>
  <si>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</si>
  <si>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</si>
  <si>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</si>
  <si>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</si>
  <si>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</si>
  <si>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</si>
  <si>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</si>
  <si>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</si>
  <si>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</si>
  <si>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</si>
  <si>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</si>
  <si>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</si>
  <si>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</si>
  <si>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</si>
  <si>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</si>
  <si>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</si>
  <si>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</si>
  <si>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</si>
  <si>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</si>
  <si>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</si>
  <si>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</si>
  <si>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</si>
  <si>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</si>
  <si>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</si>
  <si>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</si>
  <si>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</si>
  <si>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</si>
  <si>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</si>
  <si>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</si>
  <si>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</si>
  <si>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</si>
  <si>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</si>
  <si>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</si>
  <si>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</si>
  <si>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</si>
  <si>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</si>
  <si>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</si>
  <si>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</si>
  <si>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</si>
  <si>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</si>
  <si>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</si>
  <si>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</si>
  <si>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</si>
  <si>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</si>
  <si>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</si>
  <si>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</si>
  <si>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</si>
  <si>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</si>
  <si>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</si>
  <si>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</si>
  <si>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</si>
  <si>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</si>
  <si>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</si>
  <si>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</si>
  <si>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</si>
  <si>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</si>
  <si>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</si>
  <si>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</si>
  <si>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</si>
  <si>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</si>
  <si>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</si>
  <si>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</si>
  <si>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</si>
  <si>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</si>
  <si>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</si>
  <si>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</si>
  <si>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</si>
  <si>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</si>
  <si>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</si>
  <si>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</si>
  <si>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</si>
  <si>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</si>
  <si>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</si>
  <si>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</si>
  <si>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</si>
  <si>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</si>
  <si>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</si>
  <si>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</si>
  <si>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</si>
  <si>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</si>
  <si>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</si>
  <si>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</si>
  <si>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</si>
  <si>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</si>
  <si>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</si>
  <si>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</si>
  <si>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</si>
  <si>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</si>
  <si>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</si>
  <si>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</si>
  <si>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</si>
  <si>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</si>
  <si>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</si>
  <si>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</si>
  <si>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</si>
  <si>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</si>
  <si>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</si>
  <si>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</si>
  <si>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</si>
  <si>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</si>
  <si>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</si>
  <si>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</si>
  <si>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</si>
  <si>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</si>
  <si>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</si>
  <si>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</si>
  <si>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</si>
  <si>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</si>
  <si>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</si>
  <si>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</si>
  <si>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</si>
  <si>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</si>
  <si>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</si>
  <si>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</si>
  <si>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</si>
  <si>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</si>
  <si>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</si>
  <si>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</si>
  <si>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</si>
  <si>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</si>
  <si>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</si>
  <si>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</si>
  <si>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</si>
  <si>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</si>
  <si>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</si>
  <si>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</si>
  <si>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</si>
  <si>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</si>
  <si>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</si>
  <si>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</si>
  <si>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</si>
  <si>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</si>
  <si>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</si>
  <si>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</si>
  <si>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</si>
  <si>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</si>
  <si>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</si>
  <si>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</si>
  <si>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</si>
  <si>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</si>
  <si>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</si>
  <si>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</si>
  <si>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</si>
  <si>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</si>
  <si>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</si>
  <si>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</si>
  <si>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</si>
  <si>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</si>
  <si>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</si>
  <si>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</si>
  <si>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</si>
  <si>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</si>
  <si>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</si>
  <si>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</si>
  <si>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</si>
  <si>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</si>
  <si>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</si>
  <si>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</si>
  <si>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</si>
  <si>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</si>
  <si>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</si>
  <si>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</si>
  <si>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</si>
  <si>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</si>
  <si>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</si>
  <si>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</si>
  <si>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</si>
  <si>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</si>
  <si>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</si>
  <si>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</si>
  <si>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</si>
  <si>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</si>
  <si>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</si>
  <si>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</si>
  <si>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</si>
  <si>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</si>
  <si>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</si>
  <si>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</si>
  <si>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</si>
  <si>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</si>
  <si>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</si>
  <si>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</si>
  <si>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</si>
  <si>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</si>
  <si>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</si>
  <si>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</si>
  <si>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</si>
  <si>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</si>
  <si>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</si>
  <si>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</si>
  <si>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</si>
  <si>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</si>
  <si>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</si>
  <si>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</si>
  <si>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</si>
  <si>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</si>
  <si>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</si>
  <si>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</si>
  <si>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</si>
  <si>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</si>
  <si>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</si>
  <si>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</si>
  <si>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</si>
  <si>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</si>
  <si>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</si>
  <si>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</si>
  <si>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</si>
  <si>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</si>
  <si>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</si>
  <si>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</si>
  <si>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</si>
  <si>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</si>
  <si>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</si>
  <si>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</si>
  <si>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</si>
  <si>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</si>
  <si>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</si>
  <si>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</si>
  <si>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</si>
  <si>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</si>
  <si>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</si>
  <si>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</si>
  <si>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</si>
  <si>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</si>
  <si>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</si>
  <si>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</si>
  <si>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</si>
  <si>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</si>
  <si>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</si>
  <si>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</si>
  <si>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</si>
  <si>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</si>
  <si>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</si>
  <si>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</si>
  <si>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</si>
  <si>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</si>
  <si>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</si>
  <si>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</si>
  <si>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</si>
  <si>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</si>
  <si>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</si>
  <si>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</si>
  <si>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</si>
  <si>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</si>
  <si>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</si>
  <si>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</si>
  <si>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</si>
  <si>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</si>
  <si>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</si>
  <si>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</si>
  <si>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</si>
  <si>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</si>
  <si>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</si>
  <si>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</si>
  <si>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</si>
  <si>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</si>
  <si>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</si>
  <si>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</si>
  <si>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</si>
  <si>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</si>
  <si>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</si>
  <si>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</si>
  <si>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</si>
  <si>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</si>
  <si>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</si>
  <si>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</si>
  <si>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</si>
  <si>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</si>
  <si>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</si>
  <si>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</si>
  <si>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</si>
  <si>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</si>
  <si>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</si>
  <si>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</si>
  <si>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</si>
  <si>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</si>
  <si>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</si>
  <si>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</si>
  <si>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</si>
  <si>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</si>
  <si>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</si>
  <si>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</si>
  <si>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</si>
  <si>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</si>
  <si>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</si>
  <si>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</si>
  <si>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</si>
  <si>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</si>
  <si>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</si>
  <si>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</si>
  <si>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</si>
  <si>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</si>
  <si>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</si>
  <si>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</si>
  <si>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</si>
  <si>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</si>
  <si>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</si>
  <si>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</si>
  <si>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</si>
  <si>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</si>
  <si>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</si>
  <si>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</si>
  <si>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</si>
  <si>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</si>
  <si>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</si>
  <si>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</si>
  <si>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</si>
  <si>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</si>
  <si>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</si>
  <si>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</si>
  <si>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</si>
  <si>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</si>
  <si>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</si>
  <si>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</si>
  <si>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</si>
  <si>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</si>
  <si>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</si>
  <si>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</si>
  <si>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</si>
  <si>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</si>
  <si>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</si>
  <si>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</si>
  <si>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</si>
  <si>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</si>
  <si>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</si>
  <si>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</si>
  <si>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</si>
  <si>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</si>
  <si>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</si>
  <si>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</si>
  <si>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</si>
  <si>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</si>
  <si>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</si>
  <si>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</si>
  <si>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</si>
  <si>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</si>
  <si>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</si>
  <si>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</si>
  <si>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</si>
  <si>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</si>
  <si>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</si>
  <si>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</si>
  <si>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</si>
  <si>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</si>
  <si>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</si>
  <si>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</si>
  <si>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</si>
  <si>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</si>
  <si>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</si>
  <si>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</si>
  <si>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</si>
  <si>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</si>
  <si>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</si>
  <si>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</si>
  <si>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</si>
  <si>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</si>
  <si>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</si>
  <si>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</si>
  <si>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</si>
  <si>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</si>
  <si>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</si>
  <si>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</si>
  <si>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</si>
  <si>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</si>
  <si>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</si>
  <si>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</si>
  <si>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</si>
  <si>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</si>
  <si>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</si>
  <si>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</si>
  <si>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</si>
  <si>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</si>
  <si>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</si>
  <si>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</si>
  <si>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</si>
  <si>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</si>
  <si>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</si>
  <si>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</si>
  <si>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</si>
  <si>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</si>
  <si>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</si>
  <si>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</si>
  <si>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</si>
  <si>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</si>
  <si>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</si>
  <si>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</si>
  <si>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</si>
  <si>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</si>
  <si>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</si>
  <si>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</si>
  <si>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</si>
  <si>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</si>
  <si>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</si>
  <si>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</si>
  <si>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</si>
  <si>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</si>
  <si>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</si>
  <si>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</si>
  <si>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</si>
  <si>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</si>
  <si>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</si>
  <si>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</si>
  <si>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</si>
  <si>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</si>
  <si>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</si>
  <si>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</si>
  <si>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</si>
  <si>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</si>
  <si>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</si>
  <si>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</si>
  <si>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</si>
  <si>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</si>
  <si>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</si>
  <si>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</si>
  <si>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</si>
  <si>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</si>
  <si>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</si>
  <si>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</si>
  <si>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</si>
  <si>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</si>
  <si>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</si>
  <si>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</si>
  <si>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</si>
  <si>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</si>
  <si>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</si>
  <si>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</si>
  <si>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</si>
  <si>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</si>
  <si>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</si>
  <si>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</si>
  <si>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</si>
  <si>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</si>
  <si>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</si>
  <si>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</si>
  <si>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</si>
  <si>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</si>
  <si>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</si>
  <si>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</si>
  <si>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</si>
  <si>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</si>
  <si>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</si>
  <si>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</si>
  <si>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</si>
  <si>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</si>
  <si>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</si>
  <si>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</si>
  <si>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</si>
  <si>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</si>
  <si>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</si>
  <si>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</si>
  <si>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</si>
  <si>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</si>
  <si>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</si>
  <si>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</si>
  <si>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</si>
  <si>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</si>
  <si>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</si>
  <si>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</si>
  <si>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</si>
  <si>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</si>
  <si>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</si>
  <si>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</si>
  <si>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</si>
  <si>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</si>
  <si>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</si>
  <si>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</si>
  <si>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</si>
  <si>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</si>
  <si>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</si>
  <si>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</si>
  <si>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</si>
  <si>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</si>
  <si>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</si>
  <si>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</si>
  <si>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</si>
  <si>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</si>
  <si>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</si>
  <si>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</si>
  <si>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</si>
  <si>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</si>
  <si>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</si>
  <si>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</si>
  <si>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</si>
  <si>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</si>
  <si>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</si>
  <si>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</si>
  <si>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</si>
  <si>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</si>
  <si>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</si>
  <si>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</si>
  <si>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</si>
  <si>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</si>
  <si>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</si>
  <si>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</si>
  <si>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</si>
  <si>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</si>
  <si>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</si>
  <si>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</si>
  <si>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</si>
  <si>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</si>
  <si>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</si>
  <si>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</si>
  <si>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</si>
  <si>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</si>
  <si>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</si>
  <si>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</si>
  <si>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</si>
  <si>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</si>
  <si>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</si>
  <si>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</si>
  <si>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</si>
  <si>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</si>
  <si>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</si>
  <si>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</si>
  <si>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</si>
  <si>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</si>
  <si>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</si>
  <si>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</si>
  <si>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</si>
  <si>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</si>
  <si>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</si>
  <si>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</si>
  <si>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</si>
  <si>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</si>
  <si>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</si>
  <si>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</si>
  <si>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</si>
  <si>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</si>
  <si>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</si>
  <si>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</si>
  <si>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</si>
  <si>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</si>
  <si>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</si>
  <si>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</si>
  <si>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</si>
  <si>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</si>
  <si>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</si>
  <si>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</si>
  <si>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</si>
  <si>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</si>
  <si>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</si>
  <si>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</si>
  <si>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</si>
  <si>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</si>
  <si>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</si>
  <si>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</si>
  <si>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</si>
  <si>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</si>
  <si>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</si>
  <si>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</si>
  <si>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</si>
  <si>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</si>
  <si>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</si>
  <si>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</si>
  <si>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</si>
  <si>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</si>
  <si>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</si>
  <si>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</si>
  <si>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</si>
  <si>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</si>
  <si>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</si>
  <si>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</si>
  <si>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</si>
  <si>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</si>
  <si>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</si>
  <si>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</si>
  <si>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</si>
  <si>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</si>
  <si>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</si>
  <si>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</si>
  <si>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</si>
  <si>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</si>
  <si>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</si>
  <si>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</si>
  <si>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</si>
  <si>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</si>
  <si>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</si>
  <si>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</si>
  <si>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</si>
  <si>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</si>
  <si>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</si>
  <si>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</si>
  <si>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</si>
  <si>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</si>
  <si>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</si>
  <si>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</si>
  <si>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</si>
  <si>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</si>
  <si>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</si>
  <si>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</si>
  <si>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</si>
  <si>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</si>
  <si>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</si>
  <si>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</si>
  <si>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</si>
  <si>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</si>
  <si>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</si>
  <si>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</si>
  <si>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</si>
  <si>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</si>
  <si>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</si>
  <si>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</si>
  <si>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</si>
  <si>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</si>
  <si>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</si>
  <si>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</si>
  <si>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</si>
  <si>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</si>
  <si>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</si>
  <si>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</si>
  <si>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</si>
  <si>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</si>
  <si>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</si>
  <si>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</si>
  <si>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</si>
  <si>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</si>
  <si>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</si>
  <si>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</si>
  <si>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</si>
  <si>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</si>
  <si>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</si>
  <si>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</si>
  <si>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</si>
  <si>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</si>
  <si>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</si>
  <si>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</si>
  <si>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</si>
  <si>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</si>
  <si>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</si>
  <si>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</si>
  <si>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</si>
  <si>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</si>
  <si>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</si>
  <si>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</si>
  <si>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</si>
  <si>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</si>
  <si>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</si>
  <si>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</si>
  <si>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</si>
  <si>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</si>
  <si>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</si>
  <si>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</si>
  <si>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</si>
  <si>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</si>
  <si>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</si>
  <si>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</si>
  <si>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</si>
  <si>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</si>
  <si>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</si>
  <si>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</si>
  <si>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</si>
  <si>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</si>
  <si>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</si>
  <si>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</si>
  <si>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</si>
  <si>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</si>
  <si>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</si>
  <si>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</si>
  <si>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</si>
  <si>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</si>
  <si>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</si>
  <si>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</si>
  <si>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</si>
  <si>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</si>
  <si>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</si>
  <si>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</si>
  <si>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</si>
  <si>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</si>
  <si>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</si>
  <si>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</si>
  <si>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</si>
  <si>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</si>
  <si>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</si>
  <si>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</si>
  <si>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</si>
  <si>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</si>
  <si>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</si>
  <si>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</si>
  <si>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</si>
  <si>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</si>
  <si>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</si>
  <si>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</si>
  <si>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</si>
  <si>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</si>
  <si>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</si>
  <si>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</si>
  <si>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</si>
  <si>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</si>
  <si>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</si>
  <si>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</si>
  <si>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</si>
  <si>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</si>
  <si>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</si>
  <si>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</si>
  <si>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</si>
  <si>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</si>
  <si>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</si>
  <si>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</si>
  <si>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</si>
  <si>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</si>
  <si>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</si>
  <si>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</si>
  <si>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</si>
  <si>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</si>
  <si>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</si>
  <si>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</si>
  <si>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</si>
  <si>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</si>
  <si>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</si>
  <si>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</si>
  <si>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</si>
  <si>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</si>
  <si>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</si>
  <si>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</si>
  <si>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</si>
  <si>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</si>
  <si>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</si>
  <si>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</si>
  <si>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</si>
  <si>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</si>
  <si>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</si>
  <si>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</si>
  <si>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</si>
  <si>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</si>
  <si>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</si>
  <si>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</si>
  <si>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</si>
  <si>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</si>
  <si>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</si>
  <si>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</si>
  <si>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</si>
  <si>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</si>
  <si>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</si>
  <si>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</si>
  <si>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</si>
  <si>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</si>
  <si>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</si>
  <si>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</si>
  <si>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</si>
  <si>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</si>
  <si>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</si>
  <si>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</si>
  <si>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</si>
  <si>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</si>
  <si>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</si>
  <si>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</si>
  <si>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</si>
  <si>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</si>
  <si>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</si>
  <si>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</si>
  <si>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</si>
  <si>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</si>
  <si>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</si>
  <si>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</si>
  <si>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</si>
  <si>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</si>
  <si>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</si>
  <si>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</si>
  <si>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</si>
  <si>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</si>
  <si>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</si>
  <si>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</si>
  <si>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</si>
  <si>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</si>
  <si>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</si>
  <si>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</si>
  <si>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</si>
  <si>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</si>
  <si>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</si>
  <si>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</si>
  <si>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</si>
  <si>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</si>
  <si>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</si>
  <si>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</si>
  <si>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</si>
  <si>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</si>
  <si>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</si>
  <si>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</si>
  <si>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</si>
  <si>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</si>
  <si>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</si>
  <si>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</si>
  <si>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</si>
  <si>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</si>
  <si>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</si>
  <si>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</si>
  <si>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</si>
  <si>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</si>
  <si>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</si>
  <si>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</si>
  <si>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</si>
  <si>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</si>
  <si>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</si>
  <si>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</si>
  <si>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</si>
  <si>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</si>
  <si>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</si>
  <si>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</si>
  <si>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</si>
  <si>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</si>
  <si>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</si>
  <si>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</si>
  <si>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</si>
  <si>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</si>
  <si>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</si>
  <si>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</si>
  <si>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</si>
  <si>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</si>
  <si>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</si>
  <si>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</si>
  <si>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</si>
  <si>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</si>
  <si>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</si>
  <si>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</si>
  <si>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</si>
  <si>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</si>
  <si>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</si>
  <si>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</si>
  <si>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</si>
  <si>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</si>
  <si>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</si>
  <si>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</si>
  <si>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</si>
  <si>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</si>
  <si>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</si>
  <si>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</si>
  <si>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</si>
  <si>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</si>
  <si>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</si>
  <si>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</si>
  <si>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</si>
  <si>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</si>
  <si>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</si>
  <si>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</si>
  <si>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</si>
  <si>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</si>
  <si>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</si>
  <si>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</si>
  <si>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</si>
  <si>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</si>
  <si>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</si>
  <si>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</si>
  <si>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</si>
  <si>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</si>
  <si>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</si>
  <si>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</si>
  <si>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</si>
  <si>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</si>
  <si>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</si>
  <si>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</si>
  <si>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</si>
  <si>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</si>
  <si>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</si>
  <si>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</si>
  <si>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</si>
  <si>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</si>
  <si>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</si>
  <si>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</si>
  <si>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</si>
  <si>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</si>
  <si>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</si>
  <si>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</si>
  <si>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</si>
  <si>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</si>
  <si>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</si>
  <si>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</si>
  <si>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</si>
  <si>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</si>
  <si>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</si>
  <si>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</si>
  <si>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</si>
  <si>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</si>
  <si>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</si>
  <si>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</si>
  <si>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</si>
  <si>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</si>
  <si>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</si>
  <si>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</si>
  <si>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</si>
  <si>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</si>
  <si>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</si>
  <si>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</si>
  <si>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</si>
  <si>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</si>
  <si>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</si>
  <si>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</si>
  <si>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</si>
  <si>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</si>
  <si>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</si>
  <si>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</si>
  <si>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</si>
  <si>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</si>
  <si>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</si>
  <si>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</si>
  <si>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</si>
  <si>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</si>
  <si>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</si>
  <si>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</si>
  <si>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</si>
  <si>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</si>
  <si>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</si>
  <si>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</si>
  <si>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</si>
  <si>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</si>
  <si>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</si>
  <si>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</si>
  <si>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</si>
  <si>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</si>
  <si>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</si>
  <si>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</si>
  <si>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</si>
  <si>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</si>
  <si>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</si>
  <si>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</si>
  <si>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</si>
  <si>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</si>
  <si>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</si>
  <si>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</si>
  <si>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</si>
  <si>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</si>
  <si>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</si>
  <si>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</si>
  <si>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</si>
  <si>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</si>
  <si>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</si>
  <si>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</si>
  <si>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</si>
  <si>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</si>
  <si>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</si>
  <si>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</si>
  <si>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</si>
  <si>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</si>
  <si>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</si>
  <si>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</si>
  <si>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</si>
  <si>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</si>
  <si>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</si>
  <si>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</si>
  <si>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</si>
  <si>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</si>
  <si>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</si>
  <si>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</si>
  <si>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</si>
  <si>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</si>
  <si>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</si>
  <si>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</si>
  <si>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</si>
  <si>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</si>
  <si>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</si>
  <si>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</si>
  <si>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</si>
  <si>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</si>
  <si>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</si>
  <si>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</si>
  <si>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</si>
  <si>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</si>
  <si>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</si>
  <si>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</si>
  <si>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</si>
  <si>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</si>
  <si>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</si>
  <si>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</si>
  <si>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</si>
  <si>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</si>
  <si>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</si>
  <si>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</si>
  <si>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</si>
  <si>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</si>
  <si>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</si>
  <si>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</si>
  <si>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</si>
  <si>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</si>
  <si>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</si>
  <si>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</si>
  <si>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</si>
  <si>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</si>
  <si>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</si>
  <si>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</si>
  <si>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</si>
  <si>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</si>
  <si>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</si>
  <si>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</si>
  <si>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</si>
  <si>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</si>
  <si>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</si>
  <si>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</si>
  <si>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</si>
  <si>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</si>
  <si>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</si>
  <si>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</si>
  <si>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</si>
  <si>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</si>
  <si>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</si>
  <si>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</si>
  <si>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</si>
  <si>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</si>
  <si>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</si>
  <si>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</si>
  <si>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</si>
  <si>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</si>
  <si>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</si>
  <si>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</si>
  <si>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</si>
  <si>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</si>
  <si>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</si>
  <si>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</si>
  <si>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</si>
  <si>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</si>
  <si>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</si>
  <si>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</si>
  <si>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</si>
  <si>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</si>
  <si>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</si>
  <si>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</si>
  <si>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</si>
  <si>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</si>
  <si>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</si>
  <si>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</si>
  <si>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</si>
  <si>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</si>
  <si>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</si>
  <si>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</si>
  <si>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</si>
  <si>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</si>
  <si>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</si>
  <si>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</si>
  <si>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</si>
  <si>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</si>
  <si>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</si>
  <si>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</si>
  <si>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</si>
  <si>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</si>
  <si>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</si>
  <si>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</si>
  <si>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</si>
  <si>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</si>
  <si>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</si>
  <si>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</si>
  <si>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</si>
  <si>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</si>
  <si>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</si>
  <si>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</si>
  <si>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</si>
  <si>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</si>
  <si>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</si>
  <si>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</si>
  <si>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</si>
  <si>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</si>
  <si>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</si>
  <si>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</si>
  <si>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</si>
  <si>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</si>
  <si>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</si>
  <si>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</si>
  <si>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</si>
  <si>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</si>
  <si>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</si>
  <si>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</si>
  <si>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</si>
  <si>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</si>
  <si>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</si>
  <si>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</si>
  <si>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</si>
  <si>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</si>
  <si>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</si>
  <si>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</si>
  <si>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</si>
  <si>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</si>
  <si>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</si>
  <si>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</si>
  <si>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</si>
  <si>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</si>
  <si>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</si>
  <si>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</si>
  <si>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</si>
  <si>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</si>
  <si>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</si>
  <si>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</si>
  <si>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</si>
  <si>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</si>
  <si>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</si>
  <si>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</si>
  <si>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</si>
  <si>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</si>
  <si>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</si>
  <si>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</si>
  <si>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</si>
  <si>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</si>
  <si>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</si>
  <si>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</si>
  <si>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</si>
  <si>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</si>
  <si>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</si>
  <si>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</si>
  <si>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</si>
  <si>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</si>
  <si>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</si>
  <si>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</si>
  <si>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</si>
  <si>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</si>
  <si>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</si>
  <si>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</si>
  <si>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</si>
  <si>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</si>
  <si>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</si>
  <si>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</si>
  <si>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</si>
  <si>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</si>
  <si>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</si>
  <si>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</si>
  <si>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</si>
  <si>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</si>
  <si>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</si>
  <si>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</si>
  <si>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</si>
  <si>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</si>
  <si>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</si>
  <si>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</si>
  <si>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</si>
  <si>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</si>
  <si>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</si>
  <si>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</si>
  <si>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</si>
  <si>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</si>
  <si>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</si>
  <si>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</si>
  <si>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</si>
  <si>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</si>
  <si>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</si>
  <si>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</si>
  <si>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</si>
  <si>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</si>
  <si>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</si>
  <si>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</si>
  <si>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</si>
  <si>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</si>
  <si>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</si>
  <si>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</si>
  <si>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</si>
  <si>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</si>
  <si>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</si>
  <si>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</si>
  <si>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</si>
  <si>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</si>
  <si>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</si>
  <si>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</si>
  <si>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</si>
  <si>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</si>
  <si>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</si>
  <si>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</si>
  <si>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</si>
  <si>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</si>
  <si>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</si>
  <si>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</si>
  <si>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</si>
  <si>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</si>
  <si>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</si>
  <si>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</si>
  <si>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</si>
  <si>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</si>
  <si>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</si>
  <si>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</si>
  <si>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</si>
  <si>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</si>
  <si>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</si>
  <si>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</si>
  <si>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</si>
  <si>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</si>
  <si>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</si>
  <si>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</si>
  <si>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</si>
  <si>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</si>
  <si>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</si>
  <si>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</si>
  <si>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</si>
  <si>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</si>
  <si>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</si>
  <si>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</si>
  <si>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</si>
  <si>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</si>
  <si>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</si>
  <si>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</si>
  <si>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</si>
  <si>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</si>
  <si>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</si>
  <si>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</si>
  <si>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</si>
  <si>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</si>
  <si>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</si>
  <si>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</si>
  <si>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</si>
  <si>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</si>
  <si>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</si>
  <si>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</si>
  <si>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</si>
  <si>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</si>
  <si>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</si>
  <si>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</si>
  <si>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</si>
  <si>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</si>
  <si>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</si>
  <si>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</si>
  <si>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</si>
  <si>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</si>
  <si>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</si>
  <si>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</si>
  <si>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</si>
  <si>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</si>
  <si>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</si>
  <si>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</si>
  <si>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</si>
  <si>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</si>
  <si>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</si>
  <si>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</si>
  <si>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</si>
  <si>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</si>
  <si>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</si>
  <si>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</si>
  <si>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</si>
  <si>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</si>
  <si>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</si>
  <si>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</si>
  <si>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</si>
  <si>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</si>
  <si>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</si>
  <si>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</si>
  <si>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</si>
  <si>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</si>
  <si>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</si>
  <si>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</si>
  <si>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</si>
  <si>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</si>
  <si>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</si>
  <si>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</si>
  <si>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Act II butter Lovers pkg 2.5 servings per pkg, serving</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</si>
  <si>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</si>
  <si>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</si>
  <si>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</si>
  <si>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</si>
  <si>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</si>
  <si>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</si>
  <si>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</si>
  <si>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</si>
  <si>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</si>
  <si>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</si>
  <si>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</si>
  <si>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</si>
  <si>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</si>
  <si>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</si>
  <si>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</si>
  <si>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</si>
  <si>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</si>
  <si>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</si>
  <si>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</si>
  <si>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</si>
  <si>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</si>
  <si>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</si>
  <si>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</si>
  <si>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</si>
  <si>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</si>
  <si>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</si>
  <si>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</si>
  <si>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</si>
  <si>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</si>
  <si>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</si>
  <si>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</si>
  <si>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</si>
  <si>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</si>
  <si>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</si>
  <si>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</si>
  <si>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</si>
  <si>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</si>
  <si>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</si>
  <si>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</si>
  <si>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</si>
  <si>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</si>
  <si>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</si>
  <si>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</si>
  <si>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</si>
  <si>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</si>
  <si>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</si>
  <si>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</si>
  <si>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</si>
  <si>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</si>
  <si>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</si>
  <si>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</si>
  <si>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</si>
  <si>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sweet earth package plant based meat, 4 servings/package, 1 serving</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</si>
  <si>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Went to work and was doing ok, but crying in session quietly while clients passed out. Then it came and went, just thinking of Mom, I need that to happen, its a normal process to mourn. Told my boss by text at lunch time and she asked if I wanted to go home to mourn, I told her I was fine, and she said if I did I could. I took too much time off, spent money a lot on trip to visit Mom and have no time really for side biz clients other than one here or there that i already know and the time spent is worth it. So I need to work. For lunch I had a couple pita breads and a side of feta zesty cheese and hummus from Hummus republic. Then at home, studied but had a drink just bc its a habit now. I don't really care to drop. But I do get tired the more days in a row I drink. Studying and everything else is fine, just like drinking tons of coffee to be alert. Alcohol at night, up to 3 drinks to flush free radicals or unwind, or bc I can and motivation being old conservative self-proclaimed saints or poster child examples to their people on a good woman of God doesn't drink at all. I have no idea. Probably just bc I can so I will. And I cannot drink too much or else I get sick, so there is a limit. Its worked into being a human being and biology. After work had a bagel in airfryer with the italian blend cheese and did some FABS flash card studying with the helpful Discord SCUHS cohort fall 2021 site additions added by classmates. They are very helpful. It is somewhat like facebook with the memes and posts on the course. I also started the CTAP studying, Went to bed at 930 approximately after setting alarm for 4 am to get up, but it didn't go off and I got up at 5 am instead.  I also talked to the girls and Mo who called me to check on me and said they worried about me being alone, but I am fine, and I called Becky and she told them to call me to check on me, she has her uncle Jim there helping her out. She is going to take her Mom and Dad's dog Cody who is about 14-16 years old with her to Chicago. I had a couple drinks by that time and 6 drinks of coffee. Was going to work out but was tired at 6 pm and studied instead making flashcards so I didn't have to be 100% alert studying but just rewriting. Actually for dinner, I did make that sweet earth and sweet peppers in airfryer and had 1/6 of that on my bagel with italian blend cheese plain. Was good. Also the 2nd drink was a straight vodka kettle one not with ice bc I had a kaleidoscope RHS vision migraine that didn't disappear right after drinking the shot but about 20 minutes later it was gone and I didn't feel any HA pain. Maybe they are related. Who knows? This is why I want to be a doctor and make educated assumptions. With research. I got that on my toolbelt with data science MS degree. I would just like to mention, this sweet, cute little Filipina couple have been going there for months, she was my last client yesterday and her first child about 7 months pregnant, and I was thinking ok, like I just lost my mom and she died too early, and this girl had in vitro and had the option of picking a boy or girl but let her female doctor decide which embryo to implant in her, and she doesn't even know until November. So I was like, ok Mom needs to live out her years and restart life, so I was like massaging her and mixing that with the story of what my client from calvary chapel said about Moses and how he was put in the NIle but his sister and brother followed him and knew exactly who he was but didn't say anything, so I was just like, ok, well Mom here you go , there is your vessel, better jump on this one, a healthy baby, might not be a girl, but Filipino and doing well in finances and relationship, probably no fighting and a good way to restart your life, so lets see if we can put you on this fetus, bc its a fetus after 8 weeks and she is 7 months. Not a crime, and so its just a mental game with an entertaining way of letting the 90 minute prenatal go by. We will check up on her time to time to see how she is doing but Mom would make a great functional personality for her, believes with her heart and trusts God, who wouldn't want her as a child? Just thought I would put that out there, otherwise she is a saint. </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</si>
  <si>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zesty feta cheese 1/2 cup
(179	14.5	10.2	9.7	10.8	0	759)
hummus 1/4 cup
(108.75	5.28	0.70	3.00	12.38	2.45	148.75)
2 pita breads
(330.00	1.40	0.20	11.00	66.80	2.60	644.00)
=290+90+290+90+127+7+179+109+330
=4+6+4+6+7+0+15+5+1
=1+4+1+4+4+0+10+1+0
=9+7+9+7+11+0+10+3+11
=53+2+53+2+5+2+11+12+67
=2+0+2+0+1+0+0+2+3
=410+210+410+210+207+1+759+149+644
</t>
  </si>
  <si>
    <t xml:space="preserve">pec major bench press inclined 65 lbs
triceps chair dip body weight
deltoids 5 lb discs -3 lb
stretched and also did 15 minutes of cardio kickboxing with 5 3-minte rounds and 30 second breaks
</t>
  </si>
  <si>
    <t>Woke up at 5 am instead of 4 am bc my alarm didn't go off and was tired. I wasn't feeling good either, I had a sm reg BM after 1st cup of coffee then after the next 2 cups of coffee not diarhea but every BM felt like lower abdomen pain like the type from diarhea or a lot of gas. Not watery or gassy though. So had 3 BMs. And had 4 cups of coffee by 830 am and studied the CTAP quiz 2 and the FABS1 material on shoulder muscles and vertebral atypical and typical segments and connective tissue. Had the 5 the cup of coffee by break time after the quiz in FABS at 10 and the 6th cup of coffee by quiz 2 in CTAP at 130 pm. I was tired after quiz, and studied but was too tired to study or memorize too much but did use the study guide and got a 7/10. He raised the last quiz 1 in CTAP that I got 6/10 to 7/10 and this one I got 7/10 and studied the study guide. Trick questions with none and all available in multiple choice and thought to pick only one I knew. Didn't check to see which ones I missed, but did write the questions down this time as he dismissed about 90% of the class in the process that it took me to show my green screen after writing all choices to study later or compare. Took a shower before FABS around 915 am and put on the waist trimmer and compression socks, did the courses and after my CTAP at 3 pm I took my waist measurements, thats after breakfast and lunch. Had multivitamins 3 with breakfast the bagel and italian cheese and put extra italian cheese on my airfryed warmed up sweet earth burger with peppers and the everything bagel. I wore my waist trimmer about 6 hours at that time. No nap, shook it off after chomping a cup of ice and worked out at 3 pm. The sky looked cloudy and like it would rain and maybe storm, but didn't rain by the time I got out of the gym an hour later. Just wanted to do a quick cardio and arm workout. Only did 5 3-minute cardio kickboxing rounds with bench press on inclined bench 65 lbs and deltoids with disks 5 lbs and chair dips for triceps, then stretched more, bc I stretched after 15 min cardio. Left for home. Its like Mom's death makes the world sad, and it should, bc she was a great person and offered love and friendship to anybody who talked to her. She was a loving and helpful person by nature. She is greatly missed by all who knew her. Not an enemy in the world. I would have liked her to live out her days on Earth and get better, but it was a gamble on her getting pushed out of sedation and having a heart attack and she wasn't getting better with her Heart Rate up to 200 beats per minute. She can always piggy back on me to enjoy life on Earth. I don't care. I'll be her vessel or space ship. She is awesome and my life is boring. WE didn't interact that much, but she is so sweet and wanted and enjoyed nice things in life but would give up anything for anybody she loved. Who doesn't want nice things in life. She had to live in an RV park the last 5 years of her life due to Dave's choices as she was a homemaker, but they lived very well for about 10-12 years after he got out of the military and did networking IT work until real estate bubble burst and he lost his job and had trouble making the bills, lost his house right when Becky went to college, thankfully she could live there while graduating high school. In my mind, she is a saint, and a perfect example of the woman she thinks God wants the world to have according to her faith and she didn't like anybody disrespecting her or trying to make her feel stupid or look stupid. But what person does? She deserved respect, kept up the house, cleaned people's messes, always made sure people in the house were fed and not hungry. Prayed for people when she found out that they were facing a difficult life event or might face one due to the way they handle reactions to life encounters. I will obviously never admit myself to a hospital after seeing the lousy job the hospital staff did with her, especially bc of the medicines she was on to counteract affects of other medicines on that led to her death. She could have waited out the virus effects at home and been alive for what I believe. It was the meds she was on and her lousy inexperienced medical staff or non-compassionate at the least that led to her death. They shouldn't be taking care of people if they don't know what evidence based research is used to make people survive their unexpected health conditions. They just go with the flow and wait for the patients admitted to die knowing that there is a likelihood of underlying conditions being acceptable for a patient to die. If they don't do their research and keep up to date on treatments that are successful they shouldn't treat people at all. Because they add to the death statistics from the virus. The Tomball REgional Medical center is a lousy hospital, inexperienced, non-compassionate staff, unable to take criticism, and more that would describe how they are. Their death records must be astronomical for the number of patients admitted with underlying conditions if you were to compare their death rates per class of disease to a research center focused on using only best outcome treatments. Do not ever go to a hospital where the reviews alone are all 1 star. They are lousy, and you must not like your loved one to put them in this type of hospital better labeled a hospice than a hospital where sickness is expected to be treated and lead to survival and livelihood. Poor Mom paid the price with her life and they sedated her the whole time I was there and my sisters without letting us see her. They should go bankrupt and all their bills for accounts receivable unpaid and leave their staff with that on their resume for having experience at a 1 star hospital when applying to other health professions and hospitals with much better survival outcomes. My dog, Mr. Growly, outsurvived his heart condition of heart disease on medication past the time given of a couple months just by staying home and having his medicine. People shouldn't be put in open rooms dying and passed out on sedation where the staff and any visitors can walk by and see them, there was no privacy there, only one person could visit at a time, and the doctors couldn't be called on at any time as they were too busy doing rounds, or were they? What the hell is so important for them in a room with 13 beds. She was ICU bed 13. I saw her toilet like a little toddlers toilet out in the open, every glass wall room of each patient had those little bitch ass nurses looking at them. They were dehumanized and couldn't welcome in healing energy or love, they were left to die much like prisoners. That needs to change. They should get treatment at home or at least have some fucking privacy. They cannot heal if they feel depressed and compounded stress and depression from not getting to receive love from their loved ones unless during visiting hours and one at a time. Fuck that hospital. Jack needs to die with a bow and arrow through his neck, and a couple of those young saucy little nurses the same. I don't care who does it, they suck, they can also wait until the job they do provides the guilt they will be feeling later in life and just kill themselves with a belt and suffocate or take too many zanax like my aunt Pam always tries to do and says its bc she remembers her abuse when she was a toddler or youngster. I think as a nurse and being Texan they have a lot of entitled feelings to take things into their own hands and offer punishment to their 'abusers' or people who don't respect them in some form even if just offering their different view and they like to see punishment and people beg for mercy. Much like being paddled, switched, and basically punished as a child, it is conditioned into them and they would kill someone to punish them much like the LIfetime movie of the bus driver who kidnapped a few girls over 10 years and killed a puppy he just gifted to the first victim bc she tried to runaway, he made sure she saw the puppy she loved and he broke his neck in front of her. I think some of these Texan staff do things much like that if they don't like the family. Their pride outweighs their duties as a human being. I grew up there and know. So convince me otherwise, but the nurse Jack that didn't give me updates on MOm's health over the phone and after flying in. I told him I didn't want him taking care of her bc she got sick after he started watching her, he made a comment to a nurse to make her laugh, I asked what he said, he said I need to leave or else security would escort me out. Then I posted about him on Google or the first available where all were 1 star ratings, I gave 3 stars but mentioned his name and his unethical treatment of family and making fun of them and kicking them out for no real reason. I went in there and while looking at my mom those little bitch young nurses kept staring me down the whole time through the glass, then the next day, keep in mind Jack was there the whole time and didn't say shit to leave, but he walked really close to me when disinfecting after getting out her room. She was there a month and her condition is from Covid residual as she is no longer contagious but they do that to be cautious bc its caused by COVID, and he probably put something dirty from an infected room on me, or shit or piss from another patient. Who knows but he didn't say shit to me but invaded my personal space like he planned to put something deadly or infectious on me. He needs to die, and definitely does not and should not be caring for people who are dying. He is a loser, scumbag, piece of shit and he will meet his maker and the ones to deliver him to his maker for the countless murders he must have done via public disease. I would gladly do it, but I don't and cannot own weapons and it is illegal to murder someone or lynch them as described for not having a jury of 12 or a judge go through the evidence in court and come up to a decision of guilty or not and face a punishment. Any how, just wanted to make a not of that and where I stand on hospitals and how my mom met her untimely death in the hands of incompetent health care providers. I don't think I ate that much today, just the same thing I had yesterday a 1/6 sweet earth and peppers burger on everything bagel with 2x the italian blend cheese and for breakfast regular amount of italian blend cheese on an everything bagel. No longer tired. Bout to have that 2nd drink while continually updating this db from yesterday, and it hasn't rained yet at 5:15 pm. BTW my aunt Pam has been a nurse, LVN, in TX small town and big ones like Dallas and Houston for decades. Nice lady, very religious driven by her church schedule and church folks and prayer. I might not have mentioned that. Finished the prerecorded LEs and notes written and on ppt slides by 915 pm. About 2 hours that took more like 3.5 hours to write notes along with the video on respiration and the pleura cavities and organs involved.</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</si>
  <si>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m&amp;m mini
(65.00	2.50	1.50	0.50	9.50	0.50	10.00)
3 snickers mini
(130	6	2.5	2	17	1	65)
2 milky way minis
(37.50	1.50	0.88	0.25	6.00	0.00	12.50)
3 musketeers mini
(26.00	0.70	0.40	0.20	4.60	0.00	11.00)
2 twix mini
(100.00	4.67	2.67	0.67	13.33	0.00	40.00)
rest of sweet earth meat 2/3 package
(285.00	16.50	9.00	24.00	10.50	1.50	465.00)
1/4 orange/yellow pepper
(6.75	0.00	0.00	0.25	1.50	0.25	0.50)
serving of tortilla chips
(140	7	5	2	18	2	90)
1/4 cup italian blend Stater Bros brand
(90	6	3.5	7	2	0	210)
=290+90+290+90+127+7+65+130+38+26+100+285+7+140+90
=4+6+4+6+7+0+3+6+2+1+5+17+0+7+6
=1+4+1+4+4+0+2+3+1+0+3+9+0+5+4
=9+7+9+7+11+0+1+2+0+1+24+0+2+7
=53+2+53+2+5+2+10+17+6+5+13+11+2+18+2
=2+0+2+0+1+0+1+1+0+0+0+2+0+2+0
=410+210+410+210+207+1+10+65+13+11+40+465+1+90+210
</t>
  </si>
  <si>
    <t xml:space="preserve">Woke up before 5 am and saw that it was almost 5 am and got out of bed, did the dishes that were there from last night and cleaned some pet messes, made my 1st cup of coffee, fed kitty outside, it was wet outside but not raining. Last night I saw a couple flashes of lightning light up the sky before bed time around 930 pm. Gave Growly his meds by giving all babies icecream and their cat food. I still feel like Meow meow is still here but she is at the girls and loving it. The kitten outside goes in the tent set up for the gym we never use and stays warm that way, but would love it if she would start using that $100+ cat house I got her. Too many other options outside for her to choose that one. Decided to start writing the flashcards for CP1 from lab manual and decided to look at videos after going to Stater Bros around 730 am to get bagels and water. Had a bagel, DK brand cinnamon raisin with italian cheese on it then vitamins about 15 minutes afterwards as I forgot to take them with the bagel. I had 3 cups coffee at that time. My notecards from first lab manual CP1 series was missing information and saw that LE3 recording had the information, and did some drawing to illustrate on the flexion and extension and also included drawings of important bony landmarks on Sacrum/ilium/ischium. It was 915 am when I took measurements, after 3 cups coffee and breakfast of the bagel. Got to take a shower and then join the 10 am-12 pm GA1 class. We have a lab and no preclass quiz due today, but is due tomorrow before 9am. I watched the videos already last night and took notes. But the quizzes don't open until about 5-6 pm the day before its due. Hopefully, I don't forget like I did a few weeks ago. Had a BM after 2nd cup of coffee, regular around 630 am when the roommate got home. Measurements taken a few hours later. </t>
  </si>
  <si>
    <t>Woke up at 530 am by alarm, did regular routine, have class at 8 am. Had breakfast a bagel with 3rd cup coffee, had a reg BM after 2nd cup coffee. Measurements after showering and 4th cup of coffee and wearing waist trimmer an hour. They are smaller than normal. 5th cup coffee by 1130 am and 6th cup by arriving at school at around 12 pm. Had 7th after 7 pm and couldn't sleep later after the day progressed. Had an impossible burger on a bb bagel before 10 am around 9 am, It was cloudy weather all day supposed to rain Friday and my car is a mess after the last rain and I washed my car a day or two before it rained and lightning stormed that night. Had an alcoholic drink at 645 after arriving home in a little more than normal side street traffic. Had 6 fruit snacks, 3 purple and 3 blue welchs fruitfuls, and 2 impossible patties, 2 cinn bagels and 2 bb bagels by end of day. Had my multitamins with first bagel all daves killer or dk brand. Also, had a half a bag of popcorn late into the evening of studying. Tried the discord study session hosted by Kelley but seemed like a lot of trash talking and nothing really done for first 25 minutes, then when it started it was loud and went by fast to work on study guides so I quietly logged off and didn't care if they noticed. I couldn't stay on that channel with stress building and not getting an actually session of studying or sharing, but just blurting out responses by people who answered their study guides. So I studied until 1130 pm filling out the study guides and outline the instructor provided in GA1 from 730 to 1020 then the rest of FABS on biomechanics of SIJ and went to bed but couldn't sleep, that 7th cup of coffee had me lying in bed, plus one of the little bastards, Goody, peed on the cover and pillow I just washed, had to put a new one down. Couldn't sleep practically all night, got out of bed at 115 am and had that 4th bagel one of the cinn dk brand with a slice of the roommate's American cheese, some of his mozz and parmesan from the bottle in airfryer. Studied FABS and GA1 on thoracic cage and SIJ until 315 am and did the laundry that remained from earlier before 1st bed time, Kept the personal laundry in the basket unfolded and not put away. I also found out how low my pay check was only working one weekend before taking off for TX to see my Mom on her death bed basically, bc she later died in it. Not a good check at all. Went to bed and might have gotten some sleep, don't feel out of it, and didn't earlier either, but am sure it will hit me later, and I have to drive to campus early as soon as the course lets out for the open lab. Probably got 2.5 hours of sleep. Woke up by alarm at 530 but got out of bed around 555 am.</t>
  </si>
  <si>
    <t>12 oz watermelon redbull</t>
  </si>
  <si>
    <t xml:space="preserve">2 cinn bagel dk brand
(540	6	0	24	102	6	800)
1/2 italian cheese
(180	12	7	14	4	0	420)
3 bb bagel
(780	7.5	0	33	144	9	1140)
4 welch's fruit snax
(360	0	60	4	84	52	60)
impossible patty
(240.00	14.00	8.00	19.00	9.00	3.00	370.00)
5 pickles G&amp;G brand
(0	0	0	0	0	0	260)
1 tbs mustard
(0.00	0.00	0.00	0.00	0.00	0.00	55.00)
=540+180+780+360+240+0+0
=6+12+8+0+14+0+0
=0+7+0+60+8+0+0
=24+14+33+4+19+0+0
=102+4+144+84+9+0+0
=6+0+9+52+3+0+0
=800+420+1140+60+370+260+55
</t>
  </si>
  <si>
    <t xml:space="preserve">2 bb bagel
(520.00	5.00	0.00	22.00	96.00	6.00	760.00)
impossible patty
(240.00	14.00	8.00	19.00	9.00	3.00	370.00)
6 fruit snax welchs
(480.00	0.00	0.00	6.00	114.00	0.00	120.00)
cinn bagel
(270	3	0	12	51	3	400)
american cheese slice
(70	5	3	4	1	0	250)
mozz shred cheese 1/4 cup
(80	5	3.5	6	2	0	190)
2 tbs parmesan from bottle
(20	1.5	1	2	0	0	100)
=520+240+480+270+70+80+20
=5+14+0+3+5+5+2
=0+8+0+0+3+4+1
=22+19+6+12+4+6+2
=96+9+114+51+1+2+0
=6+3+0+3+0+0+0
=760+370+120+400+250+190+100
</t>
  </si>
  <si>
    <t>3 mozzarella cheese sticks calorieking.com</t>
  </si>
  <si>
    <t xml:space="preserve">2 cinn bagels
(540.00	6.00	0.00	24.00	102.00	6.00	800.00)
1 impossible patty
(240.00	14.00	8.00	19.00	9.00	3.00	370.00)
4 pickles G&amp;G brand
(0	0	0	0	0	0	260)
1 tbs mustard
(0	0	0	0	0	0	55)
1 12oz watermelon redbull
(160.00	0.00	0.00	0.00	40.00	0.00	125.00)
2 slices or 1/6 a large veggie pizza, mushrooms, olives, tomatoes, cheese, marinara
(180	5	2.5	8	25	4	310)
3 slices of cheesey breadcut into 6 pcs
(330.00	17.00	10.00	10.00	34.00	1.00	270.00)
2 thin mozz cheese sticks
(210.00	12.00	9.00	24.00	3.00	0.00	540.00)
5 tbs marinara sauce with cheese sticks and cheesey bread
(70	1.5	0	3	10	1	360)
=540+240+0+0+160+180+330+210+70
=6+14+0+0+0+5+17+12+2
=0+8+0+0+0+3+10+9+0
=24+19+0+0+0+8+10+24+3
=102+9+0+0+40+25+34+3+10
=6+3+0+0+0+4+1+0+1
=800+370+260+55+125+310+270+540+360
</t>
  </si>
  <si>
    <t xml:space="preserve">Woke up at 530 am by alarm, about 2 hours sleep, studying and that 7th cup coffee yesterday killed any sleep for me, got out of bed at 6 am roughly. Did normal routine, didn't study, need to shower, bc have open lab later and won't have time once classes start to shower. I did fucking fabulous or da bomb on my quizzes though. The FABS1 one got me but I drew a schematic on scratch paper and was all good. pulled out my ass bc I did it only for me that I didn't understand nutation and needed to. So my notes after spending 3 hours on GA1 studying where I also did fucking great 14/15 and 7/8 on FABS1 btw, so this is my understanding and bc not entirely in my thought process might forget much like transcription and translation in the cell except for the simple Sherlock Holmes fact that c comes before l in transcription and translation from a video on the amoeba sisters from genetics and/or biology. So this is the thing and my understanding, nutation is extension of the SIJ joint and the PSIS and base of the sacrum or sacral base move in the same inferior position in reference to where they start (along a circle) but different on posterior or anterior as the PSIS moves posterior inferior while the sacral base moves anterior forward, and the right and left leg move in simultaneous or different or opposite directions. A few of his questions threw me off bc they were designed like a CP1 question 'to think' by saying a person's left hip is flexed in walking and this person's right or opposite hip has an SIJ that is in nutation or counter nutation or with a sacral base or PSIS that is moving superior or inferior and anterior or posterior. But also that the nutation is also affected when the trunk extension and flexion is involved, where the opposite in quick thought occurs. Where the trunk extends and the sacral base is in nutation, and the trunk flexes and the sacrum is in counter nutation. See how easily it is to get confused, and I was at first, took a good minute and needed all the time to write down those 8 questions to study. I am already not certain. Alls I know is this: one leg moves in flexion/extension and other hip is other way, and that hip is nutation or counternutation where base of sacrum and PSIS move same inferior or superior direction but different posterior or anterior direction, the  trunk flexed is when the belly button pulled in or spine is forward so spinous processes can be palpated, rather than what a layman would think that flexing the trunk when sitting is to stick your but out and make low back concave. That schematic of simple notes I had as a 'take away' from the ppt slides on biomechanics of the sacraliliac joint were literally the only thing I thought I would absolutely need to know indefinitely and forever as a chiropractor, that and the force and ligaments and tendons and muscles and landmarks on sacrum that were not tested at all. What a gamble that paid off for me, as the members of my group did terrible on it. Also, I didn't feel tired all day until the end of DR. Bui's LE from FABS1 and felt like a normal day. I introduced an energy drink I bought a month ago at the end of September or about 2-3 weeks ago in the fridge as my 6th cup of coffee after campus CP1 course, as weather has been cloudy and drowsy. I did get tired on drive back. Thankfully I was able to manage the drive after only 2- 2.5 hours of sleep. And do great on exams. I also saw a buddhist or dahli lama type driving that sucked at it and didn't know how to change lanes safely and kept tapping her breaks in front of me right near my exit to get home. This could be that the whole chiropractic program is starting to feel more like getting a black belt in karate, as the help in open lab told me to close my eyes and feel the flutter of the SIJ on my thumb when using the prone SIJ palpation series in extension of SIJ. I need to study for. I called Becky on way home from campus around 310 pm and she told me how she is doing and getting Mom ready for funeral services in IL Bolingbrook but only had the embalming and shipping of her Monday and has yet to arrange the funeral proceedings in Bolingbrook at the Church of st francis or something like that and that she is saving us one her shirts and picking out jewelry and has a photo of Mom wearing the jade earrings I got her last year. I love Mom and it is nice to know she wore those earrings and enjoyed them. I really do think she is God's baby girl and deserved a good life or a great one for her sacrifice and hard working attitude in taking care of her household. She was a great Mom, and person. Many people loved her. Not many genuinely nice and caring people like her left in the world and it would make God's people cry and make the sky rain and lightning and thunder for losing such a valuable contribution to God's race and his people and sharing love among human beings that are more selfish and childish is some demographics than others. I loved her and am glad I was able to give her some jewelry that she appreciated. I knew my mom was into jewelry and it makes me happy to know she didn't just throw it into a drawer to never be worn or ask for the gift receipt to return it and get something else but remember me and that one and all her daughters love her and want good things for her and a good life.  She is missed and will be in a good life wherever she is if reincarnated into a better life to experience the full love and attention of a mother as her own mother had 7 boys and 7 girls and she had to drop school to help raise her siblings by the time she got to middle school. But always encouraged us to go to school and get as much education as possible and be patient and watch our tempers and not to cuss, and other stuff that isn't right for this generation. But meant from a place of love for us and wanting her children to have a better life than her. I love her and miss her and know she didn't deserve the end result of Covid, but is in a better place wherever it is. We are all guests on this planet and don't get to choose when we leave it. It just happens. Thats part of life. I know damn sure I am not going to die in a hospital. Fuck that! I drank a drink when I got back from campus and had another with the same set of ice cubes from the two ice cube trays. AT this point was within 1 hour from 410 pm to 510 pm, considering a 3rd drink. Also had a small but not tiny BM for 2nd BM today around 5 pm. After those 2 drinks. Kettle one citrus. Over ice. Bed time around 1030 pm. About 5 1/2 hours sleep. Studied flashcards for CP1 lab procedures 3x each series item. Prone SIJ and seated SIJ series. </t>
  </si>
  <si>
    <t xml:space="preserve">5 3 minute rounds cardio kickboxing, then did some cardio calistenics of body weight squats and one legged squats mixed with cardio kickboxing 1 minute and ground and pound 80-120 lb bag 1 minute with 30 seconds squats and 15 seconds each leg one legged squats. Total body workout of cardio 8 3-minute rounds for 24 minutes cardio. But before this also did some light exercises, normal weight
inner thighs 50lb
outer thighs 50 lb
quad seated extension machine 50 lb
hamstring curls seated 50 lbs
</t>
  </si>
  <si>
    <t>bench press 55lb (-10 lb)
biceps barbell instead of dumbbells 30 lbs
triceps pull down machine same weight with 1 bar
obliques twists cable machine same weight on 10.? same
obliques lifts 35 lbs each side with 35 lb disk wt
rhomboids upper trapezius back row machine 50 lb same wt
lattisimus dorsi pull down machine 70 lb same wt
hamstring curls 50 lbs same wt
no cardio at all only 30 minute workout</t>
  </si>
  <si>
    <t xml:space="preserve">Woke up at 4 am by alarm and studied the CP1 flashcards some more on prone and seated SIJ series. Did the normal routine, had a BM after 2nd cup of coffee, then had a nap at 630 am for 15 minutes, then pizza 2 slices from left over pizza from yesterday in airfryer with 3 multivitamins as normally done with breakfast. Also it had 2 tbs parmesan from the packets the FUze pizza gave delivery guy. The roommate said it stank when air fryed but doesn't and he must not like the smell of the parmesan bc he eats the same veggies on his pizza but added meat. I gave him half my bread sticks and cheese sticks last night and by the mid afternoon before leaving for work and my 30 minute gym workout with weights only had eaten all the pizza. It was good. I took the red onions off all of it. I had a meeting with the academic counselor at 930 am after the quiz in CP1 that I did ok on with 8/10 answered correctly. We didn't have LE after so I went to the store and bought groceries on my credit card. Super broke bc not taking side clients, only working weekends but only 6 hours less hours per week as my weekends added 5 hours but missed a whole weekend with trip to TX to visit Mom they robbed me of talking to sedated and coherent. But at least I saw her and she heard me. I love her and Becky is making her funeral arrangements and asked about the jewely the jade jewelry I have been gifting her on Christmas and her birthday if I wanted it, but I said it doesn't matter to me, and was glad Mom wore the jewelry like the jade earrings she is in a photo from the VFW events she went to wearing them. I love her so much and will think about her from time to time. But even though she didn't raise me and it wasn't by choice, they had a terrible divorce 30 years ago my dad and her and he took us to his grandparents to raise us who we hated being with from their discipline of belt and switches for negligible household crimes or rules broken. I remember she visited us once in the late 80s and I was sad when she left as a child down that street and yelled for her and called her name. She could hear it I thought and knew I wanted her. But also, I think this connection exists between us as on this plane of life or dimension, as when I went to work the first day back super tired and thought to myself knowing Mo was driving back from TX with the girls that she was probably driving all the way through even though she is smarter than that and there was a storm. And sure enough, she was, she texted me the next day or that day and that was exactly why she drove straight through I found out but the text was about them wanting Meow meow back so the girls could take care of her, a week before Mom was let off life support and after I texted them how she nudged my leg hard with her head smelling my clothes and them and that she missed them. I feel that connection on this dimension, and when Mom officially died and left this Earth I really felt like she was gone or not hear to communicate with. I know she was a great person and had some things twisted in terms of good fortune and her up bringing but was a great Catholic woman and of God and worshipped and loved all things she was supposed to as a Christian and Catholic. It really felt like a pit in my soul or being and gave me that empty feeling like I wouldn't be able to think about her and know she was fine any more or doing well or just living or happy as she could be. I think it hurt the most because she was so childish in her views and easily manipulated by her tv programming and stories she heard from ignorant friends that are Fox News viewers and Republicans in this time at the VFW in TX. Child like and innocent to die without even having her own marriage license or ability to work outside the home or drive anywhere for the last 5 years. She didn't get to live. Period. She was just existing and would have fun and socialize with her VFW friends of Dave. He turned out to be a good, loving husband, he was just absent minded and kept his illnesses from Mom so she wouldn't worry bc her heart and diabetes made her sick if she found out any information that could impact her loved ones or her lives. She would immediately pull out the rosaries and light the candles and pray and if she needed more insight would do that at the Church all day like she did after the real estate bubble burst and the impacts of that national event came to fruition with Dave being found to have lived off his company credit card he didn't work for anymore by a few years. He was arrested and held in jail for a week and made things right afterwards that paid for the money he spent on the card and lawyers and taxes he didn't pay for a few years while pulling money from wherever he could to keep the house they were in long enough for his only daughter Becky to graduate high school in and send her off to college. They made good, and from there decided not to be stressed with house bills and just invest in an RV, travel and settle at a cheap RV park the last 5-6 years of their life and he did the BBQ competiitions in TX and visited the VFW as he spent his early post High School years in the Marines and was in the foreign war of 1991 gulf war or  whatever they called it. Anyhow updating this db as I am drinking and its my first and only drink over ice. I have to get up early to get Growly's meds before my 8 hour massage day. Measurements taken late in afternoon and after the 6 am BM, about 7 slices of pizza, 2 servings of cheetos and working out with weights for 30 minutes at the gym. and before leaving for work, immediately before work. At work just snacks of about 3 servings cheetos and 6 fruit snacks of 3 welchs and 3 motts from arrival to 30 minute break time. Got home around 1030 pm and fed cat outside not kitten bc kitten gets many servings of cat food is still super skinny, but a sweetheart friendly, and leaves her food untouched by the 3rd can or 4th one. The outdoor cat wasn't in view when I actually came back from inside after seeing her under the roommate's truck when pulling in. I am super broke and will have to pay my van payment late this month due to not having the funds, and not for forgetting like last month. There is only a mark if it is 30 days past due, and it won't come to that. I do have midterms after this week and am in 5 courses, and won't be able to take extra clients or any clients and have to consider missing weekend work for Mom's Chicago funeral in later October fastly approaching. So I don't miss school. She Becky said the 20th which is on a Wed and would be after midterms I think or during the week of, and I wouldn't have to miss a weekend, but its not certain as she only made embalming and shipment arrangements and hadn't contacted the Church of St. Francis in Bolingbrook to book the funeral. Becky is appearing very strong and put together but I know she is aching inside and she plans to marry this Argentinian guy Marciano in a month and has to get all her documents and go through a whole process for him to work here. He is an engineer. She really likes him. At least she has her uncles who love her as their own sister or daughter and us to help her and was an only child and has many friends and the gift of gab and socializing and a great job at Blue Shield Blue Cross as an analyst to pay for this. She wants to sell all of Mom and Dave's things like the 8k BBQ grill, their RV and their truck to pull the RV that isn't working. Bed time by 12 am. It is 1131 am right now. Had a couple naps in the day at 630 am for 15 minutes before breakfast and after my BM for day and at 1215 pm for 30 minutes before CTAP1 class. We got out early from CTAP1 by about 30 minutes and was able to workout earlier and feed babies and order Growly's meds to pick up in the am. </t>
  </si>
  <si>
    <t>7 slices of veggie pizza from a 12 slice large pizza
()
7 fruit snacks
()
5 servings cheetos
()
1/4 coca cola can from left over of last night
()
2 tbs parmesan from bottle with breakfast pizza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</si>
</sst>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24"/>
  <sheetViews>
    <sheetView workbookViewId="0">
      <pane ySplit="1" topLeftCell="A612" activePane="bottomLeft" state="frozen"/>
      <selection pane="bottomLeft" activeCell="A624" sqref="A62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A587" s="16" t="s">
        <v>1299</v>
      </c>
      <c r="B587">
        <v>260</v>
      </c>
      <c r="C587">
        <v>2.5</v>
      </c>
      <c r="D587">
        <v>0</v>
      </c>
      <c r="E587">
        <v>11</v>
      </c>
      <c r="F587">
        <v>48</v>
      </c>
      <c r="G587">
        <v>3</v>
      </c>
      <c r="H587">
        <v>380</v>
      </c>
    </row>
    <row r="588" spans="1:8" x14ac:dyDescent="0.3">
      <c r="A588" s="16" t="s">
        <v>1304</v>
      </c>
      <c r="B588">
        <v>110</v>
      </c>
      <c r="C588">
        <v>1</v>
      </c>
      <c r="D588">
        <v>0.5</v>
      </c>
      <c r="E588">
        <v>1</v>
      </c>
      <c r="F588">
        <v>24</v>
      </c>
      <c r="G588">
        <v>0</v>
      </c>
      <c r="H588">
        <v>150</v>
      </c>
    </row>
    <row r="589" spans="1:8" x14ac:dyDescent="0.3">
      <c r="A589" s="16" t="s">
        <v>1305</v>
      </c>
      <c r="B589">
        <v>130</v>
      </c>
      <c r="C589">
        <v>5</v>
      </c>
      <c r="D589">
        <v>0</v>
      </c>
      <c r="E589">
        <v>2</v>
      </c>
      <c r="F589">
        <v>20</v>
      </c>
      <c r="G589">
        <v>3</v>
      </c>
      <c r="H589">
        <v>330</v>
      </c>
    </row>
    <row r="590" spans="1:8" x14ac:dyDescent="0.3">
      <c r="A590" s="16" t="s">
        <v>1308</v>
      </c>
      <c r="B590">
        <v>260</v>
      </c>
      <c r="C590">
        <v>5</v>
      </c>
      <c r="D590">
        <v>0.5</v>
      </c>
      <c r="E590">
        <v>13</v>
      </c>
      <c r="F590">
        <v>44</v>
      </c>
      <c r="G590">
        <v>5</v>
      </c>
      <c r="H590">
        <v>350</v>
      </c>
    </row>
    <row r="591" spans="1:8" x14ac:dyDescent="0.3">
      <c r="A591" s="16" t="s">
        <v>1315</v>
      </c>
      <c r="B591">
        <v>140</v>
      </c>
      <c r="C591">
        <v>7</v>
      </c>
      <c r="D591">
        <v>3</v>
      </c>
      <c r="E591">
        <v>2</v>
      </c>
      <c r="F591">
        <v>20</v>
      </c>
      <c r="G591">
        <v>3</v>
      </c>
      <c r="H591">
        <v>310</v>
      </c>
    </row>
    <row r="592" spans="1:8" x14ac:dyDescent="0.3">
      <c r="A592" s="16" t="s">
        <v>1316</v>
      </c>
      <c r="B592">
        <v>110</v>
      </c>
      <c r="C592">
        <v>7</v>
      </c>
      <c r="D592">
        <v>4.5</v>
      </c>
      <c r="E592">
        <v>10</v>
      </c>
      <c r="F592">
        <v>2</v>
      </c>
      <c r="G592">
        <v>0</v>
      </c>
      <c r="H592">
        <v>370</v>
      </c>
    </row>
    <row r="593" spans="1:8" x14ac:dyDescent="0.3">
      <c r="A593" s="16" t="s">
        <v>1317</v>
      </c>
      <c r="B593">
        <v>270</v>
      </c>
      <c r="C593">
        <v>3</v>
      </c>
      <c r="D593">
        <v>0</v>
      </c>
      <c r="E593">
        <v>12</v>
      </c>
      <c r="F593">
        <v>51</v>
      </c>
      <c r="G593">
        <v>3</v>
      </c>
      <c r="H593">
        <v>400</v>
      </c>
    </row>
    <row r="594" spans="1:8" x14ac:dyDescent="0.3">
      <c r="A594" s="16" t="s">
        <v>1318</v>
      </c>
      <c r="B594">
        <v>150</v>
      </c>
      <c r="C594">
        <v>6</v>
      </c>
      <c r="D594">
        <v>3.5</v>
      </c>
      <c r="E594">
        <v>1</v>
      </c>
      <c r="F594">
        <v>24</v>
      </c>
      <c r="G594">
        <v>0</v>
      </c>
      <c r="H594">
        <v>50</v>
      </c>
    </row>
    <row r="595" spans="1:8" x14ac:dyDescent="0.3">
      <c r="A595" s="16" t="s">
        <v>1319</v>
      </c>
      <c r="B595">
        <v>130</v>
      </c>
      <c r="C595">
        <v>5</v>
      </c>
      <c r="D595">
        <v>3</v>
      </c>
      <c r="E595">
        <v>1</v>
      </c>
      <c r="F595">
        <v>19</v>
      </c>
      <c r="G595">
        <v>1</v>
      </c>
      <c r="H595">
        <v>20</v>
      </c>
    </row>
    <row r="596" spans="1:8" x14ac:dyDescent="0.3">
      <c r="A596" s="16" t="s">
        <v>1320</v>
      </c>
      <c r="B596">
        <v>130</v>
      </c>
      <c r="C596">
        <v>6</v>
      </c>
      <c r="D596">
        <v>2.5</v>
      </c>
      <c r="E596">
        <v>2</v>
      </c>
      <c r="F596">
        <v>17</v>
      </c>
      <c r="G596">
        <v>1</v>
      </c>
      <c r="H596">
        <v>65</v>
      </c>
    </row>
    <row r="597" spans="1:8" x14ac:dyDescent="0.3">
      <c r="A597" s="16" t="s">
        <v>1321</v>
      </c>
      <c r="B597">
        <v>150</v>
      </c>
      <c r="C597">
        <v>7</v>
      </c>
      <c r="D597">
        <v>4</v>
      </c>
      <c r="E597">
        <v>1</v>
      </c>
      <c r="F597">
        <v>20</v>
      </c>
      <c r="G597">
        <v>0</v>
      </c>
      <c r="H597">
        <v>60</v>
      </c>
    </row>
    <row r="598" spans="1:8" x14ac:dyDescent="0.3">
      <c r="A598" s="16" t="s">
        <v>1322</v>
      </c>
      <c r="B598">
        <v>130</v>
      </c>
      <c r="C598">
        <v>3.5</v>
      </c>
      <c r="D598">
        <v>2</v>
      </c>
      <c r="E598">
        <v>1</v>
      </c>
      <c r="F598">
        <v>23</v>
      </c>
      <c r="G598">
        <v>0</v>
      </c>
      <c r="H598">
        <v>55</v>
      </c>
    </row>
    <row r="599" spans="1:8" x14ac:dyDescent="0.3">
      <c r="A599" s="16" t="s">
        <v>1323</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1330</v>
      </c>
      <c r="B600" s="17">
        <v>70</v>
      </c>
      <c r="C600" s="17">
        <v>0</v>
      </c>
      <c r="D600" s="17">
        <v>0</v>
      </c>
      <c r="E600" s="17">
        <v>1</v>
      </c>
      <c r="F600" s="17">
        <v>16</v>
      </c>
      <c r="G600" s="17">
        <v>1</v>
      </c>
      <c r="H600" s="17">
        <v>0</v>
      </c>
    </row>
    <row r="601" spans="1:8" x14ac:dyDescent="0.3">
      <c r="A601" s="16" t="s">
        <v>1331</v>
      </c>
      <c r="B601">
        <v>90</v>
      </c>
      <c r="C601">
        <v>0</v>
      </c>
      <c r="D601">
        <v>15</v>
      </c>
      <c r="E601">
        <v>1</v>
      </c>
      <c r="F601">
        <v>21</v>
      </c>
      <c r="G601">
        <v>13</v>
      </c>
      <c r="H601">
        <v>15</v>
      </c>
    </row>
    <row r="602" spans="1:8" x14ac:dyDescent="0.3">
      <c r="A602" s="16" t="s">
        <v>1332</v>
      </c>
      <c r="B602">
        <v>90</v>
      </c>
      <c r="C602">
        <v>0.5</v>
      </c>
      <c r="D602">
        <v>0</v>
      </c>
      <c r="E602">
        <v>0</v>
      </c>
      <c r="F602">
        <v>20</v>
      </c>
      <c r="G602">
        <v>0</v>
      </c>
      <c r="H602">
        <v>15</v>
      </c>
    </row>
    <row r="603" spans="1:8" x14ac:dyDescent="0.3">
      <c r="A603" s="16" t="s">
        <v>1333</v>
      </c>
      <c r="B603">
        <v>270</v>
      </c>
      <c r="C603">
        <v>13</v>
      </c>
      <c r="D603">
        <v>1.5</v>
      </c>
      <c r="E603">
        <v>5</v>
      </c>
      <c r="F603">
        <v>34</v>
      </c>
      <c r="G603">
        <v>2</v>
      </c>
      <c r="H603">
        <v>640</v>
      </c>
    </row>
    <row r="604" spans="1:8" x14ac:dyDescent="0.3">
      <c r="A604" s="16" t="s">
        <v>1334</v>
      </c>
      <c r="B604">
        <v>350</v>
      </c>
      <c r="C604">
        <v>13</v>
      </c>
      <c r="D604">
        <v>5</v>
      </c>
      <c r="E604">
        <v>15</v>
      </c>
      <c r="F604">
        <v>42</v>
      </c>
      <c r="G604">
        <v>3</v>
      </c>
      <c r="H604">
        <v>570</v>
      </c>
    </row>
    <row r="605" spans="1:8" x14ac:dyDescent="0.3">
      <c r="A605" s="16" t="s">
        <v>1339</v>
      </c>
      <c r="B605">
        <v>300</v>
      </c>
      <c r="C605">
        <v>7</v>
      </c>
      <c r="D605">
        <v>4.5</v>
      </c>
      <c r="E605">
        <v>12</v>
      </c>
      <c r="F605">
        <v>47</v>
      </c>
      <c r="G605">
        <v>0</v>
      </c>
      <c r="H605">
        <v>280</v>
      </c>
    </row>
    <row r="606" spans="1:8" x14ac:dyDescent="0.3">
      <c r="A606" s="16" t="s">
        <v>1335</v>
      </c>
      <c r="B606">
        <v>250</v>
      </c>
      <c r="C606">
        <v>12</v>
      </c>
      <c r="D606">
        <v>8</v>
      </c>
      <c r="E606">
        <v>3</v>
      </c>
      <c r="F606">
        <v>31</v>
      </c>
      <c r="G606">
        <v>0</v>
      </c>
      <c r="H606">
        <v>55</v>
      </c>
    </row>
    <row r="607" spans="1:8" x14ac:dyDescent="0.3">
      <c r="A607" s="16" t="s">
        <v>1336</v>
      </c>
      <c r="B607">
        <v>140</v>
      </c>
      <c r="C607">
        <v>8</v>
      </c>
      <c r="D607">
        <v>0.5</v>
      </c>
      <c r="E607">
        <v>2</v>
      </c>
      <c r="F607">
        <v>16</v>
      </c>
      <c r="G607">
        <v>0</v>
      </c>
      <c r="H607">
        <v>140</v>
      </c>
    </row>
    <row r="608" spans="1:8" x14ac:dyDescent="0.3">
      <c r="A608" s="16" t="s">
        <v>1337</v>
      </c>
      <c r="B608">
        <v>95</v>
      </c>
      <c r="C608">
        <v>0.3</v>
      </c>
      <c r="D608">
        <v>0.1</v>
      </c>
      <c r="E608">
        <v>0.5</v>
      </c>
      <c r="F608">
        <v>25</v>
      </c>
      <c r="G608">
        <v>4.4000000000000004</v>
      </c>
      <c r="H608">
        <v>2</v>
      </c>
    </row>
    <row r="609" spans="1:8" x14ac:dyDescent="0.3">
      <c r="A609" s="16" t="s">
        <v>1341</v>
      </c>
      <c r="B609">
        <v>140</v>
      </c>
      <c r="C609">
        <v>6</v>
      </c>
      <c r="D609">
        <v>3.5</v>
      </c>
      <c r="E609">
        <v>4</v>
      </c>
      <c r="F609">
        <v>18</v>
      </c>
      <c r="G609">
        <v>0</v>
      </c>
      <c r="H609">
        <v>65</v>
      </c>
    </row>
    <row r="610" spans="1:8" x14ac:dyDescent="0.3">
      <c r="A610" s="16" t="s">
        <v>1343</v>
      </c>
      <c r="B610">
        <v>160</v>
      </c>
      <c r="C610">
        <v>9</v>
      </c>
      <c r="D610">
        <v>1.5</v>
      </c>
      <c r="E610">
        <v>2</v>
      </c>
      <c r="F610">
        <v>16</v>
      </c>
      <c r="G610">
        <v>1</v>
      </c>
      <c r="H610">
        <v>280</v>
      </c>
    </row>
    <row r="611" spans="1:8" x14ac:dyDescent="0.3">
      <c r="A611" s="16" t="s">
        <v>1344</v>
      </c>
      <c r="B611">
        <v>150</v>
      </c>
      <c r="C611">
        <v>8</v>
      </c>
      <c r="D611">
        <v>1.5</v>
      </c>
      <c r="E611">
        <v>2</v>
      </c>
      <c r="F611">
        <v>16</v>
      </c>
      <c r="G611">
        <v>1</v>
      </c>
      <c r="H611">
        <v>170</v>
      </c>
    </row>
    <row r="612" spans="1:8" x14ac:dyDescent="0.3">
      <c r="A612" s="16" t="s">
        <v>1345</v>
      </c>
      <c r="B612" s="17">
        <v>250</v>
      </c>
      <c r="C612" s="17">
        <v>0</v>
      </c>
      <c r="D612" s="17">
        <v>0</v>
      </c>
      <c r="E612" s="17">
        <v>0</v>
      </c>
      <c r="F612" s="17">
        <v>66</v>
      </c>
      <c r="G612" s="17">
        <v>0</v>
      </c>
      <c r="H612" s="17">
        <v>100</v>
      </c>
    </row>
    <row r="613" spans="1:8" x14ac:dyDescent="0.3">
      <c r="A613" s="16" t="s">
        <v>1346</v>
      </c>
      <c r="B613">
        <v>249</v>
      </c>
      <c r="C613">
        <v>5.9</v>
      </c>
      <c r="D613">
        <v>2.9</v>
      </c>
      <c r="E613">
        <v>11</v>
      </c>
      <c r="F613">
        <v>38</v>
      </c>
      <c r="G613">
        <v>1.5</v>
      </c>
      <c r="H613">
        <v>329</v>
      </c>
    </row>
    <row r="614" spans="1:8" x14ac:dyDescent="0.3">
      <c r="A614" s="16" t="s">
        <v>1347</v>
      </c>
      <c r="B614">
        <v>80</v>
      </c>
      <c r="C614">
        <v>1</v>
      </c>
      <c r="D614">
        <v>0</v>
      </c>
      <c r="E614">
        <v>2</v>
      </c>
      <c r="F614">
        <v>15</v>
      </c>
      <c r="G614">
        <v>1</v>
      </c>
      <c r="H614">
        <v>220</v>
      </c>
    </row>
    <row r="615" spans="1:8" x14ac:dyDescent="0.3">
      <c r="A615" s="16" t="s">
        <v>1356</v>
      </c>
      <c r="B615" s="17">
        <v>290</v>
      </c>
      <c r="C615" s="17">
        <v>3.5</v>
      </c>
      <c r="D615" s="17">
        <v>0.5</v>
      </c>
      <c r="E615" s="17">
        <v>9</v>
      </c>
      <c r="F615" s="17">
        <v>53</v>
      </c>
      <c r="G615" s="17">
        <v>2</v>
      </c>
      <c r="H615" s="17">
        <v>410</v>
      </c>
    </row>
    <row r="616" spans="1:8" x14ac:dyDescent="0.3">
      <c r="A616" s="16" t="s">
        <v>1357</v>
      </c>
      <c r="B616">
        <v>0</v>
      </c>
      <c r="C616">
        <v>0</v>
      </c>
      <c r="D616">
        <v>0</v>
      </c>
      <c r="E616">
        <v>0</v>
      </c>
      <c r="F616">
        <v>0</v>
      </c>
      <c r="G616">
        <v>0</v>
      </c>
      <c r="H616">
        <v>260</v>
      </c>
    </row>
    <row r="617" spans="1:8" x14ac:dyDescent="0.3">
      <c r="A617" s="16" t="s">
        <v>1358</v>
      </c>
      <c r="B617">
        <v>80</v>
      </c>
      <c r="C617">
        <v>0</v>
      </c>
      <c r="D617">
        <v>0</v>
      </c>
      <c r="E617">
        <v>1</v>
      </c>
      <c r="F617">
        <v>19</v>
      </c>
      <c r="G617">
        <v>0</v>
      </c>
      <c r="H617">
        <v>20</v>
      </c>
    </row>
    <row r="618" spans="1:8" x14ac:dyDescent="0.3">
      <c r="A618" s="16" t="s">
        <v>1360</v>
      </c>
      <c r="B618" s="17">
        <v>130</v>
      </c>
      <c r="C618" s="17">
        <v>5</v>
      </c>
      <c r="D618" s="17">
        <v>0.5</v>
      </c>
      <c r="E618" s="17">
        <v>2</v>
      </c>
      <c r="F618" s="17">
        <v>21</v>
      </c>
      <c r="G618" s="17">
        <v>2</v>
      </c>
      <c r="H618" s="17">
        <v>220</v>
      </c>
    </row>
    <row r="619" spans="1:8" x14ac:dyDescent="0.3">
      <c r="A619" s="16" t="s">
        <v>1364</v>
      </c>
      <c r="B619">
        <v>90</v>
      </c>
      <c r="C619">
        <v>6</v>
      </c>
      <c r="D619">
        <v>3.5</v>
      </c>
      <c r="E619">
        <v>7</v>
      </c>
      <c r="F619">
        <v>2</v>
      </c>
      <c r="G619">
        <v>0</v>
      </c>
      <c r="H619">
        <v>210</v>
      </c>
    </row>
    <row r="620" spans="1:8" x14ac:dyDescent="0.3">
      <c r="A620" s="16" t="s">
        <v>1365</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row r="621" spans="1:8" x14ac:dyDescent="0.3">
      <c r="A621" s="16" t="s">
        <v>1368</v>
      </c>
      <c r="B621">
        <v>190</v>
      </c>
      <c r="C621">
        <v>11</v>
      </c>
      <c r="D621">
        <v>6</v>
      </c>
      <c r="E621">
        <v>16</v>
      </c>
      <c r="F621">
        <v>7</v>
      </c>
      <c r="G621">
        <v>1</v>
      </c>
      <c r="H621">
        <v>310</v>
      </c>
    </row>
    <row r="622" spans="1:8" x14ac:dyDescent="0.3">
      <c r="A622" s="16" t="s">
        <v>1376</v>
      </c>
      <c r="B622" s="17">
        <v>160</v>
      </c>
      <c r="C622" s="17">
        <v>0</v>
      </c>
      <c r="D622" s="17">
        <v>0</v>
      </c>
      <c r="E622" s="17">
        <v>0</v>
      </c>
      <c r="F622" s="17">
        <v>40</v>
      </c>
      <c r="G622" s="17">
        <v>0</v>
      </c>
      <c r="H622" s="17">
        <v>125</v>
      </c>
    </row>
    <row r="623" spans="1:8" x14ac:dyDescent="0.3">
      <c r="A623" s="16" t="s">
        <v>1379</v>
      </c>
      <c r="B623" s="17">
        <v>210</v>
      </c>
      <c r="C623" s="17">
        <v>12</v>
      </c>
      <c r="D623" s="17">
        <v>9</v>
      </c>
      <c r="E623" s="17">
        <v>24</v>
      </c>
      <c r="F623" s="17">
        <v>3</v>
      </c>
      <c r="G623" s="17">
        <v>0</v>
      </c>
      <c r="H623" s="17">
        <v>540</v>
      </c>
    </row>
    <row r="624" spans="1:8" x14ac:dyDescent="0.3">
      <c r="B624">
        <f>B106/5</f>
        <v>70</v>
      </c>
      <c r="C624">
        <f t="shared" ref="C624:H624" si="128">C106/5</f>
        <v>1.5</v>
      </c>
      <c r="D624">
        <f t="shared" si="128"/>
        <v>0</v>
      </c>
      <c r="E624">
        <f t="shared" si="128"/>
        <v>3</v>
      </c>
      <c r="F624">
        <f t="shared" si="128"/>
        <v>10</v>
      </c>
      <c r="G624">
        <f t="shared" si="128"/>
        <v>1</v>
      </c>
      <c r="H624">
        <f t="shared" si="128"/>
        <v>360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68"/>
  <sheetViews>
    <sheetView tabSelected="1" topLeftCell="R1" zoomScale="74" zoomScaleNormal="85" workbookViewId="0">
      <pane ySplit="1" topLeftCell="A266" activePane="bottomLeft" state="frozen"/>
      <selection activeCell="O1" sqref="O1"/>
      <selection pane="bottomLeft" activeCell="AA268" sqref="AA268"/>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67" si="400">$AC215/$AB215</f>
        <v>4.5635805911879532E-2</v>
      </c>
      <c r="AJ215" s="6">
        <f t="shared" ref="AJ215:AJ267" si="401">$AD215/$AB215</f>
        <v>1.1503067484662576E-2</v>
      </c>
      <c r="AK215" s="6">
        <f t="shared" ref="AK215:AK267" si="402">$AE215/$AB215</f>
        <v>3.1999442275515898E-2</v>
      </c>
      <c r="AL215" s="6">
        <f t="shared" ref="AL215:AL267" si="403">$AF215/$AB215</f>
        <v>0.12529280535415505</v>
      </c>
      <c r="AM215" s="6">
        <f t="shared" ref="AM215:AM267" si="404">$AG215/$AB215</f>
        <v>1.5184049079754602E-2</v>
      </c>
      <c r="AN215" s="6">
        <f t="shared" ref="AN215:AN267"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1301</v>
      </c>
      <c r="AA248" s="10" t="s">
        <v>1302</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1300</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1303</v>
      </c>
      <c r="AA249" s="10" t="s">
        <v>1307</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1311</v>
      </c>
      <c r="AA250" s="10" t="s">
        <v>1310</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1309</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1306</v>
      </c>
      <c r="BM250" s="7">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1312</v>
      </c>
      <c r="AA251" s="10" t="s">
        <v>1313</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1314</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1306</v>
      </c>
      <c r="BM251" s="7">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1325</v>
      </c>
      <c r="AA252" s="10" t="s">
        <v>1324</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7">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1327</v>
      </c>
      <c r="AA253" s="10" t="s">
        <v>1326</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7">
        <v>0</v>
      </c>
      <c r="AS253" s="7">
        <v>0</v>
      </c>
      <c r="AT253" s="7">
        <v>0</v>
      </c>
      <c r="AU253" s="7">
        <v>0</v>
      </c>
      <c r="AV253" s="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1306</v>
      </c>
      <c r="BM253" s="7">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1329</v>
      </c>
      <c r="AA254" s="10" t="s">
        <v>1328</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7">
        <v>0</v>
      </c>
      <c r="AS254" s="7">
        <v>0</v>
      </c>
      <c r="AT254" s="7">
        <v>0</v>
      </c>
      <c r="AU254" s="7">
        <v>0</v>
      </c>
      <c r="AV254" s="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7">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1338</v>
      </c>
      <c r="AA255" s="10" t="s">
        <v>1340</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7">
        <v>0</v>
      </c>
      <c r="AS255" s="7">
        <v>0</v>
      </c>
      <c r="AT255" s="7">
        <v>0</v>
      </c>
      <c r="AU255" s="7">
        <v>0</v>
      </c>
      <c r="AV255" s="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7">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1342</v>
      </c>
      <c r="AA256" s="10" t="s">
        <v>1352</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7">
        <v>0</v>
      </c>
      <c r="AS256" s="7">
        <v>0</v>
      </c>
      <c r="AT256" s="7">
        <v>0</v>
      </c>
      <c r="AU256" s="7">
        <v>0</v>
      </c>
      <c r="AV256" s="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7">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1349</v>
      </c>
      <c r="AA257" s="10" t="s">
        <v>1348</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7">
        <v>0</v>
      </c>
      <c r="AS257" s="7">
        <v>0</v>
      </c>
      <c r="AT257" s="7">
        <v>0</v>
      </c>
      <c r="AU257" s="7">
        <v>0</v>
      </c>
      <c r="AV257" s="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1306</v>
      </c>
      <c r="BM257" s="7">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1350</v>
      </c>
      <c r="AA258" s="10" t="s">
        <v>1351</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7">
        <v>0</v>
      </c>
      <c r="AS258" s="7">
        <v>0</v>
      </c>
      <c r="AT258" s="7">
        <v>0</v>
      </c>
      <c r="AU258" s="7">
        <v>0</v>
      </c>
      <c r="AV258" s="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1306</v>
      </c>
      <c r="BM258" s="7">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1353</v>
      </c>
      <c r="AA259" s="10" t="s">
        <v>1355</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7">
        <v>0</v>
      </c>
      <c r="AS259" s="7">
        <v>0</v>
      </c>
      <c r="AT259" s="7">
        <v>0</v>
      </c>
      <c r="AU259" s="7">
        <v>0</v>
      </c>
      <c r="AV259" s="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7">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1354</v>
      </c>
      <c r="AA260" s="10" t="s">
        <v>1359</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7">
        <v>0</v>
      </c>
      <c r="AS260" s="7">
        <v>0</v>
      </c>
      <c r="AT260" s="7">
        <v>0</v>
      </c>
      <c r="AU260" s="7">
        <v>0</v>
      </c>
      <c r="AV260" s="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1306</v>
      </c>
      <c r="BM260" s="7">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1363</v>
      </c>
      <c r="AA261" s="10" t="s">
        <v>1361</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0" t="s">
        <v>1362</v>
      </c>
      <c r="AS261" s="7">
        <v>0</v>
      </c>
      <c r="AT261" s="7">
        <v>0</v>
      </c>
      <c r="AU261" s="7">
        <v>0</v>
      </c>
      <c r="AV261" s="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1306</v>
      </c>
      <c r="BM261" s="7">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1366</v>
      </c>
      <c r="AA262" s="10" t="s">
        <v>1367</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7">
        <v>6</v>
      </c>
      <c r="AP262" s="7">
        <v>4</v>
      </c>
      <c r="AQ262" s="7">
        <v>0</v>
      </c>
      <c r="AR262" s="7">
        <v>0</v>
      </c>
      <c r="AS262" s="7">
        <v>0</v>
      </c>
      <c r="AT262" s="7">
        <v>0</v>
      </c>
      <c r="AU262" s="7">
        <v>0</v>
      </c>
      <c r="AV262" s="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1306</v>
      </c>
      <c r="BM262" s="7">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1369</v>
      </c>
      <c r="AA263" s="10" t="s">
        <v>1370</v>
      </c>
      <c r="AB263" s="5">
        <f>290+90+290+90+127+7+179+109+330</f>
        <v>1512</v>
      </c>
      <c r="AC263" s="6">
        <f>4+6+4+6+7+0+15+5+1</f>
        <v>48</v>
      </c>
      <c r="AD263" s="6">
        <f>1+4+1+4+4+0+10+1+0</f>
        <v>25</v>
      </c>
      <c r="AE263" s="6">
        <f>9+7+9+7+11+0+10+3+11</f>
        <v>67</v>
      </c>
      <c r="AF263" s="6">
        <f>53+2+53+2+5+2+11+12+67</f>
        <v>207</v>
      </c>
      <c r="AG263" s="6">
        <f>2+0+2+0+1+0+0+2+3</f>
        <v>10</v>
      </c>
      <c r="AH263" s="6">
        <f>410+210+410+210+207+1+759+149+644</f>
        <v>3000</v>
      </c>
      <c r="AI263" s="6">
        <f t="shared" si="400"/>
        <v>3.1746031746031744E-2</v>
      </c>
      <c r="AJ263" s="6">
        <f t="shared" si="401"/>
        <v>1.6534391534391533E-2</v>
      </c>
      <c r="AK263" s="6">
        <f t="shared" si="402"/>
        <v>4.431216931216931E-2</v>
      </c>
      <c r="AL263" s="6">
        <f t="shared" si="403"/>
        <v>0.13690476190476192</v>
      </c>
      <c r="AM263" s="6">
        <f t="shared" si="404"/>
        <v>6.6137566137566134E-3</v>
      </c>
      <c r="AN263" s="6">
        <f t="shared" si="405"/>
        <v>1.9841269841269842</v>
      </c>
      <c r="AO263" s="7">
        <v>6</v>
      </c>
      <c r="AP263" s="7">
        <v>1</v>
      </c>
      <c r="AQ263" s="7">
        <v>0</v>
      </c>
      <c r="AR263" s="7">
        <v>0</v>
      </c>
      <c r="AS263" s="7">
        <v>0</v>
      </c>
      <c r="AT263" s="7">
        <v>0</v>
      </c>
      <c r="AU263" s="7">
        <v>0</v>
      </c>
      <c r="AV263" s="7">
        <v>0</v>
      </c>
      <c r="AW263" s="7">
        <v>31</v>
      </c>
      <c r="AX263" s="7">
        <v>1</v>
      </c>
      <c r="AY263" s="5">
        <v>6</v>
      </c>
      <c r="AZ263" s="7">
        <v>0</v>
      </c>
      <c r="BA263" s="7">
        <v>0</v>
      </c>
      <c r="BB263" s="7">
        <v>0</v>
      </c>
      <c r="BC263" s="7">
        <v>1</v>
      </c>
      <c r="BD263" s="7">
        <v>1</v>
      </c>
      <c r="BE263" s="7">
        <v>0</v>
      </c>
      <c r="BF263" s="7">
        <v>0</v>
      </c>
      <c r="BG263" s="7">
        <v>0</v>
      </c>
      <c r="BH263" s="7">
        <v>0</v>
      </c>
      <c r="BI263" s="7">
        <v>0</v>
      </c>
      <c r="BJ263" s="7">
        <v>0</v>
      </c>
      <c r="BK263" s="11">
        <v>2</v>
      </c>
      <c r="BL263" s="7" t="s">
        <v>1306</v>
      </c>
      <c r="BM263" s="7">
        <v>1</v>
      </c>
    </row>
    <row r="264" spans="1:65" ht="30" customHeight="1" x14ac:dyDescent="0.3">
      <c r="A264" s="3" t="s">
        <v>15</v>
      </c>
      <c r="B264" s="3">
        <v>7</v>
      </c>
      <c r="C264" s="8">
        <v>44473</v>
      </c>
      <c r="D264" s="9">
        <v>0.625</v>
      </c>
      <c r="E264" s="4">
        <v>97</v>
      </c>
      <c r="F264" s="3">
        <v>5</v>
      </c>
      <c r="G264" s="3">
        <v>3</v>
      </c>
      <c r="H264" s="3">
        <v>15</v>
      </c>
      <c r="I264" s="3">
        <v>0.25</v>
      </c>
      <c r="J264" s="9">
        <v>0.62152777777777779</v>
      </c>
      <c r="K264" s="3">
        <v>143.80000000000001</v>
      </c>
      <c r="L264" s="11">
        <f t="shared" ref="L264" si="501">K264-K263</f>
        <v>3.4000000000000057</v>
      </c>
      <c r="M264" s="5">
        <f t="shared" ref="M264" si="502">AB263</f>
        <v>1512</v>
      </c>
      <c r="N264" s="11">
        <v>29.5</v>
      </c>
      <c r="O264" s="11">
        <v>31</v>
      </c>
      <c r="P264" s="11">
        <v>10.75</v>
      </c>
      <c r="Q264" s="11">
        <v>10.625</v>
      </c>
      <c r="R264" s="11">
        <v>19.75</v>
      </c>
      <c r="S264" s="11">
        <v>19.75</v>
      </c>
      <c r="T264" s="11">
        <v>12</v>
      </c>
      <c r="U264" s="11">
        <v>12</v>
      </c>
      <c r="V264" s="11">
        <v>15</v>
      </c>
      <c r="W264" s="11">
        <v>14</v>
      </c>
      <c r="X264" s="11">
        <v>7</v>
      </c>
      <c r="Y264" s="11">
        <v>7</v>
      </c>
      <c r="Z264" s="3" t="s">
        <v>1372</v>
      </c>
      <c r="AA264" s="10" t="s">
        <v>1373</v>
      </c>
      <c r="AB264" s="5">
        <f>290+90+290+90+127+7+65+130+38+26+100+285+7+140+90</f>
        <v>1775</v>
      </c>
      <c r="AC264" s="6">
        <f>4+6+4+6+7+0+3+6+2+1+5+17+0+7+6</f>
        <v>74</v>
      </c>
      <c r="AD264" s="6">
        <f>1+4+1+4+4+0+2+3+1+0+3+9+0+5+4</f>
        <v>41</v>
      </c>
      <c r="AE264" s="6">
        <f>9+7+9+7+11+0+1+2+0+1+24+0+2+7</f>
        <v>80</v>
      </c>
      <c r="AF264" s="6">
        <f>53+2+53+2+5+2+10+17+6+5+13+11+2+18+2</f>
        <v>201</v>
      </c>
      <c r="AG264" s="6">
        <f>2+0+2+0+1+0+1+1+0+0+0+2+0+2+0</f>
        <v>11</v>
      </c>
      <c r="AH264" s="6">
        <f>410+210+410+210+207+1+10+65+13+11+40+465+1+90+210</f>
        <v>2353</v>
      </c>
      <c r="AI264" s="6">
        <f t="shared" si="400"/>
        <v>4.1690140845070424E-2</v>
      </c>
      <c r="AJ264" s="6">
        <f t="shared" si="401"/>
        <v>2.3098591549295774E-2</v>
      </c>
      <c r="AK264" s="6">
        <f t="shared" si="402"/>
        <v>4.507042253521127E-2</v>
      </c>
      <c r="AL264" s="6">
        <f t="shared" si="403"/>
        <v>0.1132394366197183</v>
      </c>
      <c r="AM264" s="6">
        <f t="shared" si="404"/>
        <v>6.1971830985915492E-3</v>
      </c>
      <c r="AN264" s="6">
        <f t="shared" si="405"/>
        <v>1.3256338028169015</v>
      </c>
      <c r="AO264" s="7">
        <v>6</v>
      </c>
      <c r="AP264" s="7">
        <v>3</v>
      </c>
      <c r="AQ264" s="7">
        <v>0</v>
      </c>
      <c r="AR264" s="10" t="s">
        <v>1371</v>
      </c>
      <c r="AS264" s="7">
        <v>0</v>
      </c>
      <c r="AT264" s="7">
        <v>-3</v>
      </c>
      <c r="AU264" s="7">
        <v>0</v>
      </c>
      <c r="AV264" s="7">
        <v>0</v>
      </c>
      <c r="AW264" s="7">
        <v>31</v>
      </c>
      <c r="AX264" s="7">
        <v>1</v>
      </c>
      <c r="AY264" s="5">
        <v>7.5</v>
      </c>
      <c r="AZ264" s="7">
        <v>0</v>
      </c>
      <c r="BA264" s="7">
        <v>0</v>
      </c>
      <c r="BB264" s="7">
        <v>0</v>
      </c>
      <c r="BC264" s="7">
        <v>1</v>
      </c>
      <c r="BD264" s="7">
        <v>1</v>
      </c>
      <c r="BE264" s="7">
        <v>0</v>
      </c>
      <c r="BF264" s="7">
        <v>0</v>
      </c>
      <c r="BG264" s="7">
        <v>0</v>
      </c>
      <c r="BH264" s="7">
        <v>0</v>
      </c>
      <c r="BI264" s="7">
        <v>1</v>
      </c>
      <c r="BJ264" s="7">
        <v>0</v>
      </c>
      <c r="BK264" s="11">
        <v>2</v>
      </c>
      <c r="BL264" s="7" t="s">
        <v>1306</v>
      </c>
      <c r="BM264" s="7">
        <v>1</v>
      </c>
    </row>
    <row r="265" spans="1:65" ht="30" customHeight="1" x14ac:dyDescent="0.3">
      <c r="A265" s="3" t="s">
        <v>16</v>
      </c>
      <c r="B265" s="3">
        <v>8</v>
      </c>
      <c r="C265" s="8">
        <v>44474</v>
      </c>
      <c r="D265" s="9">
        <v>0.5625</v>
      </c>
      <c r="E265" s="4">
        <v>68</v>
      </c>
      <c r="F265" s="3">
        <v>7</v>
      </c>
      <c r="G265" s="3">
        <v>3</v>
      </c>
      <c r="H265" s="3">
        <v>21</v>
      </c>
      <c r="I265" s="3">
        <v>0.25</v>
      </c>
      <c r="J265" s="9">
        <v>0.38541666666666669</v>
      </c>
      <c r="K265" s="3">
        <v>141</v>
      </c>
      <c r="L265" s="11">
        <f t="shared" ref="L265" si="503">K265-K264</f>
        <v>-2.8000000000000114</v>
      </c>
      <c r="M265" s="5">
        <f t="shared" ref="M265" si="504">AB264</f>
        <v>1775</v>
      </c>
      <c r="N265" s="11">
        <v>30.125</v>
      </c>
      <c r="O265" s="11">
        <v>31.875</v>
      </c>
      <c r="P265" s="11">
        <v>10.5</v>
      </c>
      <c r="Q265" s="11">
        <v>10.625</v>
      </c>
      <c r="R265" s="11">
        <v>19.75</v>
      </c>
      <c r="S265" s="11">
        <v>19.75</v>
      </c>
      <c r="T265" s="11">
        <v>16</v>
      </c>
      <c r="U265" s="11">
        <v>15</v>
      </c>
      <c r="V265" s="11">
        <v>15</v>
      </c>
      <c r="W265" s="11">
        <v>15</v>
      </c>
      <c r="X265" s="11">
        <v>7</v>
      </c>
      <c r="Y265" s="11">
        <v>7</v>
      </c>
      <c r="Z265" s="3" t="s">
        <v>1374</v>
      </c>
      <c r="AA265" s="10" t="s">
        <v>1377</v>
      </c>
      <c r="AB265" s="5">
        <f>540+180+780+360+240+0+0</f>
        <v>2100</v>
      </c>
      <c r="AC265" s="6">
        <f>6+12+8+0+14+0+0</f>
        <v>40</v>
      </c>
      <c r="AD265" s="6">
        <f>0+7+0+60+8+0+0</f>
        <v>75</v>
      </c>
      <c r="AE265" s="6">
        <f>24+14+33+4+19+0+0</f>
        <v>94</v>
      </c>
      <c r="AF265" s="6">
        <f>102+4+144+84+9+0+0</f>
        <v>343</v>
      </c>
      <c r="AG265" s="6">
        <f>6+0+9+52+3+0+0</f>
        <v>70</v>
      </c>
      <c r="AH265" s="6">
        <f>800+420+1140+60+370+260+55</f>
        <v>3105</v>
      </c>
      <c r="AI265" s="6">
        <f t="shared" si="400"/>
        <v>1.9047619047619049E-2</v>
      </c>
      <c r="AJ265" s="6">
        <f t="shared" si="401"/>
        <v>3.5714285714285712E-2</v>
      </c>
      <c r="AK265" s="6">
        <f t="shared" si="402"/>
        <v>4.476190476190476E-2</v>
      </c>
      <c r="AL265" s="6">
        <f t="shared" si="403"/>
        <v>0.16333333333333333</v>
      </c>
      <c r="AM265" s="6">
        <f t="shared" si="404"/>
        <v>3.3333333333333333E-2</v>
      </c>
      <c r="AN265" s="6">
        <f t="shared" si="405"/>
        <v>1.4785714285714286</v>
      </c>
      <c r="AO265" s="7">
        <v>6</v>
      </c>
      <c r="AP265" s="7">
        <v>1</v>
      </c>
      <c r="AQ265" s="7">
        <v>0</v>
      </c>
      <c r="AR265" s="20" t="s">
        <v>1382</v>
      </c>
      <c r="AS265" s="7">
        <v>0</v>
      </c>
      <c r="AT265" s="7">
        <v>0</v>
      </c>
      <c r="AU265" s="7">
        <v>0</v>
      </c>
      <c r="AV265" s="7">
        <v>0</v>
      </c>
      <c r="AW265" s="7">
        <v>31</v>
      </c>
      <c r="AX265" s="7">
        <v>1</v>
      </c>
      <c r="AY265" s="5">
        <v>7.5</v>
      </c>
      <c r="AZ265" s="7">
        <v>0</v>
      </c>
      <c r="BA265" s="7">
        <v>1</v>
      </c>
      <c r="BB265" s="7">
        <v>0</v>
      </c>
      <c r="BC265" s="7">
        <v>1</v>
      </c>
      <c r="BD265" s="7">
        <v>1</v>
      </c>
      <c r="BE265" s="7">
        <v>0</v>
      </c>
      <c r="BF265" s="7">
        <v>0</v>
      </c>
      <c r="BG265" s="7">
        <v>0</v>
      </c>
      <c r="BH265" s="7">
        <v>0</v>
      </c>
      <c r="BI265" s="7">
        <v>0</v>
      </c>
      <c r="BJ265" s="7">
        <v>0</v>
      </c>
      <c r="BK265" s="11">
        <v>2</v>
      </c>
      <c r="BL265" s="7" t="s">
        <v>1306</v>
      </c>
      <c r="BM265" s="7">
        <v>1</v>
      </c>
    </row>
    <row r="266" spans="1:65" ht="30" customHeight="1" x14ac:dyDescent="0.3">
      <c r="A266" s="3" t="s">
        <v>17</v>
      </c>
      <c r="B266" s="3">
        <v>9</v>
      </c>
      <c r="C266" s="8">
        <v>44475</v>
      </c>
      <c r="D266" s="9">
        <v>0.33333333333333331</v>
      </c>
      <c r="E266" s="4">
        <v>62</v>
      </c>
      <c r="F266" s="3">
        <v>0</v>
      </c>
      <c r="G266" s="3">
        <v>0</v>
      </c>
      <c r="H266" s="3">
        <v>0</v>
      </c>
      <c r="I266" s="3">
        <v>0</v>
      </c>
      <c r="J266" s="9">
        <v>0.35972222222222222</v>
      </c>
      <c r="K266" s="3">
        <v>141.19999999999999</v>
      </c>
      <c r="L266" s="11">
        <f t="shared" ref="L266:L267" si="505">K266-K265</f>
        <v>0.19999999999998863</v>
      </c>
      <c r="M266" s="5">
        <f t="shared" ref="M266:M267" si="506">AB265</f>
        <v>2100</v>
      </c>
      <c r="N266" s="11">
        <v>28.75</v>
      </c>
      <c r="O266" s="11">
        <v>29.75</v>
      </c>
      <c r="P266" s="11">
        <v>10.625</v>
      </c>
      <c r="Q266" s="11">
        <v>10.5</v>
      </c>
      <c r="R266" s="11">
        <v>19.625</v>
      </c>
      <c r="S266" s="11">
        <v>19.5</v>
      </c>
      <c r="T266" s="11">
        <v>13</v>
      </c>
      <c r="U266" s="11">
        <v>13</v>
      </c>
      <c r="V266" s="11">
        <v>16</v>
      </c>
      <c r="W266" s="11">
        <v>15</v>
      </c>
      <c r="X266" s="11">
        <v>7</v>
      </c>
      <c r="Y266" s="11">
        <v>7</v>
      </c>
      <c r="Z266" s="3" t="s">
        <v>1375</v>
      </c>
      <c r="AA266" s="10" t="s">
        <v>1378</v>
      </c>
      <c r="AB266" s="5">
        <f>520+240+480+270+70+80+20</f>
        <v>1680</v>
      </c>
      <c r="AC266" s="6">
        <f>5+14+0+3+5+5+2</f>
        <v>34</v>
      </c>
      <c r="AD266" s="6">
        <f>0+8+0+0+3+4+1</f>
        <v>16</v>
      </c>
      <c r="AE266" s="6">
        <f>22+19+6+12+4+6+2</f>
        <v>71</v>
      </c>
      <c r="AF266" s="6">
        <f>96+9+114+51+1+2+0</f>
        <v>273</v>
      </c>
      <c r="AG266" s="6">
        <f>6+3+0+3+0+0+0</f>
        <v>12</v>
      </c>
      <c r="AH266" s="6">
        <f>760+370+120+400+250+190+100</f>
        <v>2190</v>
      </c>
      <c r="AI266" s="6">
        <f t="shared" si="400"/>
        <v>2.0238095238095239E-2</v>
      </c>
      <c r="AJ266" s="6">
        <f t="shared" si="401"/>
        <v>9.5238095238095247E-3</v>
      </c>
      <c r="AK266" s="6">
        <f t="shared" si="402"/>
        <v>4.2261904761904764E-2</v>
      </c>
      <c r="AL266" s="6">
        <f t="shared" si="403"/>
        <v>0.16250000000000001</v>
      </c>
      <c r="AM266" s="6">
        <f t="shared" si="404"/>
        <v>7.1428571428571426E-3</v>
      </c>
      <c r="AN266" s="6">
        <f t="shared" si="405"/>
        <v>1.3035714285714286</v>
      </c>
      <c r="AO266" s="7">
        <v>7</v>
      </c>
      <c r="AP266" s="7">
        <v>1</v>
      </c>
      <c r="AQ266" s="7">
        <v>0</v>
      </c>
      <c r="AR266" s="7">
        <v>0</v>
      </c>
      <c r="AS266" s="7">
        <v>0</v>
      </c>
      <c r="AT266" s="7">
        <v>0</v>
      </c>
      <c r="AU266" s="7">
        <v>0</v>
      </c>
      <c r="AV266" s="7">
        <v>0</v>
      </c>
      <c r="AW266" s="7">
        <v>31</v>
      </c>
      <c r="AX266" s="7">
        <v>1</v>
      </c>
      <c r="AY266" s="5">
        <v>7</v>
      </c>
      <c r="AZ266" s="7">
        <v>0</v>
      </c>
      <c r="BA266" s="7">
        <v>0</v>
      </c>
      <c r="BB266" s="7">
        <v>0</v>
      </c>
      <c r="BC266" s="7">
        <v>1</v>
      </c>
      <c r="BD266" s="7">
        <v>1</v>
      </c>
      <c r="BE266" s="7">
        <v>0</v>
      </c>
      <c r="BF266" s="7">
        <v>0</v>
      </c>
      <c r="BG266" s="7">
        <v>0</v>
      </c>
      <c r="BH266" s="7">
        <v>0</v>
      </c>
      <c r="BI266" s="7">
        <v>0</v>
      </c>
      <c r="BJ266" s="7">
        <v>0</v>
      </c>
      <c r="BK266" s="11">
        <v>1</v>
      </c>
      <c r="BL266" s="7" t="s">
        <v>1306</v>
      </c>
      <c r="BM266" s="7">
        <v>1</v>
      </c>
    </row>
    <row r="267" spans="1:65" ht="30" customHeight="1" x14ac:dyDescent="0.3">
      <c r="A267" s="3" t="s">
        <v>18</v>
      </c>
      <c r="B267" s="3">
        <v>10</v>
      </c>
      <c r="C267" s="8">
        <v>44476</v>
      </c>
      <c r="D267" s="9">
        <v>0.25</v>
      </c>
      <c r="E267" s="4">
        <v>64</v>
      </c>
      <c r="F267" s="3">
        <v>0</v>
      </c>
      <c r="G267" s="3">
        <v>0</v>
      </c>
      <c r="H267" s="3">
        <v>0</v>
      </c>
      <c r="I267" s="3">
        <v>0</v>
      </c>
      <c r="J267" s="9">
        <v>0.30694444444444441</v>
      </c>
      <c r="K267" s="3">
        <v>141.80000000000001</v>
      </c>
      <c r="L267" s="11">
        <f t="shared" si="505"/>
        <v>0.60000000000002274</v>
      </c>
      <c r="M267" s="5">
        <f t="shared" si="506"/>
        <v>1680</v>
      </c>
      <c r="N267" s="11">
        <v>29.75</v>
      </c>
      <c r="O267" s="11">
        <v>30.875</v>
      </c>
      <c r="P267" s="11">
        <v>10.875</v>
      </c>
      <c r="Q267" s="11">
        <v>10.625</v>
      </c>
      <c r="R267" s="11">
        <v>19.875</v>
      </c>
      <c r="S267" s="11">
        <v>20.125</v>
      </c>
      <c r="T267" s="11">
        <v>13</v>
      </c>
      <c r="U267" s="11">
        <v>13</v>
      </c>
      <c r="V267" s="11">
        <v>16</v>
      </c>
      <c r="W267" s="11">
        <v>15</v>
      </c>
      <c r="X267" s="11">
        <v>7</v>
      </c>
      <c r="Y267" s="11">
        <v>7</v>
      </c>
      <c r="Z267" s="3" t="s">
        <v>1381</v>
      </c>
      <c r="AA267" s="10" t="s">
        <v>1380</v>
      </c>
      <c r="AB267" s="5">
        <f>540+240+0+0+160+180+330+210+70</f>
        <v>1730</v>
      </c>
      <c r="AC267" s="6">
        <f>6+14+0+0+0+5+17+12+2</f>
        <v>56</v>
      </c>
      <c r="AD267" s="6">
        <f>0+8+0+0+0+3+10+9+0</f>
        <v>30</v>
      </c>
      <c r="AE267" s="6">
        <f>24+19+0+0+0+8+10+24+3</f>
        <v>88</v>
      </c>
      <c r="AF267" s="6">
        <f>102+9+0+0+40+25+34+3+10</f>
        <v>223</v>
      </c>
      <c r="AG267" s="6">
        <f>6+3+0+0+0+4+1+0+1</f>
        <v>15</v>
      </c>
      <c r="AH267" s="6">
        <f>800+370+260+55+125+310+270+540+360</f>
        <v>3090</v>
      </c>
      <c r="AI267" s="6">
        <f t="shared" si="400"/>
        <v>3.236994219653179E-2</v>
      </c>
      <c r="AJ267" s="6">
        <f t="shared" si="401"/>
        <v>1.7341040462427744E-2</v>
      </c>
      <c r="AK267" s="6">
        <f t="shared" si="402"/>
        <v>5.086705202312139E-2</v>
      </c>
      <c r="AL267" s="6">
        <f t="shared" si="403"/>
        <v>0.12890173410404623</v>
      </c>
      <c r="AM267" s="6">
        <f t="shared" si="404"/>
        <v>8.670520231213872E-3</v>
      </c>
      <c r="AN267" s="6">
        <f t="shared" si="405"/>
        <v>1.7861271676300579</v>
      </c>
      <c r="AO267" s="7">
        <v>6</v>
      </c>
      <c r="AP267" s="7">
        <v>2</v>
      </c>
      <c r="AQ267" s="7">
        <v>0</v>
      </c>
      <c r="AR267" s="7">
        <v>0</v>
      </c>
      <c r="AS267" s="7">
        <v>0</v>
      </c>
      <c r="AT267" s="7">
        <v>0</v>
      </c>
      <c r="AU267" s="7">
        <v>0</v>
      </c>
      <c r="AV267" s="7">
        <v>0</v>
      </c>
      <c r="AW267" s="7">
        <v>31</v>
      </c>
      <c r="AX267" s="7">
        <v>1</v>
      </c>
      <c r="AY267" s="5">
        <v>2.5</v>
      </c>
      <c r="AZ267" s="7">
        <v>0</v>
      </c>
      <c r="BA267" s="7">
        <v>0</v>
      </c>
      <c r="BB267" s="7">
        <v>0</v>
      </c>
      <c r="BC267" s="7">
        <v>1</v>
      </c>
      <c r="BD267" s="7">
        <v>1</v>
      </c>
      <c r="BE267" s="7">
        <v>0</v>
      </c>
      <c r="BF267" s="7">
        <v>0</v>
      </c>
      <c r="BG267" s="7">
        <v>0</v>
      </c>
      <c r="BH267" s="7">
        <v>0</v>
      </c>
      <c r="BI267" s="7">
        <v>0</v>
      </c>
      <c r="BJ267" s="7">
        <v>0</v>
      </c>
      <c r="BK267" s="11">
        <v>2</v>
      </c>
      <c r="BL267" s="7" t="s">
        <v>1306</v>
      </c>
      <c r="BM267" s="7">
        <v>1</v>
      </c>
    </row>
    <row r="268" spans="1:65" ht="30" customHeight="1" x14ac:dyDescent="0.3">
      <c r="A268" s="3" t="s">
        <v>137</v>
      </c>
      <c r="B268" s="3">
        <v>11</v>
      </c>
      <c r="C268" s="8">
        <v>44477</v>
      </c>
      <c r="D268" s="9">
        <v>0.60069444444444442</v>
      </c>
      <c r="E268" s="4">
        <v>73</v>
      </c>
      <c r="F268" s="3">
        <v>0</v>
      </c>
      <c r="G268" s="3">
        <v>0</v>
      </c>
      <c r="H268" s="3">
        <v>0</v>
      </c>
      <c r="I268" s="3">
        <v>0.4</v>
      </c>
      <c r="J268" s="9">
        <v>0.65972222222222221</v>
      </c>
      <c r="K268" s="3">
        <v>144.19999999999999</v>
      </c>
      <c r="L268" s="11">
        <f t="shared" ref="L268" si="507">K268-K267</f>
        <v>2.3999999999999773</v>
      </c>
      <c r="M268" s="5">
        <f t="shared" ref="M268" si="508">AB267</f>
        <v>1730</v>
      </c>
      <c r="N268" s="11">
        <v>29.125</v>
      </c>
      <c r="O268" s="11">
        <v>31.125</v>
      </c>
      <c r="P268" s="11">
        <v>10.9375</v>
      </c>
      <c r="Q268" s="11">
        <v>10.75</v>
      </c>
      <c r="R268" s="11">
        <v>20.25</v>
      </c>
      <c r="S268" s="11">
        <v>20.25</v>
      </c>
      <c r="T268" s="11">
        <v>15</v>
      </c>
      <c r="U268" s="11">
        <v>13</v>
      </c>
      <c r="V268" s="11">
        <v>17</v>
      </c>
      <c r="W268" s="11">
        <v>15</v>
      </c>
      <c r="X268" s="11">
        <v>7</v>
      </c>
      <c r="Y268" s="11">
        <v>7</v>
      </c>
      <c r="Z268" s="3" t="s">
        <v>1384</v>
      </c>
      <c r="AA268" s="10" t="s">
        <v>1385</v>
      </c>
      <c r="AO268" s="7">
        <v>6</v>
      </c>
      <c r="AP268" s="7">
        <v>1</v>
      </c>
      <c r="AQ268" s="7">
        <v>0</v>
      </c>
      <c r="AR268" s="10" t="s">
        <v>1383</v>
      </c>
      <c r="AS268" s="7">
        <v>0</v>
      </c>
      <c r="AT268" s="7">
        <v>-10</v>
      </c>
      <c r="AU268" s="7">
        <v>0</v>
      </c>
      <c r="AV268" s="7">
        <v>0</v>
      </c>
      <c r="AW268" s="7">
        <v>1</v>
      </c>
      <c r="AX268" s="7">
        <v>1</v>
      </c>
      <c r="AY268" s="5">
        <v>5.5</v>
      </c>
      <c r="AZ268" s="7">
        <v>0</v>
      </c>
      <c r="BA268" s="7">
        <v>0</v>
      </c>
      <c r="BB268" s="7">
        <v>1</v>
      </c>
      <c r="BC268" s="7">
        <v>1</v>
      </c>
      <c r="BD268" s="7">
        <v>0</v>
      </c>
      <c r="BE268" s="7">
        <v>0</v>
      </c>
      <c r="BF268" s="3">
        <v>2</v>
      </c>
      <c r="BG268" s="3">
        <f>15+30</f>
        <v>45</v>
      </c>
      <c r="BH268" s="7">
        <v>0</v>
      </c>
      <c r="BI268" s="7">
        <v>0</v>
      </c>
      <c r="BJ268" s="7">
        <v>0</v>
      </c>
      <c r="BK268" s="11">
        <v>1</v>
      </c>
      <c r="BL268" s="7" t="s">
        <v>1306</v>
      </c>
      <c r="BM268" s="7">
        <v>1</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2021-10-09T06:39:54Z</dcterms:modified>
</cp:coreProperties>
</file>