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D896504E-64CF-4828-9F0C-155E8BE0498E}"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45" i="1" l="1"/>
  <c r="AJ45" i="1"/>
  <c r="AK45" i="1"/>
  <c r="AL45" i="1"/>
  <c r="AM45" i="1"/>
  <c r="AN45" i="1"/>
  <c r="AH45" i="1"/>
  <c r="AG45" i="1"/>
  <c r="AF45" i="1"/>
  <c r="AE45" i="1"/>
  <c r="AD45" i="1"/>
  <c r="AC45" i="1"/>
  <c r="AB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D116" i="4"/>
  <c r="E116" i="4"/>
  <c r="F116" i="4"/>
  <c r="G116" i="4"/>
  <c r="H116" i="4"/>
  <c r="B116" i="4"/>
  <c r="C114" i="4"/>
  <c r="D114" i="4"/>
  <c r="E114" i="4"/>
  <c r="F114" i="4"/>
  <c r="G114" i="4"/>
  <c r="H114" i="4"/>
  <c r="B114" i="4"/>
  <c r="AJ42" i="1"/>
  <c r="AL42" i="1"/>
  <c r="AN42" i="1"/>
  <c r="L42" i="1"/>
  <c r="M42" i="1"/>
  <c r="AH41" i="1"/>
  <c r="AG41" i="1"/>
  <c r="AF41" i="1"/>
  <c r="AE41" i="1"/>
  <c r="AD41" i="1"/>
  <c r="AC41" i="1"/>
  <c r="AB41" i="1"/>
  <c r="AL44" i="1" l="1"/>
  <c r="AM44" i="1"/>
  <c r="AK44" i="1"/>
  <c r="AM43" i="1"/>
  <c r="AK43" i="1"/>
  <c r="AM42" i="1"/>
  <c r="AK42" i="1"/>
  <c r="AI41" i="1"/>
  <c r="AJ41" i="1"/>
  <c r="AK41" i="1"/>
  <c r="AL41" i="1"/>
  <c r="AM41" i="1"/>
  <c r="AN41" i="1"/>
  <c r="L41" i="1"/>
  <c r="M41" i="1"/>
  <c r="AH40" i="1"/>
  <c r="AG40" i="1"/>
  <c r="AF40" i="1"/>
  <c r="AE40" i="1"/>
  <c r="AD40" i="1"/>
  <c r="AC40" i="1"/>
  <c r="AB40" i="1"/>
  <c r="AI40" i="1" s="1"/>
  <c r="C112" i="4"/>
  <c r="D112" i="4"/>
  <c r="E112" i="4"/>
  <c r="F112" i="4"/>
  <c r="G112" i="4"/>
  <c r="H112" i="4"/>
  <c r="B112" i="4"/>
  <c r="C111" i="4"/>
  <c r="D111" i="4"/>
  <c r="E111" i="4"/>
  <c r="F111" i="4"/>
  <c r="G111" i="4"/>
  <c r="H111" i="4"/>
  <c r="B111"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8" i="4"/>
  <c r="D108" i="4"/>
  <c r="E108" i="4"/>
  <c r="F108" i="4"/>
  <c r="G108" i="4"/>
  <c r="H108" i="4"/>
  <c r="B108" i="4"/>
  <c r="C107" i="4"/>
  <c r="D107" i="4"/>
  <c r="E107" i="4"/>
  <c r="F107" i="4"/>
  <c r="G107" i="4"/>
  <c r="H107" i="4"/>
  <c r="B107"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3" i="4"/>
  <c r="G103" i="4"/>
  <c r="G105" i="4" s="1"/>
  <c r="F103" i="4"/>
  <c r="E103" i="4"/>
  <c r="E105" i="4" s="1"/>
  <c r="D103" i="4"/>
  <c r="C103" i="4"/>
  <c r="C105" i="4" s="1"/>
  <c r="B103" i="4"/>
  <c r="H104" i="4"/>
  <c r="H105" i="4" s="1"/>
  <c r="G104" i="4"/>
  <c r="F104" i="4"/>
  <c r="F105" i="4" s="1"/>
  <c r="E104" i="4"/>
  <c r="D104" i="4"/>
  <c r="D105" i="4" s="1"/>
  <c r="C104" i="4"/>
  <c r="B104" i="4"/>
  <c r="B105" i="4" s="1"/>
  <c r="AI35" i="1"/>
  <c r="AK35" i="1"/>
  <c r="AM35" i="1"/>
  <c r="L35" i="1"/>
  <c r="M35" i="1"/>
  <c r="AH34" i="1"/>
  <c r="AG34" i="1"/>
  <c r="AF34" i="1"/>
  <c r="AE34" i="1"/>
  <c r="AD34" i="1"/>
  <c r="AC34" i="1"/>
  <c r="AB34" i="1"/>
  <c r="AI34" i="1" s="1"/>
  <c r="H102" i="4"/>
  <c r="G102" i="4"/>
  <c r="F102" i="4"/>
  <c r="E102" i="4"/>
  <c r="C102" i="4"/>
  <c r="B102" i="4"/>
  <c r="F100" i="4"/>
  <c r="B100" i="4"/>
  <c r="F99" i="4"/>
  <c r="B99" i="4"/>
  <c r="AJ34" i="1"/>
  <c r="AN34" i="1"/>
  <c r="AH33" i="1"/>
  <c r="AG33" i="1"/>
  <c r="AF33" i="1"/>
  <c r="AE33" i="1"/>
  <c r="AD33" i="1"/>
  <c r="AC33" i="1"/>
  <c r="AB33" i="1"/>
  <c r="L34" i="1"/>
  <c r="M34" i="1"/>
  <c r="C98" i="4"/>
  <c r="D98" i="4"/>
  <c r="E98" i="4"/>
  <c r="F98" i="4"/>
  <c r="G98" i="4"/>
  <c r="H98" i="4"/>
  <c r="B98" i="4"/>
  <c r="AM40" i="1" l="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8" i="4"/>
  <c r="D88" i="4"/>
  <c r="E88" i="4"/>
  <c r="F88" i="4"/>
  <c r="G88" i="4"/>
  <c r="H88" i="4"/>
  <c r="B88"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0" i="4"/>
  <c r="D80" i="4"/>
  <c r="E80" i="4"/>
  <c r="F80" i="4"/>
  <c r="G80" i="4"/>
  <c r="H80" i="4"/>
  <c r="B80" i="4"/>
  <c r="C79" i="4"/>
  <c r="D79" i="4"/>
  <c r="E79" i="4"/>
  <c r="F79" i="4"/>
  <c r="G79" i="4"/>
  <c r="H79" i="4"/>
  <c r="B79"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2" i="4"/>
  <c r="F72" i="4"/>
  <c r="B72"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2" i="4"/>
  <c r="F62" i="4"/>
  <c r="B62" i="4"/>
  <c r="AH5" i="1"/>
  <c r="AG5" i="1"/>
  <c r="AF5" i="1"/>
  <c r="AE5" i="1"/>
  <c r="AD5" i="1"/>
  <c r="AC5" i="1"/>
  <c r="AB5" i="1"/>
  <c r="M6" i="1" s="1"/>
  <c r="AH4" i="1"/>
  <c r="AG4" i="1"/>
  <c r="AF4" i="1"/>
  <c r="AB4" i="1"/>
  <c r="M5" i="1" s="1"/>
  <c r="AE4" i="1"/>
  <c r="AD4" i="1"/>
  <c r="AJ4" i="1" s="1"/>
  <c r="AC4" i="1"/>
  <c r="G58" i="4"/>
  <c r="F58" i="4"/>
  <c r="E58" i="4"/>
  <c r="D58" i="4"/>
  <c r="C58" i="4"/>
  <c r="B58" i="4"/>
  <c r="L4" i="1"/>
  <c r="AV2" i="1"/>
  <c r="L3" i="1"/>
  <c r="M2" i="1"/>
  <c r="F41" i="4"/>
  <c r="E41" i="4"/>
  <c r="F33" i="4"/>
  <c r="AF3" i="1"/>
  <c r="AF2" i="1"/>
  <c r="AH3" i="1"/>
  <c r="AG3" i="1"/>
  <c r="AE3" i="1"/>
  <c r="AD3" i="1"/>
  <c r="AC3" i="1"/>
  <c r="AB3" i="1"/>
  <c r="M4" i="1" s="1"/>
  <c r="AH2" i="1"/>
  <c r="AG2" i="1"/>
  <c r="AE2" i="1"/>
  <c r="AD2" i="1"/>
  <c r="AC2" i="1"/>
  <c r="AB2" i="1"/>
  <c r="M3" i="1" s="1"/>
  <c r="C41" i="4"/>
  <c r="D41" i="4"/>
  <c r="G41" i="4"/>
  <c r="H41" i="4"/>
  <c r="B41" i="4"/>
  <c r="H33" i="4"/>
  <c r="D33" i="4"/>
  <c r="E33" i="4"/>
  <c r="G33" i="4"/>
  <c r="C33" i="4"/>
  <c r="B33"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<sst xmlns="http://schemas.openxmlformats.org/spreadsheetml/2006/main" count="3947" uniqueCount="336">
  <si>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</si>
  <si>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</si>
  <si>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</si>
  <si>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</si>
  <si>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</si>
  <si>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</si>
  <si>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</si>
  <si>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</si>
  <si>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</si>
  <si>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</si>
  <si>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</si>
  <si>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</si>
  <si>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</si>
  <si>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</si>
  <si>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</si>
  <si>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</si>
  <si>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</si>
  <si>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</si>
  <si>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</si>
  <si>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</si>
  <si>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</si>
  <si>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</si>
  <si>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</si>
  <si>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</si>
  <si>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</si>
  <si>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</si>
  <si>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</si>
  <si>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</si>
  <si>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</si>
  <si>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</si>
  <si>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</si>
  <si>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</si>
  <si>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</si>
  <si>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</si>
  <si>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</si>
  <si>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</si>
  <si>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</si>
  <si>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</si>
  <si>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</si>
  <si>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</si>
  <si>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</si>
  <si>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</si>
  <si>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</si>
  <si>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</si>
  <si>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</si>
  <si>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</si>
  <si>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</si>
  <si>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</si>
  <si>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</si>
  <si>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</si>
  <si>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</si>
  <si>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</si>
  <si>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</si>
  <si>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</si>
  <si>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</si>
  <si>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</si>
  <si>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</si>
  <si>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</si>
  <si>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</si>
  <si>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</si>
  <si>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</si>
  <si>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</si>
  <si>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</si>
  <si>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</si>
  <si>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</si>
  <si>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</si>
  <si>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</si>
  <si>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</si>
  <si>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</si>
  <si>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</si>
  <si>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</si>
  <si>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</si>
  <si>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</si>
  <si>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</si>
  <si>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</si>
  <si>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</si>
  <si>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</si>
  <si>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</si>
  <si>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</si>
  <si>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</si>
  <si>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</si>
  <si>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</si>
  <si>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</si>
  <si>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</si>
  <si>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</si>
  <si>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</si>
  <si>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</si>
  <si>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</si>
  <si>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</si>
  <si>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</si>
  <si>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</si>
  <si>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</si>
  <si>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</si>
  <si>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</si>
  <si>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</si>
  <si>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</si>
  <si>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</si>
  <si>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</si>
  <si>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</si>
  <si>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</si>
  <si>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</si>
  <si>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</si>
  <si>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</si>
  <si>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</si>
  <si>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</si>
  <si>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</si>
  <si>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</si>
  <si>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</si>
  <si>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</si>
  <si>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</si>
  <si>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</si>
  <si>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</si>
  <si>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</si>
  <si>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</si>
  <si>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</si>
  <si>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</si>
  <si>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</si>
  <si>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</si>
  <si>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</si>
  <si>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</si>
  <si>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</si>
  <si>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</si>
  <si>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</si>
  <si>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</si>
  <si>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</si>
  <si>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</si>
  <si>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</si>
  <si>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</si>
  <si>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</si>
  <si>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</si>
  <si>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</si>
  <si>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</si>
  <si>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</si>
  <si>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</si>
  <si>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</si>
  <si>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</si>
  <si>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</si>
  <si>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</si>
  <si>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</si>
  <si>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</si>
  <si>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</si>
  <si>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</si>
  <si>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</si>
  <si>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</si>
  <si>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</si>
  <si>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</si>
  <si>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</si>
  <si>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</si>
  <si>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</si>
  <si>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</si>
  <si>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</si>
  <si>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</si>
  <si>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</si>
  <si>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</si>
  <si>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</si>
  <si>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</si>
  <si>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</si>
  <si>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</si>
  <si>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</si>
  <si>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</si>
  <si>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</si>
  <si>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</si>
  <si>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</si>
  <si>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</si>
  <si>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</si>
  <si>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</si>
  <si>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</si>
  <si>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</si>
  <si>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</si>
  <si>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</si>
  <si>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</si>
  <si>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</si>
  <si>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</si>
  <si>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</si>
  <si>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</si>
  <si>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</si>
  <si>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</si>
  <si>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</si>
  <si>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</si>
  <si>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</si>
  <si>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</si>
  <si>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</si>
  <si>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</si>
  <si>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</si>
  <si>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</si>
  <si>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</si>
  <si>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</si>
  <si>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</si>
  <si>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</si>
  <si>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</si>
  <si>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</si>
  <si>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</si>
  <si>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</si>
  <si>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</si>
  <si>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</si>
  <si>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</si>
  <si>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</si>
  <si>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</si>
  <si>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</si>
  <si>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</si>
  <si>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</si>
  <si>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</si>
  <si>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</si>
  <si>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</si>
  <si>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</si>
  <si>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</si>
  <si>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</si>
  <si>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</si>
  <si>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</si>
  <si>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</si>
  <si>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</si>
  <si>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</si>
  <si>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</si>
  <si>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</si>
  <si>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</si>
  <si>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</si>
  <si>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</si>
  <si>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</si>
  <si>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</si>
  <si>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</si>
  <si>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</si>
  <si>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</si>
  <si>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</si>
  <si>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</si>
  <si>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</si>
  <si>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</si>
  <si>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</si>
  <si>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</si>
  <si>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</si>
  <si>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</si>
  <si>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</si>
  <si>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</si>
  <si>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</si>
  <si>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</si>
  <si>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</si>
  <si>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</si>
  <si>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</si>
  <si>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</si>
  <si>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</si>
  <si>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</si>
  <si>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</si>
  <si>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</si>
  <si>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</si>
  <si>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</si>
  <si>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</si>
  <si>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</si>
  <si>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</si>
  <si>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</si>
  <si>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</si>
  <si>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</si>
  <si>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</si>
  <si>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</si>
  <si>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</si>
  <si>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</si>
  <si>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</si>
  <si>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</si>
  <si>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</si>
  <si>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</si>
  <si>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</si>
  <si>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</si>
  <si>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</si>
  <si>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</si>
  <si>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</si>
  <si>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</si>
  <si>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</si>
  <si>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</si>
  <si>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</si>
  <si>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</si>
  <si>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</si>
  <si>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</si>
  <si>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</si>
  <si>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</si>
  <si>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</si>
  <si>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</si>
  <si>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</si>
  <si>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</si>
  <si>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</si>
  <si>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</si>
  <si>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</si>
  <si>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</si>
  <si>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</si>
  <si>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</si>
  <si>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</si>
  <si>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</si>
  <si>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</si>
  <si>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</si>
  <si>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</si>
  <si>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</si>
  <si>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</si>
  <si>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</si>
  <si>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</si>
  <si>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</si>
  <si>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</si>
  <si>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</si>
  <si>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</si>
  <si>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</si>
  <si>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</si>
  <si>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</si>
  <si>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</si>
  <si>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</si>
  <si>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</si>
  <si>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</si>
  <si>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</si>
  <si>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</si>
  <si>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</si>
  <si>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</si>
  <si>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</si>
  <si>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</si>
  <si>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</si>
  <si>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</si>
  <si>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</si>
  <si>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</si>
  <si>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</si>
  <si>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</si>
  <si>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</si>
  <si>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</si>
  <si>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</si>
  <si>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</si>
  <si>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</si>
  <si>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</si>
  <si>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</si>
  <si>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</si>
  <si>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</si>
  <si>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</si>
  <si>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</si>
  <si>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</si>
  <si>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</si>
  <si>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</si>
  <si>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</si>
  <si>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</si>
  <si>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</si>
  <si>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</si>
  <si>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</si>
  <si>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=400+80+140+30+120+8.5+81
=4+5+10+10+14+0+0
=0+3.5+3+1.75+2+0+0
=8+6+12+0.5+0+0+2
=84+1+0+1+0+36+21
=8+0+0+0+0+0+4
=80+190+140+7.5+0+1+2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</si>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</sst>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Y1" zoomScale="85" zoomScaleNormal="85" workbookViewId="0">
      <pane ySplit="1" topLeftCell="A35" activePane="bottomLeft" state="frozen"/>
      <selection activeCell="O1" sqref="O1"/>
      <selection pane="bottomLeft" activeCell="Z46" sqref="Z4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11"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11"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11">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45" si="1">$AC3/$AB3</f>
        <v>1.8795539033457251E-2</v>
      </c>
      <c r="AJ3" s="6">
        <f t="shared" ref="AJ3:AJ45" si="2">$AD3/$AB3</f>
        <v>1.3085501858736059E-2</v>
      </c>
      <c r="AK3" s="6">
        <f t="shared" ref="AK3:AK45" si="3">$AE3/$AB3</f>
        <v>3.0810408921933083E-2</v>
      </c>
      <c r="AL3" s="6">
        <f t="shared" ref="AL3:AL45" si="4">$AF3/$AB3</f>
        <v>0.16981412639405205</v>
      </c>
      <c r="AM3" s="6">
        <f t="shared" ref="AM3:AM45" si="5">$AG3/$AB3</f>
        <v>1.6773234200743493E-2</v>
      </c>
      <c r="AN3" s="6">
        <f t="shared" ref="AN3:AN45" si="6">$AH3/$AB3</f>
        <v>1.3460223048327138</v>
      </c>
      <c r="AO3" s="7">
        <v>3</v>
      </c>
      <c r="AP3" s="7">
        <v>1</v>
      </c>
      <c r="AQ3" s="7">
        <v>1</v>
      </c>
      <c r="AR3" s="10">
        <v>0</v>
      </c>
      <c r="AS3" s="10">
        <v>0</v>
      </c>
      <c r="AT3" s="10">
        <v>0</v>
      </c>
      <c r="AU3" s="7">
        <v>0</v>
      </c>
      <c r="AV3" s="10">
        <v>0</v>
      </c>
      <c r="AW3" s="3">
        <v>31</v>
      </c>
      <c r="AX3" s="3">
        <v>1</v>
      </c>
      <c r="AY3" s="11">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11">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11">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11">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11">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11">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11">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11">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11">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11">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11">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11">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11">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11">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11">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11">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11">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11">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11">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11">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11">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11">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11">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11">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11">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11">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11">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11">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11">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11">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11">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334</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11">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333</v>
      </c>
      <c r="AB45" s="5">
        <f>400+80+140+30+120+8.5+81</f>
        <v>859.5</v>
      </c>
      <c r="AC45" s="6">
        <f>4+5+10+10+14+0+0</f>
        <v>43</v>
      </c>
      <c r="AD45" s="6">
        <f>0+3.5+3+1.75+2+0+0</f>
        <v>10.25</v>
      </c>
      <c r="AE45" s="6">
        <f>8+6+12+0.5+0+0+2</f>
        <v>28.5</v>
      </c>
      <c r="AF45" s="6">
        <f>84+1+0+1+0+36+21</f>
        <v>143</v>
      </c>
      <c r="AG45" s="6">
        <f>8+0+0+0+0+0+4</f>
        <v>12</v>
      </c>
      <c r="AH45" s="6">
        <f>80+190+140+7.5+0+1+2</f>
        <v>420.5</v>
      </c>
      <c r="AI45" s="6">
        <f t="shared" si="1"/>
        <v>5.0029086678301339E-2</v>
      </c>
      <c r="AJ45" s="6">
        <f t="shared" si="2"/>
        <v>1.1925538103548575E-2</v>
      </c>
      <c r="AK45" s="6">
        <f t="shared" si="3"/>
        <v>3.3158813263525308E-2</v>
      </c>
      <c r="AL45" s="6">
        <f t="shared" si="4"/>
        <v>0.16637579988365328</v>
      </c>
      <c r="AM45" s="6">
        <f t="shared" si="5"/>
        <v>1.3961605584642234E-2</v>
      </c>
      <c r="AN45" s="6">
        <f t="shared" si="6"/>
        <v>0.48923792902850494</v>
      </c>
      <c r="AO45" s="7">
        <v>4</v>
      </c>
      <c r="AP45" s="7">
        <v>1</v>
      </c>
      <c r="AQ45" s="7">
        <v>0</v>
      </c>
      <c r="AR45" s="10">
        <v>0</v>
      </c>
      <c r="AS45" s="7">
        <v>0</v>
      </c>
      <c r="AT45" s="7">
        <v>0</v>
      </c>
      <c r="AU45" s="7">
        <v>0</v>
      </c>
      <c r="AV45" s="7">
        <v>0</v>
      </c>
      <c r="AW45" s="7">
        <v>31</v>
      </c>
      <c r="AX45" s="7">
        <v>1</v>
      </c>
      <c r="AY45" s="11">
        <v>7</v>
      </c>
      <c r="AZ45" s="7">
        <v>1</v>
      </c>
      <c r="BA45" s="7">
        <v>1</v>
      </c>
      <c r="BB45" s="7">
        <v>1</v>
      </c>
      <c r="BC45" s="7">
        <v>1</v>
      </c>
      <c r="BD45" s="7">
        <v>1</v>
      </c>
    </row>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16"/>
  <sheetViews>
    <sheetView workbookViewId="0">
      <pane ySplit="1" topLeftCell="A4" activePane="bottomLeft" state="frozen"/>
      <selection pane="bottomLeft" activeCell="B6" sqref="B6:H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40</v>
      </c>
      <c r="B8">
        <v>15</v>
      </c>
      <c r="C8">
        <v>0</v>
      </c>
      <c r="D8">
        <v>0</v>
      </c>
      <c r="E8">
        <v>1</v>
      </c>
      <c r="F8">
        <v>3</v>
      </c>
      <c r="G8">
        <v>1</v>
      </c>
      <c r="H8">
        <v>290</v>
      </c>
    </row>
    <row r="9" spans="1:8" x14ac:dyDescent="0.25">
      <c r="A9" s="16" t="s">
        <v>41</v>
      </c>
      <c r="B9">
        <v>280</v>
      </c>
      <c r="C9">
        <v>7</v>
      </c>
      <c r="D9">
        <v>1</v>
      </c>
      <c r="E9">
        <v>8</v>
      </c>
      <c r="F9">
        <v>42</v>
      </c>
      <c r="G9">
        <v>8</v>
      </c>
      <c r="H9">
        <v>360</v>
      </c>
    </row>
    <row r="10" spans="1:8" x14ac:dyDescent="0.25">
      <c r="A10" s="16" t="s">
        <v>56</v>
      </c>
      <c r="B10">
        <v>210</v>
      </c>
      <c r="C10">
        <v>5.25</v>
      </c>
      <c r="D10">
        <v>0.75</v>
      </c>
      <c r="E10">
        <v>6</v>
      </c>
      <c r="F10">
        <v>31.5</v>
      </c>
      <c r="G10">
        <v>6</v>
      </c>
      <c r="H10">
        <v>270</v>
      </c>
    </row>
    <row r="11" spans="1:8" x14ac:dyDescent="0.25">
      <c r="A11" s="16" t="s">
        <v>57</v>
      </c>
      <c r="B11">
        <v>140</v>
      </c>
      <c r="C11">
        <v>3.5</v>
      </c>
      <c r="D11">
        <v>0.5</v>
      </c>
      <c r="E11">
        <v>4</v>
      </c>
      <c r="F11">
        <v>21</v>
      </c>
      <c r="G11">
        <v>4</v>
      </c>
      <c r="H11">
        <v>180</v>
      </c>
    </row>
    <row r="12" spans="1:8" x14ac:dyDescent="0.25">
      <c r="A12" s="16" t="s">
        <v>42</v>
      </c>
      <c r="B12">
        <v>161</v>
      </c>
      <c r="C12">
        <v>14.5</v>
      </c>
      <c r="D12">
        <v>2</v>
      </c>
      <c r="E12">
        <v>2</v>
      </c>
      <c r="F12">
        <v>8.5</v>
      </c>
      <c r="G12">
        <v>6.5</v>
      </c>
      <c r="H12">
        <v>7</v>
      </c>
    </row>
    <row r="13" spans="1:8" x14ac:dyDescent="0.25">
      <c r="A13" s="16" t="s">
        <v>52</v>
      </c>
      <c r="B13">
        <v>322</v>
      </c>
      <c r="C13">
        <v>29</v>
      </c>
      <c r="D13">
        <v>4</v>
      </c>
      <c r="E13">
        <v>4</v>
      </c>
      <c r="F13">
        <v>17</v>
      </c>
      <c r="G13">
        <v>18</v>
      </c>
      <c r="H13">
        <v>14</v>
      </c>
    </row>
    <row r="14" spans="1:8" x14ac:dyDescent="0.25">
      <c r="A14" s="16" t="s">
        <v>168</v>
      </c>
      <c r="B14">
        <f>0.75*322</f>
        <v>241.5</v>
      </c>
      <c r="C14">
        <f>29*0.75</f>
        <v>21.75</v>
      </c>
      <c r="D14">
        <f>4*0.75</f>
        <v>3</v>
      </c>
      <c r="E14">
        <f>4*0.75</f>
        <v>3</v>
      </c>
      <c r="F14">
        <f>17*0.75</f>
        <v>12.75</v>
      </c>
      <c r="G14">
        <f>18*0.75</f>
        <v>13.5</v>
      </c>
      <c r="H14">
        <f>14*0.75</f>
        <v>10.5</v>
      </c>
    </row>
    <row r="15" spans="1:8" x14ac:dyDescent="0.25">
      <c r="A15" s="16" t="s">
        <v>43</v>
      </c>
      <c r="B15">
        <v>150</v>
      </c>
      <c r="C15">
        <v>0</v>
      </c>
      <c r="D15">
        <v>0</v>
      </c>
      <c r="E15">
        <v>3</v>
      </c>
      <c r="F15">
        <v>14</v>
      </c>
      <c r="G15">
        <v>3</v>
      </c>
      <c r="H15">
        <v>30</v>
      </c>
    </row>
    <row r="16" spans="1:8" x14ac:dyDescent="0.25">
      <c r="A16" s="16" t="s">
        <v>45</v>
      </c>
      <c r="B16">
        <v>100</v>
      </c>
      <c r="C16">
        <v>0</v>
      </c>
      <c r="D16">
        <v>0</v>
      </c>
      <c r="E16">
        <v>2</v>
      </c>
      <c r="F16">
        <v>9</v>
      </c>
      <c r="G16">
        <v>2</v>
      </c>
      <c r="H16">
        <v>20</v>
      </c>
    </row>
    <row r="17" spans="1:8" x14ac:dyDescent="0.25">
      <c r="A17" s="16" t="s">
        <v>44</v>
      </c>
      <c r="B17">
        <v>130</v>
      </c>
      <c r="C17">
        <v>3</v>
      </c>
      <c r="D17">
        <v>2</v>
      </c>
      <c r="E17">
        <v>0</v>
      </c>
      <c r="F17">
        <v>19</v>
      </c>
      <c r="G17">
        <v>3</v>
      </c>
      <c r="H17">
        <v>670</v>
      </c>
    </row>
    <row r="18" spans="1:8" x14ac:dyDescent="0.25">
      <c r="A18" s="16" t="s">
        <v>46</v>
      </c>
      <c r="B18">
        <v>80</v>
      </c>
      <c r="C18">
        <v>5</v>
      </c>
      <c r="D18">
        <v>3.5</v>
      </c>
      <c r="E18">
        <v>6</v>
      </c>
      <c r="F18">
        <v>1</v>
      </c>
      <c r="G18">
        <v>0</v>
      </c>
      <c r="H18">
        <v>190</v>
      </c>
    </row>
    <row r="19" spans="1:8" x14ac:dyDescent="0.25">
      <c r="A19" s="16" t="s">
        <v>48</v>
      </c>
      <c r="B19">
        <v>290</v>
      </c>
      <c r="C19">
        <v>12</v>
      </c>
      <c r="D19">
        <v>6</v>
      </c>
      <c r="E19">
        <v>7</v>
      </c>
      <c r="F19">
        <v>39</v>
      </c>
      <c r="G19">
        <v>3</v>
      </c>
      <c r="H19">
        <v>1150</v>
      </c>
    </row>
    <row r="20" spans="1:8" x14ac:dyDescent="0.25">
      <c r="A20" s="16" t="s">
        <v>49</v>
      </c>
      <c r="B20">
        <v>60</v>
      </c>
      <c r="C20">
        <v>0.5</v>
      </c>
      <c r="D20">
        <v>0</v>
      </c>
      <c r="E20">
        <v>2</v>
      </c>
      <c r="F20">
        <v>11</v>
      </c>
      <c r="G20">
        <v>7</v>
      </c>
      <c r="H20">
        <v>0</v>
      </c>
    </row>
    <row r="21" spans="1:8" x14ac:dyDescent="0.25">
      <c r="A21" s="16" t="s">
        <v>50</v>
      </c>
      <c r="B21">
        <v>42</v>
      </c>
      <c r="C21">
        <v>0</v>
      </c>
      <c r="D21">
        <v>0</v>
      </c>
      <c r="E21">
        <v>1</v>
      </c>
      <c r="F21">
        <v>13</v>
      </c>
      <c r="G21">
        <v>2</v>
      </c>
      <c r="H21">
        <v>1</v>
      </c>
    </row>
    <row r="22" spans="1:8" x14ac:dyDescent="0.25">
      <c r="A22" s="16" t="s">
        <v>51</v>
      </c>
      <c r="B22">
        <v>120</v>
      </c>
      <c r="C22">
        <v>3</v>
      </c>
      <c r="D22">
        <v>2</v>
      </c>
      <c r="E22">
        <v>6</v>
      </c>
      <c r="F22">
        <v>19</v>
      </c>
      <c r="G22">
        <v>2</v>
      </c>
      <c r="H22">
        <v>330</v>
      </c>
    </row>
    <row r="23" spans="1:8" x14ac:dyDescent="0.25">
      <c r="A23" s="16" t="s">
        <v>53</v>
      </c>
      <c r="B23">
        <v>8.5</v>
      </c>
      <c r="C23">
        <v>0</v>
      </c>
      <c r="D23">
        <v>0</v>
      </c>
      <c r="E23">
        <v>0</v>
      </c>
      <c r="F23">
        <v>36</v>
      </c>
      <c r="G23">
        <v>0</v>
      </c>
      <c r="H23">
        <v>1</v>
      </c>
    </row>
    <row r="24" spans="1:8" x14ac:dyDescent="0.25">
      <c r="A24" s="16" t="s">
        <v>54</v>
      </c>
      <c r="B24">
        <v>25</v>
      </c>
      <c r="C24">
        <v>0</v>
      </c>
      <c r="D24">
        <v>0</v>
      </c>
      <c r="E24">
        <v>0</v>
      </c>
      <c r="F24">
        <v>6</v>
      </c>
      <c r="G24">
        <v>1</v>
      </c>
      <c r="H24">
        <v>0</v>
      </c>
    </row>
    <row r="25" spans="1:8" x14ac:dyDescent="0.25">
      <c r="A25" s="16" t="s">
        <v>55</v>
      </c>
      <c r="B25">
        <v>8</v>
      </c>
      <c r="C25">
        <v>0.6</v>
      </c>
      <c r="D25">
        <v>0</v>
      </c>
      <c r="E25">
        <v>0.25</v>
      </c>
      <c r="F25">
        <v>0.25</v>
      </c>
      <c r="G25">
        <v>0.25</v>
      </c>
      <c r="H25">
        <v>40</v>
      </c>
    </row>
    <row r="26" spans="1:8" x14ac:dyDescent="0.25">
      <c r="A26" s="16" t="s">
        <v>58</v>
      </c>
      <c r="B26">
        <v>57</v>
      </c>
      <c r="C26">
        <v>0</v>
      </c>
      <c r="D26">
        <v>0</v>
      </c>
      <c r="E26">
        <v>0</v>
      </c>
      <c r="F26">
        <v>15</v>
      </c>
      <c r="G26">
        <v>3</v>
      </c>
      <c r="H26">
        <v>1</v>
      </c>
    </row>
    <row r="27" spans="1:8" x14ac:dyDescent="0.25">
      <c r="A27" s="16" t="s">
        <v>308</v>
      </c>
      <c r="B27">
        <v>62</v>
      </c>
      <c r="C27">
        <v>0.1</v>
      </c>
      <c r="D27">
        <v>0</v>
      </c>
      <c r="E27">
        <v>0.3</v>
      </c>
      <c r="F27">
        <v>14.9</v>
      </c>
      <c r="G27">
        <v>2.5</v>
      </c>
      <c r="H27">
        <v>0</v>
      </c>
    </row>
    <row r="28" spans="1:8" x14ac:dyDescent="0.25">
      <c r="A28" s="16" t="s">
        <v>59</v>
      </c>
      <c r="B28">
        <v>30</v>
      </c>
      <c r="C28">
        <v>0</v>
      </c>
      <c r="D28">
        <v>0</v>
      </c>
      <c r="E28">
        <v>0</v>
      </c>
      <c r="F28">
        <v>8</v>
      </c>
      <c r="G28">
        <v>1</v>
      </c>
      <c r="H28">
        <v>150</v>
      </c>
    </row>
    <row r="29" spans="1:8" x14ac:dyDescent="0.25">
      <c r="A29" s="16" t="s">
        <v>60</v>
      </c>
      <c r="B29">
        <v>70</v>
      </c>
      <c r="C29">
        <v>5</v>
      </c>
      <c r="D29">
        <v>3</v>
      </c>
      <c r="E29">
        <v>4</v>
      </c>
      <c r="F29">
        <v>1</v>
      </c>
      <c r="G29">
        <v>0</v>
      </c>
      <c r="H29">
        <v>250</v>
      </c>
    </row>
    <row r="30" spans="1:8" x14ac:dyDescent="0.25">
      <c r="A30" s="16" t="s">
        <v>61</v>
      </c>
      <c r="B30">
        <v>270</v>
      </c>
      <c r="C30">
        <v>7</v>
      </c>
      <c r="D30">
        <v>1</v>
      </c>
      <c r="E30">
        <v>6</v>
      </c>
      <c r="F30">
        <v>46</v>
      </c>
      <c r="G30">
        <v>3</v>
      </c>
      <c r="H30">
        <v>55</v>
      </c>
    </row>
    <row r="31" spans="1:8" x14ac:dyDescent="0.25">
      <c r="A31" s="16" t="s">
        <v>62</v>
      </c>
      <c r="B31">
        <v>25</v>
      </c>
      <c r="C31">
        <v>0</v>
      </c>
      <c r="D31">
        <v>0</v>
      </c>
      <c r="E31">
        <v>0</v>
      </c>
      <c r="F31">
        <v>6</v>
      </c>
      <c r="G31">
        <v>1</v>
      </c>
      <c r="H31">
        <v>0</v>
      </c>
    </row>
    <row r="32" spans="1:8" x14ac:dyDescent="0.25">
      <c r="A32" s="16" t="s">
        <v>63</v>
      </c>
      <c r="B32">
        <v>150</v>
      </c>
      <c r="C32">
        <v>8</v>
      </c>
      <c r="D32">
        <v>1</v>
      </c>
      <c r="E32">
        <v>2</v>
      </c>
      <c r="F32">
        <v>17</v>
      </c>
      <c r="G32">
        <v>1</v>
      </c>
      <c r="H32">
        <v>170</v>
      </c>
    </row>
    <row r="33" spans="1:8" x14ac:dyDescent="0.25">
      <c r="A33" s="16" t="s">
        <v>64</v>
      </c>
      <c r="B33">
        <f>SUM(B34:B37)</f>
        <v>528</v>
      </c>
      <c r="C33">
        <f>SUM(C34:C37)</f>
        <v>19.34</v>
      </c>
      <c r="D33">
        <f t="shared" ref="D33:G33" si="0">SUM(D34:D37)</f>
        <v>5.04</v>
      </c>
      <c r="E33">
        <f t="shared" si="0"/>
        <v>28</v>
      </c>
      <c r="F33">
        <f>SUM(F34:F37)</f>
        <v>62</v>
      </c>
      <c r="G33">
        <f t="shared" si="0"/>
        <v>7</v>
      </c>
      <c r="H33">
        <f>SUM(H34:H37)</f>
        <v>385.03</v>
      </c>
    </row>
    <row r="34" spans="1:8" x14ac:dyDescent="0.25">
      <c r="A34" s="16" t="s">
        <v>65</v>
      </c>
      <c r="B34">
        <v>200</v>
      </c>
      <c r="C34">
        <v>1</v>
      </c>
      <c r="D34">
        <v>0</v>
      </c>
      <c r="E34">
        <v>4</v>
      </c>
      <c r="F34">
        <v>44</v>
      </c>
      <c r="G34">
        <v>1</v>
      </c>
      <c r="H34">
        <v>0</v>
      </c>
    </row>
    <row r="35" spans="1:8" x14ac:dyDescent="0.25">
      <c r="A35" s="16" t="s">
        <v>181</v>
      </c>
      <c r="B35">
        <v>260</v>
      </c>
      <c r="C35">
        <v>18</v>
      </c>
      <c r="D35">
        <v>5</v>
      </c>
      <c r="E35">
        <v>20</v>
      </c>
      <c r="F35">
        <v>5</v>
      </c>
      <c r="G35">
        <v>2</v>
      </c>
      <c r="H35">
        <v>350</v>
      </c>
    </row>
    <row r="36" spans="1:8" x14ac:dyDescent="0.25">
      <c r="A36" s="16" t="s">
        <v>66</v>
      </c>
      <c r="B36">
        <v>31</v>
      </c>
      <c r="C36">
        <v>0.34</v>
      </c>
      <c r="D36">
        <v>0.04</v>
      </c>
      <c r="E36">
        <v>3</v>
      </c>
      <c r="F36">
        <v>6</v>
      </c>
      <c r="G36">
        <v>2</v>
      </c>
      <c r="H36">
        <v>30.03</v>
      </c>
    </row>
    <row r="37" spans="1:8" x14ac:dyDescent="0.25">
      <c r="A37" s="16" t="s">
        <v>67</v>
      </c>
      <c r="B37">
        <v>37</v>
      </c>
      <c r="C37">
        <v>0</v>
      </c>
      <c r="D37">
        <v>0</v>
      </c>
      <c r="E37">
        <v>1</v>
      </c>
      <c r="F37">
        <v>7</v>
      </c>
      <c r="G37">
        <v>2</v>
      </c>
      <c r="H37">
        <v>5</v>
      </c>
    </row>
    <row r="38" spans="1:8" x14ac:dyDescent="0.25">
      <c r="A38" s="16" t="s">
        <v>116</v>
      </c>
      <c r="B38">
        <v>40</v>
      </c>
      <c r="C38">
        <v>0</v>
      </c>
      <c r="D38">
        <v>0</v>
      </c>
      <c r="E38">
        <v>1</v>
      </c>
      <c r="F38">
        <v>10</v>
      </c>
      <c r="G38">
        <v>3</v>
      </c>
      <c r="H38">
        <v>0</v>
      </c>
    </row>
    <row r="39" spans="1:8" x14ac:dyDescent="0.25">
      <c r="A39" s="16" t="s">
        <v>280</v>
      </c>
      <c r="B39">
        <v>27</v>
      </c>
      <c r="C39">
        <v>0</v>
      </c>
      <c r="D39">
        <v>0</v>
      </c>
      <c r="E39">
        <v>1</v>
      </c>
      <c r="F39">
        <v>6</v>
      </c>
      <c r="G39">
        <v>1</v>
      </c>
      <c r="H39">
        <v>2</v>
      </c>
    </row>
    <row r="40" spans="1:8" x14ac:dyDescent="0.25">
      <c r="A40" s="16" t="s">
        <v>68</v>
      </c>
      <c r="B40">
        <v>105</v>
      </c>
      <c r="C40">
        <v>0</v>
      </c>
      <c r="D40">
        <v>0</v>
      </c>
      <c r="E40">
        <v>1</v>
      </c>
      <c r="F40">
        <v>27</v>
      </c>
      <c r="G40">
        <v>3</v>
      </c>
      <c r="H40">
        <v>1</v>
      </c>
    </row>
    <row r="41" spans="1:8" x14ac:dyDescent="0.25">
      <c r="A41" s="16" t="s">
        <v>69</v>
      </c>
      <c r="B41">
        <f>SUM(B42:B44)+SUM(B36:B37)</f>
        <v>528</v>
      </c>
      <c r="C41">
        <f t="shared" ref="C41:H41" si="1">SUM(C42:C44)+SUM(C36:C37)</f>
        <v>17.84</v>
      </c>
      <c r="D41">
        <f t="shared" si="1"/>
        <v>7.04</v>
      </c>
      <c r="E41">
        <f>SUM(E42:E44)+SUM(E36:E37)</f>
        <v>47</v>
      </c>
      <c r="F41">
        <f>SUM(F42:F44)+SUM(F36:F37)</f>
        <v>57</v>
      </c>
      <c r="G41">
        <f t="shared" si="1"/>
        <v>22</v>
      </c>
      <c r="H41">
        <f t="shared" si="1"/>
        <v>1025.03</v>
      </c>
    </row>
    <row r="42" spans="1:8" x14ac:dyDescent="0.25">
      <c r="A42" s="16" t="s">
        <v>70</v>
      </c>
      <c r="B42">
        <v>180</v>
      </c>
      <c r="C42">
        <v>3.5</v>
      </c>
      <c r="D42">
        <v>0</v>
      </c>
      <c r="E42">
        <v>24</v>
      </c>
      <c r="F42">
        <v>20</v>
      </c>
      <c r="G42">
        <v>13</v>
      </c>
      <c r="H42">
        <v>0</v>
      </c>
    </row>
    <row r="43" spans="1:8" x14ac:dyDescent="0.25">
      <c r="A43" s="16" t="s">
        <v>71</v>
      </c>
      <c r="B43">
        <v>220</v>
      </c>
      <c r="C43">
        <v>13</v>
      </c>
      <c r="D43">
        <v>7</v>
      </c>
      <c r="E43">
        <v>17</v>
      </c>
      <c r="F43">
        <v>12</v>
      </c>
      <c r="G43">
        <v>3</v>
      </c>
      <c r="H43">
        <v>570</v>
      </c>
    </row>
    <row r="44" spans="1:8" x14ac:dyDescent="0.25">
      <c r="A44" s="16" t="s">
        <v>72</v>
      </c>
      <c r="B44">
        <v>60</v>
      </c>
      <c r="C44">
        <v>1</v>
      </c>
      <c r="D44">
        <v>0</v>
      </c>
      <c r="E44">
        <v>2</v>
      </c>
      <c r="F44">
        <v>12</v>
      </c>
      <c r="G44">
        <v>2</v>
      </c>
      <c r="H44">
        <v>420</v>
      </c>
    </row>
    <row r="45" spans="1:8" x14ac:dyDescent="0.25">
      <c r="A45" s="16" t="s">
        <v>74</v>
      </c>
      <c r="B45">
        <v>104</v>
      </c>
      <c r="C45">
        <v>0</v>
      </c>
      <c r="D45">
        <v>0</v>
      </c>
      <c r="E45">
        <v>1</v>
      </c>
      <c r="F45">
        <v>27</v>
      </c>
      <c r="G45">
        <v>1</v>
      </c>
      <c r="H45">
        <v>3</v>
      </c>
    </row>
    <row r="46" spans="1:8" x14ac:dyDescent="0.25">
      <c r="A46" s="16" t="s">
        <v>75</v>
      </c>
      <c r="B46">
        <v>90</v>
      </c>
      <c r="C46">
        <v>3.5</v>
      </c>
      <c r="D46">
        <v>1</v>
      </c>
      <c r="E46">
        <v>3</v>
      </c>
      <c r="F46">
        <v>12</v>
      </c>
      <c r="G46">
        <v>3</v>
      </c>
      <c r="H46">
        <v>460</v>
      </c>
    </row>
    <row r="47" spans="1:8" x14ac:dyDescent="0.25">
      <c r="A47" s="16" t="s">
        <v>115</v>
      </c>
      <c r="B47">
        <v>20</v>
      </c>
      <c r="C47">
        <v>1.5</v>
      </c>
      <c r="D47">
        <v>1</v>
      </c>
      <c r="E47">
        <v>2</v>
      </c>
      <c r="F47">
        <v>0</v>
      </c>
      <c r="G47">
        <v>0</v>
      </c>
      <c r="H47">
        <v>100</v>
      </c>
    </row>
    <row r="48" spans="1:8" x14ac:dyDescent="0.25">
      <c r="A48" s="16" t="s">
        <v>76</v>
      </c>
      <c r="B48">
        <v>120</v>
      </c>
      <c r="C48">
        <v>14</v>
      </c>
      <c r="D48">
        <v>2</v>
      </c>
      <c r="E48">
        <v>0</v>
      </c>
      <c r="F48">
        <v>0</v>
      </c>
      <c r="G48">
        <v>0</v>
      </c>
      <c r="H48">
        <v>0</v>
      </c>
    </row>
    <row r="49" spans="1:8" x14ac:dyDescent="0.25">
      <c r="A49" s="16" t="s">
        <v>77</v>
      </c>
      <c r="B49">
        <v>190</v>
      </c>
      <c r="C49">
        <v>0</v>
      </c>
      <c r="D49">
        <v>0</v>
      </c>
      <c r="E49">
        <v>6</v>
      </c>
      <c r="F49">
        <v>41</v>
      </c>
      <c r="G49">
        <v>7</v>
      </c>
      <c r="H49">
        <v>1450</v>
      </c>
    </row>
    <row r="50" spans="1:8" x14ac:dyDescent="0.25">
      <c r="A50" s="16" t="s">
        <v>78</v>
      </c>
      <c r="B50">
        <v>107</v>
      </c>
      <c r="C50">
        <v>0</v>
      </c>
      <c r="D50">
        <v>0</v>
      </c>
      <c r="E50">
        <v>1</v>
      </c>
      <c r="F50">
        <v>28</v>
      </c>
      <c r="G50">
        <v>3</v>
      </c>
      <c r="H50">
        <v>3</v>
      </c>
    </row>
    <row r="51" spans="1:8" x14ac:dyDescent="0.25">
      <c r="A51" s="16" t="s">
        <v>79</v>
      </c>
      <c r="B51">
        <v>140</v>
      </c>
      <c r="C51">
        <v>7</v>
      </c>
      <c r="D51">
        <v>5</v>
      </c>
      <c r="E51">
        <v>2</v>
      </c>
      <c r="F51">
        <v>18</v>
      </c>
      <c r="G51">
        <v>2</v>
      </c>
      <c r="H51">
        <v>90</v>
      </c>
    </row>
    <row r="52" spans="1:8" x14ac:dyDescent="0.25">
      <c r="A52" s="16" t="s">
        <v>80</v>
      </c>
      <c r="B52">
        <v>200</v>
      </c>
      <c r="C52">
        <v>9</v>
      </c>
      <c r="D52">
        <v>9</v>
      </c>
      <c r="E52">
        <v>12</v>
      </c>
      <c r="F52">
        <v>1</v>
      </c>
      <c r="G52">
        <v>0</v>
      </c>
      <c r="H52">
        <v>340</v>
      </c>
    </row>
    <row r="53" spans="1:8" x14ac:dyDescent="0.25">
      <c r="A53" s="16" t="s">
        <v>81</v>
      </c>
      <c r="B53">
        <v>340</v>
      </c>
      <c r="C53">
        <v>5</v>
      </c>
      <c r="D53">
        <v>0</v>
      </c>
      <c r="E53">
        <v>17</v>
      </c>
      <c r="F53">
        <v>57</v>
      </c>
      <c r="G53">
        <v>16</v>
      </c>
      <c r="H53">
        <v>1670</v>
      </c>
    </row>
    <row r="54" spans="1:8" x14ac:dyDescent="0.25">
      <c r="A54" s="16" t="s">
        <v>82</v>
      </c>
      <c r="B54">
        <v>150</v>
      </c>
      <c r="C54">
        <v>1</v>
      </c>
      <c r="D54">
        <v>0</v>
      </c>
      <c r="E54">
        <v>3</v>
      </c>
      <c r="F54">
        <v>33</v>
      </c>
      <c r="G54">
        <v>2</v>
      </c>
      <c r="H54">
        <v>280</v>
      </c>
    </row>
    <row r="55" spans="1:8" x14ac:dyDescent="0.25">
      <c r="A55" s="16" t="s">
        <v>91</v>
      </c>
      <c r="B55">
        <v>100</v>
      </c>
      <c r="C55">
        <v>1</v>
      </c>
      <c r="D55">
        <v>0</v>
      </c>
      <c r="E55">
        <v>2</v>
      </c>
      <c r="F55">
        <v>21</v>
      </c>
      <c r="G55">
        <v>2</v>
      </c>
      <c r="H55">
        <v>20</v>
      </c>
    </row>
    <row r="56" spans="1:8" x14ac:dyDescent="0.25">
      <c r="A56" s="16" t="s">
        <v>107</v>
      </c>
      <c r="B56">
        <v>200</v>
      </c>
      <c r="C56">
        <v>13</v>
      </c>
      <c r="D56">
        <v>12</v>
      </c>
      <c r="E56">
        <v>2</v>
      </c>
      <c r="F56">
        <v>22</v>
      </c>
      <c r="G56">
        <v>2</v>
      </c>
      <c r="H56">
        <v>20</v>
      </c>
    </row>
    <row r="57" spans="1:8" x14ac:dyDescent="0.25">
      <c r="A57" s="16" t="s">
        <v>109</v>
      </c>
      <c r="B57">
        <v>160</v>
      </c>
      <c r="C57">
        <v>7</v>
      </c>
      <c r="D57">
        <v>2</v>
      </c>
      <c r="E57">
        <v>2</v>
      </c>
      <c r="F57">
        <v>21</v>
      </c>
      <c r="G57">
        <v>2</v>
      </c>
      <c r="H57">
        <v>0</v>
      </c>
    </row>
    <row r="58" spans="1:8" x14ac:dyDescent="0.25">
      <c r="A58" s="16" t="s">
        <v>110</v>
      </c>
      <c r="B58">
        <f>0.66*160</f>
        <v>105.60000000000001</v>
      </c>
      <c r="C58">
        <f>0.66*7</f>
        <v>4.62</v>
      </c>
      <c r="D58">
        <f>0.66*2</f>
        <v>1.32</v>
      </c>
      <c r="E58">
        <f>0.66*2</f>
        <v>1.32</v>
      </c>
      <c r="F58">
        <f>0.66*21</f>
        <v>13.860000000000001</v>
      </c>
      <c r="G58">
        <f>0.66*2</f>
        <v>1.32</v>
      </c>
      <c r="H58">
        <v>0</v>
      </c>
    </row>
    <row r="59" spans="1:8" x14ac:dyDescent="0.25">
      <c r="A59" s="16" t="s">
        <v>111</v>
      </c>
      <c r="B59">
        <v>330</v>
      </c>
      <c r="C59">
        <v>2.5</v>
      </c>
      <c r="D59">
        <v>0.5</v>
      </c>
      <c r="E59">
        <v>23</v>
      </c>
      <c r="F59">
        <v>61</v>
      </c>
      <c r="G59">
        <v>11</v>
      </c>
      <c r="H59">
        <v>0</v>
      </c>
    </row>
    <row r="60" spans="1:8" x14ac:dyDescent="0.25">
      <c r="A60" s="16" t="s">
        <v>112</v>
      </c>
      <c r="B60">
        <v>90</v>
      </c>
      <c r="C60">
        <v>2</v>
      </c>
      <c r="D60">
        <v>2</v>
      </c>
      <c r="E60">
        <v>3</v>
      </c>
      <c r="F60">
        <v>18</v>
      </c>
      <c r="G60">
        <v>4</v>
      </c>
      <c r="H60">
        <v>500</v>
      </c>
    </row>
    <row r="61" spans="1:8" x14ac:dyDescent="0.25">
      <c r="A61" s="16" t="s">
        <v>120</v>
      </c>
      <c r="B61">
        <v>123</v>
      </c>
      <c r="C61">
        <v>0</v>
      </c>
      <c r="D61">
        <v>0</v>
      </c>
      <c r="E61">
        <v>0</v>
      </c>
      <c r="F61">
        <v>4</v>
      </c>
      <c r="G61">
        <v>0</v>
      </c>
      <c r="H61">
        <v>6</v>
      </c>
    </row>
    <row r="62" spans="1:8" x14ac:dyDescent="0.25">
      <c r="A62" s="16" t="s">
        <v>124</v>
      </c>
      <c r="B62">
        <f>123*5</f>
        <v>615</v>
      </c>
      <c r="C62">
        <v>0</v>
      </c>
      <c r="D62">
        <v>0</v>
      </c>
      <c r="E62">
        <v>0</v>
      </c>
      <c r="F62">
        <f>4*5</f>
        <v>20</v>
      </c>
      <c r="G62">
        <v>0</v>
      </c>
      <c r="H62">
        <f>6*5</f>
        <v>30</v>
      </c>
    </row>
    <row r="63" spans="1:8" x14ac:dyDescent="0.25">
      <c r="A63" s="16" t="s">
        <v>284</v>
      </c>
      <c r="B63">
        <v>5</v>
      </c>
      <c r="C63">
        <v>0</v>
      </c>
      <c r="D63">
        <v>0</v>
      </c>
      <c r="E63">
        <v>0</v>
      </c>
      <c r="F63">
        <v>1</v>
      </c>
      <c r="G63">
        <v>0</v>
      </c>
      <c r="H63">
        <v>0</v>
      </c>
    </row>
    <row r="64" spans="1:8" x14ac:dyDescent="0.25">
      <c r="A64" s="16" t="s">
        <v>122</v>
      </c>
      <c r="B64">
        <v>100</v>
      </c>
      <c r="C64">
        <v>0</v>
      </c>
      <c r="D64">
        <v>0</v>
      </c>
      <c r="E64">
        <v>0</v>
      </c>
      <c r="F64">
        <v>25</v>
      </c>
      <c r="G64">
        <v>2</v>
      </c>
      <c r="H64">
        <v>0</v>
      </c>
    </row>
    <row r="65" spans="1:8" x14ac:dyDescent="0.25">
      <c r="A65" s="16" t="s">
        <v>123</v>
      </c>
      <c r="B65">
        <v>200</v>
      </c>
      <c r="C65">
        <v>0</v>
      </c>
      <c r="D65">
        <v>0</v>
      </c>
      <c r="E65">
        <v>0</v>
      </c>
      <c r="F65">
        <v>50</v>
      </c>
      <c r="G65">
        <v>4</v>
      </c>
      <c r="H65">
        <v>0</v>
      </c>
    </row>
    <row r="66" spans="1:8" x14ac:dyDescent="0.25">
      <c r="A66" s="16" t="s">
        <v>134</v>
      </c>
      <c r="B66">
        <v>42</v>
      </c>
      <c r="C66">
        <v>0.4</v>
      </c>
      <c r="D66">
        <v>0</v>
      </c>
      <c r="E66">
        <v>1</v>
      </c>
      <c r="F66">
        <v>10</v>
      </c>
      <c r="G66">
        <v>2.2000000000000002</v>
      </c>
      <c r="H66">
        <v>412</v>
      </c>
    </row>
    <row r="67" spans="1:8" x14ac:dyDescent="0.25">
      <c r="A67" s="16" t="s">
        <v>135</v>
      </c>
      <c r="B67">
        <v>22.1</v>
      </c>
      <c r="C67">
        <v>0.2</v>
      </c>
      <c r="D67">
        <v>0</v>
      </c>
      <c r="E67">
        <v>1.1000000000000001</v>
      </c>
      <c r="F67">
        <v>4.8</v>
      </c>
      <c r="G67">
        <v>1.5</v>
      </c>
      <c r="H67">
        <v>6.2</v>
      </c>
    </row>
    <row r="68" spans="1:8" x14ac:dyDescent="0.25">
      <c r="A68" s="16" t="s">
        <v>136</v>
      </c>
      <c r="B68">
        <v>190</v>
      </c>
      <c r="C68">
        <v>18</v>
      </c>
      <c r="D68">
        <v>1.5</v>
      </c>
      <c r="E68">
        <v>4</v>
      </c>
      <c r="F68">
        <v>4</v>
      </c>
      <c r="G68">
        <v>2</v>
      </c>
      <c r="H68">
        <v>0</v>
      </c>
    </row>
    <row r="69" spans="1:8" x14ac:dyDescent="0.25">
      <c r="A69" s="16" t="s">
        <v>137</v>
      </c>
      <c r="B69">
        <v>100</v>
      </c>
      <c r="C69">
        <v>8</v>
      </c>
      <c r="D69">
        <v>5</v>
      </c>
      <c r="E69">
        <v>7</v>
      </c>
      <c r="F69">
        <v>0</v>
      </c>
      <c r="G69">
        <v>0</v>
      </c>
      <c r="H69">
        <v>170</v>
      </c>
    </row>
    <row r="70" spans="1:8" x14ac:dyDescent="0.25">
      <c r="A70" s="16" t="s">
        <v>152</v>
      </c>
      <c r="B70">
        <v>100</v>
      </c>
      <c r="C70">
        <v>8</v>
      </c>
      <c r="D70">
        <v>4.5</v>
      </c>
      <c r="E70">
        <v>5</v>
      </c>
      <c r="F70">
        <v>2</v>
      </c>
      <c r="G70">
        <v>0</v>
      </c>
      <c r="H70">
        <v>360</v>
      </c>
    </row>
    <row r="71" spans="1:8" x14ac:dyDescent="0.25">
      <c r="A71" s="16" t="s">
        <v>155</v>
      </c>
      <c r="B71">
        <v>240</v>
      </c>
      <c r="C71">
        <v>2</v>
      </c>
      <c r="D71">
        <v>0</v>
      </c>
      <c r="E71">
        <v>2</v>
      </c>
      <c r="F71">
        <v>54</v>
      </c>
      <c r="G71">
        <v>1</v>
      </c>
      <c r="H71">
        <v>490</v>
      </c>
    </row>
    <row r="72" spans="1:8" x14ac:dyDescent="0.25">
      <c r="A72" s="16" t="s">
        <v>156</v>
      </c>
      <c r="B72">
        <f>240*6</f>
        <v>1440</v>
      </c>
      <c r="C72">
        <v>12</v>
      </c>
      <c r="D72">
        <v>0</v>
      </c>
      <c r="E72">
        <v>12</v>
      </c>
      <c r="F72">
        <f>54*6</f>
        <v>324</v>
      </c>
      <c r="G72">
        <v>6</v>
      </c>
      <c r="H72">
        <f>490*6</f>
        <v>2940</v>
      </c>
    </row>
    <row r="73" spans="1:8" x14ac:dyDescent="0.25">
      <c r="A73" s="16" t="s">
        <v>158</v>
      </c>
      <c r="B73">
        <v>100</v>
      </c>
      <c r="C73">
        <v>8</v>
      </c>
      <c r="D73">
        <v>4.5</v>
      </c>
      <c r="E73">
        <v>5</v>
      </c>
      <c r="F73">
        <v>2</v>
      </c>
      <c r="G73">
        <v>1</v>
      </c>
      <c r="H73">
        <v>360</v>
      </c>
    </row>
    <row r="74" spans="1:8" x14ac:dyDescent="0.25">
      <c r="A74" s="16" t="s">
        <v>164</v>
      </c>
      <c r="B74">
        <v>130</v>
      </c>
      <c r="C74">
        <v>3</v>
      </c>
      <c r="D74">
        <v>0</v>
      </c>
      <c r="E74">
        <v>3</v>
      </c>
      <c r="F74">
        <v>23</v>
      </c>
      <c r="G74">
        <v>2</v>
      </c>
      <c r="H74">
        <v>620</v>
      </c>
    </row>
    <row r="75" spans="1:8" x14ac:dyDescent="0.25">
      <c r="A75" s="16" t="s">
        <v>170</v>
      </c>
      <c r="B75">
        <v>60</v>
      </c>
      <c r="C75">
        <v>4</v>
      </c>
      <c r="D75">
        <v>2.5</v>
      </c>
      <c r="E75">
        <v>5</v>
      </c>
      <c r="F75">
        <v>1</v>
      </c>
      <c r="G75">
        <v>0</v>
      </c>
      <c r="H75">
        <v>140</v>
      </c>
    </row>
    <row r="76" spans="1:8" x14ac:dyDescent="0.25">
      <c r="A76" s="16" t="s">
        <v>169</v>
      </c>
      <c r="B76">
        <v>80</v>
      </c>
      <c r="C76">
        <v>6</v>
      </c>
      <c r="D76">
        <v>4</v>
      </c>
      <c r="E76">
        <v>5</v>
      </c>
      <c r="F76">
        <v>0</v>
      </c>
      <c r="G76">
        <v>0</v>
      </c>
      <c r="H76">
        <v>130</v>
      </c>
    </row>
    <row r="77" spans="1:8" x14ac:dyDescent="0.25">
      <c r="A77" s="16" t="s">
        <v>173</v>
      </c>
      <c r="B77">
        <v>330</v>
      </c>
      <c r="C77">
        <v>2.5</v>
      </c>
      <c r="D77">
        <v>0.5</v>
      </c>
      <c r="E77">
        <v>23</v>
      </c>
      <c r="F77">
        <v>61</v>
      </c>
      <c r="G77">
        <v>11</v>
      </c>
      <c r="H77">
        <v>0</v>
      </c>
    </row>
    <row r="78" spans="1:8" x14ac:dyDescent="0.25">
      <c r="A78" s="16" t="s">
        <v>174</v>
      </c>
      <c r="B78">
        <v>8</v>
      </c>
      <c r="C78">
        <v>0</v>
      </c>
      <c r="D78">
        <v>0</v>
      </c>
      <c r="E78">
        <v>0.77</v>
      </c>
      <c r="F78">
        <v>1.1000000000000001</v>
      </c>
      <c r="G78">
        <v>0.5</v>
      </c>
      <c r="H78">
        <v>8</v>
      </c>
    </row>
    <row r="79" spans="1:8" x14ac:dyDescent="0.25">
      <c r="A79" s="16" t="s">
        <v>179</v>
      </c>
      <c r="B79">
        <f>SUM(B66*2,B48*4,B38,B37,B68*4)/4</f>
        <v>350.25</v>
      </c>
      <c r="C79">
        <f t="shared" ref="C79:H79" si="2">SUM(C66*2,C48*4,C38,C37,C68*4)/4</f>
        <v>32.200000000000003</v>
      </c>
      <c r="D79">
        <f t="shared" si="2"/>
        <v>3.5</v>
      </c>
      <c r="E79">
        <f t="shared" si="2"/>
        <v>5</v>
      </c>
      <c r="F79">
        <f t="shared" si="2"/>
        <v>13.25</v>
      </c>
      <c r="G79">
        <f t="shared" si="2"/>
        <v>4.3499999999999996</v>
      </c>
      <c r="H79">
        <f t="shared" si="2"/>
        <v>207.25</v>
      </c>
    </row>
    <row r="80" spans="1:8" x14ac:dyDescent="0.25">
      <c r="A80" s="16" t="s">
        <v>180</v>
      </c>
      <c r="B80">
        <f>SUM(B35,B60*3)/4</f>
        <v>132.5</v>
      </c>
      <c r="C80">
        <f t="shared" ref="C80:H80" si="3">SUM(C35,C60*3)/4</f>
        <v>6</v>
      </c>
      <c r="D80">
        <f t="shared" si="3"/>
        <v>2.75</v>
      </c>
      <c r="E80">
        <f t="shared" si="3"/>
        <v>7.25</v>
      </c>
      <c r="F80">
        <f t="shared" si="3"/>
        <v>14.75</v>
      </c>
      <c r="G80">
        <f t="shared" si="3"/>
        <v>3.5</v>
      </c>
      <c r="H80">
        <f t="shared" si="3"/>
        <v>462.5</v>
      </c>
    </row>
    <row r="81" spans="1:8" x14ac:dyDescent="0.25">
      <c r="A81" s="16" t="s">
        <v>182</v>
      </c>
      <c r="B81">
        <v>118</v>
      </c>
      <c r="C81">
        <v>0</v>
      </c>
      <c r="D81">
        <v>0</v>
      </c>
      <c r="E81">
        <v>2</v>
      </c>
      <c r="F81">
        <v>28</v>
      </c>
      <c r="G81">
        <v>4</v>
      </c>
      <c r="H81">
        <v>9</v>
      </c>
    </row>
    <row r="82" spans="1:8" x14ac:dyDescent="0.25">
      <c r="A82" s="16" t="s">
        <v>192</v>
      </c>
      <c r="B82">
        <v>100</v>
      </c>
      <c r="C82">
        <v>1</v>
      </c>
      <c r="D82">
        <v>0</v>
      </c>
      <c r="E82">
        <v>2</v>
      </c>
      <c r="F82">
        <v>21</v>
      </c>
      <c r="G82">
        <v>2</v>
      </c>
      <c r="H82">
        <v>60</v>
      </c>
    </row>
    <row r="83" spans="1:8" x14ac:dyDescent="0.25">
      <c r="A83" s="16" t="s">
        <v>193</v>
      </c>
      <c r="B83">
        <v>60</v>
      </c>
      <c r="C83">
        <v>5</v>
      </c>
      <c r="D83">
        <v>3.5</v>
      </c>
      <c r="E83">
        <v>1</v>
      </c>
      <c r="F83">
        <v>0</v>
      </c>
      <c r="G83">
        <v>1</v>
      </c>
      <c r="H83">
        <v>15</v>
      </c>
    </row>
    <row r="84" spans="1:8" x14ac:dyDescent="0.25">
      <c r="A84" s="16" t="s">
        <v>254</v>
      </c>
      <c r="B84">
        <v>36</v>
      </c>
      <c r="C84">
        <v>0</v>
      </c>
      <c r="D84">
        <v>0</v>
      </c>
      <c r="E84">
        <v>1</v>
      </c>
      <c r="F84">
        <v>7</v>
      </c>
      <c r="G84">
        <v>1</v>
      </c>
      <c r="H84">
        <v>18</v>
      </c>
    </row>
    <row r="85" spans="1:8" x14ac:dyDescent="0.25">
      <c r="A85" s="16" t="s">
        <v>259</v>
      </c>
      <c r="B85">
        <v>40</v>
      </c>
      <c r="C85">
        <v>3</v>
      </c>
      <c r="D85">
        <v>0</v>
      </c>
      <c r="E85">
        <v>1</v>
      </c>
      <c r="F85">
        <v>2</v>
      </c>
      <c r="G85">
        <v>1</v>
      </c>
      <c r="H85">
        <v>180</v>
      </c>
    </row>
    <row r="86" spans="1:8" x14ac:dyDescent="0.25">
      <c r="A86" s="16" t="s">
        <v>260</v>
      </c>
      <c r="B86">
        <v>200</v>
      </c>
      <c r="C86">
        <v>20</v>
      </c>
      <c r="D86">
        <v>2</v>
      </c>
      <c r="E86">
        <v>5</v>
      </c>
      <c r="F86">
        <v>4</v>
      </c>
      <c r="G86">
        <v>2</v>
      </c>
      <c r="H86">
        <v>0</v>
      </c>
    </row>
    <row r="87" spans="1:8" x14ac:dyDescent="0.25">
      <c r="A87" s="16" t="s">
        <v>261</v>
      </c>
      <c r="B87">
        <v>10</v>
      </c>
      <c r="C87">
        <v>0.5</v>
      </c>
      <c r="D87">
        <v>0</v>
      </c>
      <c r="E87">
        <v>1</v>
      </c>
      <c r="F87">
        <v>3</v>
      </c>
      <c r="G87">
        <v>1</v>
      </c>
      <c r="H87">
        <v>0</v>
      </c>
    </row>
    <row r="88" spans="1:8" x14ac:dyDescent="0.25">
      <c r="A88" s="16" t="s">
        <v>267</v>
      </c>
      <c r="B88">
        <f>SUM(B89:B94)</f>
        <v>788</v>
      </c>
      <c r="C88">
        <f t="shared" ref="C88:H88" si="4">SUM(C89:C94)</f>
        <v>24.34</v>
      </c>
      <c r="D88">
        <f t="shared" si="4"/>
        <v>6.54</v>
      </c>
      <c r="E88">
        <f t="shared" si="4"/>
        <v>51</v>
      </c>
      <c r="F88">
        <f t="shared" si="4"/>
        <v>101</v>
      </c>
      <c r="G88">
        <f t="shared" si="4"/>
        <v>23</v>
      </c>
      <c r="H88">
        <f t="shared" si="4"/>
        <v>845.03</v>
      </c>
    </row>
    <row r="89" spans="1:8" x14ac:dyDescent="0.25">
      <c r="A89" s="16" t="s">
        <v>266</v>
      </c>
      <c r="B89">
        <v>330</v>
      </c>
      <c r="C89">
        <v>2.5</v>
      </c>
      <c r="D89">
        <v>0.5</v>
      </c>
      <c r="E89">
        <v>23</v>
      </c>
      <c r="F89">
        <v>61</v>
      </c>
      <c r="G89">
        <v>11</v>
      </c>
      <c r="H89">
        <v>0</v>
      </c>
    </row>
    <row r="90" spans="1:8" x14ac:dyDescent="0.25">
      <c r="A90" s="16" t="s">
        <v>66</v>
      </c>
      <c r="B90">
        <v>31</v>
      </c>
      <c r="C90">
        <v>0.34</v>
      </c>
      <c r="D90">
        <v>0.04</v>
      </c>
      <c r="E90">
        <v>3</v>
      </c>
      <c r="F90">
        <v>6</v>
      </c>
      <c r="G90">
        <v>2</v>
      </c>
      <c r="H90">
        <v>30.03</v>
      </c>
    </row>
    <row r="91" spans="1:8" x14ac:dyDescent="0.25">
      <c r="A91" s="16" t="s">
        <v>67</v>
      </c>
      <c r="B91">
        <v>37</v>
      </c>
      <c r="C91">
        <v>0</v>
      </c>
      <c r="D91">
        <v>0</v>
      </c>
      <c r="E91">
        <v>1</v>
      </c>
      <c r="F91">
        <v>7</v>
      </c>
      <c r="G91">
        <v>2</v>
      </c>
      <c r="H91">
        <v>5</v>
      </c>
    </row>
    <row r="92" spans="1:8" x14ac:dyDescent="0.25">
      <c r="A92" s="16" t="s">
        <v>116</v>
      </c>
      <c r="B92">
        <v>40</v>
      </c>
      <c r="C92">
        <v>0</v>
      </c>
      <c r="D92">
        <v>0</v>
      </c>
      <c r="E92">
        <v>1</v>
      </c>
      <c r="F92">
        <v>10</v>
      </c>
      <c r="G92">
        <v>3</v>
      </c>
      <c r="H92">
        <v>0</v>
      </c>
    </row>
    <row r="93" spans="1:8" x14ac:dyDescent="0.25">
      <c r="A93" s="16" t="s">
        <v>181</v>
      </c>
      <c r="B93">
        <v>260</v>
      </c>
      <c r="C93">
        <v>18</v>
      </c>
      <c r="D93">
        <v>5</v>
      </c>
      <c r="E93">
        <v>20</v>
      </c>
      <c r="F93">
        <v>5</v>
      </c>
      <c r="G93">
        <v>2</v>
      </c>
      <c r="H93">
        <v>350</v>
      </c>
    </row>
    <row r="94" spans="1:8" x14ac:dyDescent="0.25">
      <c r="A94" s="16" t="s">
        <v>268</v>
      </c>
      <c r="B94">
        <v>90</v>
      </c>
      <c r="C94">
        <v>3.5</v>
      </c>
      <c r="D94">
        <v>1</v>
      </c>
      <c r="E94">
        <v>3</v>
      </c>
      <c r="F94">
        <v>12</v>
      </c>
      <c r="G94">
        <v>3</v>
      </c>
      <c r="H94">
        <v>460</v>
      </c>
    </row>
    <row r="95" spans="1:8" x14ac:dyDescent="0.25">
      <c r="A95" s="16" t="s">
        <v>269</v>
      </c>
      <c r="B95">
        <v>60</v>
      </c>
      <c r="C95">
        <v>0</v>
      </c>
      <c r="D95">
        <v>0</v>
      </c>
      <c r="E95">
        <v>0</v>
      </c>
      <c r="F95">
        <v>17</v>
      </c>
      <c r="G95">
        <v>0</v>
      </c>
      <c r="H95">
        <v>0</v>
      </c>
    </row>
    <row r="96" spans="1:8" x14ac:dyDescent="0.25">
      <c r="A96" s="16" t="s">
        <v>276</v>
      </c>
      <c r="B96">
        <v>70</v>
      </c>
      <c r="C96">
        <v>5</v>
      </c>
      <c r="D96">
        <v>3</v>
      </c>
      <c r="E96">
        <v>5</v>
      </c>
      <c r="F96">
        <v>0</v>
      </c>
      <c r="G96">
        <v>0</v>
      </c>
      <c r="H96">
        <v>170</v>
      </c>
    </row>
    <row r="97" spans="1:8" x14ac:dyDescent="0.25">
      <c r="A97" s="16" t="s">
        <v>279</v>
      </c>
      <c r="B97">
        <v>30</v>
      </c>
      <c r="C97">
        <v>0</v>
      </c>
      <c r="D97">
        <v>0</v>
      </c>
      <c r="E97">
        <v>2</v>
      </c>
      <c r="F97">
        <v>6</v>
      </c>
      <c r="G97">
        <v>2</v>
      </c>
      <c r="H97">
        <v>5</v>
      </c>
    </row>
    <row r="98" spans="1:8" x14ac:dyDescent="0.25">
      <c r="A98" s="16" t="s">
        <v>282</v>
      </c>
      <c r="B98">
        <f>SUM(B97*8,B38,B39,B35*4,B48,B60)</f>
        <v>1557</v>
      </c>
      <c r="C98">
        <f t="shared" ref="C98:H98" si="5">SUM(C97*8,C38,C39,C35*4,C48,C60)</f>
        <v>88</v>
      </c>
      <c r="D98">
        <f t="shared" si="5"/>
        <v>24</v>
      </c>
      <c r="E98">
        <f t="shared" si="5"/>
        <v>101</v>
      </c>
      <c r="F98">
        <f t="shared" si="5"/>
        <v>102</v>
      </c>
      <c r="G98">
        <f t="shared" si="5"/>
        <v>32</v>
      </c>
      <c r="H98">
        <f t="shared" si="5"/>
        <v>1942</v>
      </c>
    </row>
    <row r="99" spans="1:8" x14ac:dyDescent="0.25">
      <c r="A99" s="16" t="s">
        <v>286</v>
      </c>
      <c r="B99">
        <f>122*8/5</f>
        <v>195.2</v>
      </c>
      <c r="C99">
        <v>0</v>
      </c>
      <c r="D99">
        <v>0</v>
      </c>
      <c r="E99">
        <v>0</v>
      </c>
      <c r="F99">
        <f>4*8/5</f>
        <v>6.4</v>
      </c>
      <c r="G99">
        <v>0</v>
      </c>
      <c r="H99">
        <v>0</v>
      </c>
    </row>
    <row r="100" spans="1:8" x14ac:dyDescent="0.25">
      <c r="A100" s="16" t="s">
        <v>287</v>
      </c>
      <c r="B100">
        <f>122*12/5</f>
        <v>292.8</v>
      </c>
      <c r="C100">
        <v>0</v>
      </c>
      <c r="D100">
        <v>0</v>
      </c>
      <c r="E100">
        <v>0</v>
      </c>
      <c r="F100">
        <f>4*12/5</f>
        <v>9.6</v>
      </c>
      <c r="G100">
        <v>0</v>
      </c>
      <c r="H100">
        <v>0</v>
      </c>
    </row>
    <row r="101" spans="1:8" x14ac:dyDescent="0.25">
      <c r="A101" s="16" t="s">
        <v>288</v>
      </c>
      <c r="B101">
        <v>110</v>
      </c>
      <c r="C101">
        <v>0.5</v>
      </c>
      <c r="D101">
        <v>0</v>
      </c>
      <c r="E101">
        <v>2</v>
      </c>
      <c r="F101">
        <v>25</v>
      </c>
      <c r="G101">
        <v>1</v>
      </c>
      <c r="H101">
        <v>310</v>
      </c>
    </row>
    <row r="102" spans="1:8" x14ac:dyDescent="0.25">
      <c r="A102" s="16" t="s">
        <v>289</v>
      </c>
      <c r="B102">
        <f>110*3</f>
        <v>330</v>
      </c>
      <c r="C102">
        <f>3*0.5</f>
        <v>1.5</v>
      </c>
      <c r="D102">
        <v>0</v>
      </c>
      <c r="E102">
        <f>3*2</f>
        <v>6</v>
      </c>
      <c r="F102">
        <f>3*25</f>
        <v>75</v>
      </c>
      <c r="G102">
        <f>3*1</f>
        <v>3</v>
      </c>
      <c r="H102">
        <f>3*310</f>
        <v>930</v>
      </c>
    </row>
    <row r="103" spans="1:8" x14ac:dyDescent="0.25">
      <c r="A103" s="16" t="s">
        <v>294</v>
      </c>
      <c r="B103">
        <f>290*5</f>
        <v>1450</v>
      </c>
      <c r="C103">
        <f>1.5*5</f>
        <v>7.5</v>
      </c>
      <c r="D103">
        <f>0*5</f>
        <v>0</v>
      </c>
      <c r="E103">
        <f>21*5</f>
        <v>105</v>
      </c>
      <c r="F103">
        <f>50*5</f>
        <v>250</v>
      </c>
      <c r="G103">
        <f>5*5</f>
        <v>25</v>
      </c>
      <c r="H103">
        <f>0*5</f>
        <v>0</v>
      </c>
    </row>
    <row r="104" spans="1:8" x14ac:dyDescent="0.25">
      <c r="A104" s="16" t="s">
        <v>295</v>
      </c>
      <c r="B104">
        <f>70*5</f>
        <v>350</v>
      </c>
      <c r="C104">
        <f>1.5*5</f>
        <v>7.5</v>
      </c>
      <c r="D104">
        <f>0*5</f>
        <v>0</v>
      </c>
      <c r="E104">
        <f>3*5</f>
        <v>15</v>
      </c>
      <c r="F104">
        <f>10*5</f>
        <v>50</v>
      </c>
      <c r="G104">
        <f>1*5</f>
        <v>5</v>
      </c>
      <c r="H104">
        <f>360*5</f>
        <v>1800</v>
      </c>
    </row>
    <row r="105" spans="1:8" x14ac:dyDescent="0.25">
      <c r="A105" s="16" t="s">
        <v>296</v>
      </c>
      <c r="B105">
        <f>SUM(B103,B104,B97*3)</f>
        <v>1890</v>
      </c>
      <c r="C105">
        <f t="shared" ref="C105:G105" si="6">SUM(C103,C104,C97*3)</f>
        <v>15</v>
      </c>
      <c r="D105">
        <f t="shared" si="6"/>
        <v>0</v>
      </c>
      <c r="E105">
        <f t="shared" si="6"/>
        <v>126</v>
      </c>
      <c r="F105">
        <f t="shared" si="6"/>
        <v>318</v>
      </c>
      <c r="G105">
        <f t="shared" si="6"/>
        <v>36</v>
      </c>
      <c r="H105">
        <f>SUM(H103,H104,H97*3)</f>
        <v>1815</v>
      </c>
    </row>
    <row r="106" spans="1:8" x14ac:dyDescent="0.25">
      <c r="A106" s="16" t="s">
        <v>307</v>
      </c>
      <c r="B106">
        <v>70</v>
      </c>
      <c r="C106">
        <v>1.5</v>
      </c>
      <c r="D106">
        <v>0.5</v>
      </c>
      <c r="E106">
        <v>2</v>
      </c>
      <c r="F106">
        <v>11</v>
      </c>
      <c r="G106">
        <v>1</v>
      </c>
      <c r="H106">
        <v>480</v>
      </c>
    </row>
    <row r="107" spans="1:8" x14ac:dyDescent="0.25">
      <c r="A107" s="16" t="s">
        <v>306</v>
      </c>
      <c r="B107">
        <f>SUM(B106*5,B92/4,B39/4,B35*4,B34*4)</f>
        <v>2206.75</v>
      </c>
      <c r="C107">
        <f t="shared" ref="C107:H107" si="7">SUM(C106*5,C92/4,C39/4,C35*4,C34*4)</f>
        <v>83.5</v>
      </c>
      <c r="D107">
        <f t="shared" si="7"/>
        <v>22.5</v>
      </c>
      <c r="E107">
        <f t="shared" si="7"/>
        <v>106.5</v>
      </c>
      <c r="F107">
        <f t="shared" si="7"/>
        <v>255</v>
      </c>
      <c r="G107">
        <f t="shared" si="7"/>
        <v>18</v>
      </c>
      <c r="H107">
        <f t="shared" si="7"/>
        <v>3800.5</v>
      </c>
    </row>
    <row r="108" spans="1:8" x14ac:dyDescent="0.25">
      <c r="A108" s="16" t="s">
        <v>309</v>
      </c>
      <c r="B108">
        <f>B107/4</f>
        <v>551.6875</v>
      </c>
      <c r="C108">
        <f t="shared" ref="C108:H108" si="8">C107/4</f>
        <v>20.875</v>
      </c>
      <c r="D108">
        <f t="shared" si="8"/>
        <v>5.625</v>
      </c>
      <c r="E108">
        <f t="shared" si="8"/>
        <v>26.625</v>
      </c>
      <c r="F108">
        <f t="shared" si="8"/>
        <v>63.75</v>
      </c>
      <c r="G108">
        <f t="shared" si="8"/>
        <v>4.5</v>
      </c>
      <c r="H108">
        <f t="shared" si="8"/>
        <v>950.125</v>
      </c>
    </row>
    <row r="109" spans="1:8" x14ac:dyDescent="0.25">
      <c r="A109" s="16" t="s">
        <v>315</v>
      </c>
      <c r="B109">
        <v>190</v>
      </c>
      <c r="C109">
        <v>1</v>
      </c>
      <c r="D109">
        <v>0</v>
      </c>
      <c r="E109">
        <v>4</v>
      </c>
      <c r="F109">
        <v>44</v>
      </c>
      <c r="G109">
        <v>2</v>
      </c>
      <c r="H109">
        <v>0</v>
      </c>
    </row>
    <row r="110" spans="1:8" x14ac:dyDescent="0.25">
      <c r="A110" s="16" t="s">
        <v>314</v>
      </c>
      <c r="B110">
        <v>110</v>
      </c>
      <c r="C110">
        <v>11</v>
      </c>
      <c r="D110">
        <v>6</v>
      </c>
      <c r="E110">
        <v>2</v>
      </c>
      <c r="F110">
        <v>2</v>
      </c>
      <c r="G110">
        <v>0</v>
      </c>
      <c r="H110">
        <v>390</v>
      </c>
    </row>
    <row r="111" spans="1:8" x14ac:dyDescent="0.25">
      <c r="A111" s="16" t="s">
        <v>316</v>
      </c>
      <c r="B111">
        <f>SUM(B110*7,B109*6,B92,B91,B93*4.5,B48*2)</f>
        <v>3397</v>
      </c>
      <c r="C111">
        <f t="shared" ref="C111:H111" si="9">SUM(C110*7,C109*6,C92,C91,C93*4.5,C48*2)</f>
        <v>192</v>
      </c>
      <c r="D111">
        <f t="shared" si="9"/>
        <v>68.5</v>
      </c>
      <c r="E111">
        <f t="shared" si="9"/>
        <v>130</v>
      </c>
      <c r="F111">
        <f t="shared" si="9"/>
        <v>317.5</v>
      </c>
      <c r="G111">
        <f t="shared" si="9"/>
        <v>26</v>
      </c>
      <c r="H111">
        <f t="shared" si="9"/>
        <v>4310</v>
      </c>
    </row>
    <row r="112" spans="1:8" x14ac:dyDescent="0.25">
      <c r="A112" s="16" t="s">
        <v>317</v>
      </c>
      <c r="B112">
        <f>B111/5</f>
        <v>679.4</v>
      </c>
      <c r="C112">
        <f t="shared" ref="C112:H112" si="10">C111/5</f>
        <v>38.4</v>
      </c>
      <c r="D112">
        <f t="shared" si="10"/>
        <v>13.7</v>
      </c>
      <c r="E112">
        <f t="shared" si="10"/>
        <v>26</v>
      </c>
      <c r="F112">
        <f t="shared" si="10"/>
        <v>63.5</v>
      </c>
      <c r="G112">
        <f t="shared" si="10"/>
        <v>5.2</v>
      </c>
      <c r="H112">
        <f t="shared" si="10"/>
        <v>862</v>
      </c>
    </row>
    <row r="113" spans="1:8" x14ac:dyDescent="0.25">
      <c r="A113" s="16" t="s">
        <v>322</v>
      </c>
      <c r="B113" s="17">
        <v>70</v>
      </c>
      <c r="C113" s="17">
        <v>1.5</v>
      </c>
      <c r="D113" s="17">
        <v>0.5</v>
      </c>
      <c r="E113" s="17">
        <v>2</v>
      </c>
      <c r="F113" s="17">
        <v>11</v>
      </c>
      <c r="G113" s="17">
        <v>1</v>
      </c>
      <c r="H113" s="17">
        <v>480</v>
      </c>
    </row>
    <row r="114" spans="1:8" x14ac:dyDescent="0.25">
      <c r="A114" s="16" t="s">
        <v>323</v>
      </c>
      <c r="B114">
        <f>SUM(B113*5,B92,B89*9,B48*4,B39,B115)</f>
        <v>3894</v>
      </c>
      <c r="C114">
        <f t="shared" ref="C114:H114" si="11">SUM(C113*5,C92,C89*9,C48*4,C39,C115)</f>
        <v>86.6</v>
      </c>
      <c r="D114">
        <f t="shared" si="11"/>
        <v>15.1</v>
      </c>
      <c r="E114">
        <f t="shared" si="11"/>
        <v>221.1</v>
      </c>
      <c r="F114">
        <f t="shared" si="11"/>
        <v>624.79999999999995</v>
      </c>
      <c r="G114">
        <f t="shared" si="11"/>
        <v>109.8</v>
      </c>
      <c r="H114">
        <f t="shared" si="11"/>
        <v>2407.4</v>
      </c>
    </row>
    <row r="115" spans="1:8" x14ac:dyDescent="0.25">
      <c r="A115" s="16" t="s">
        <v>324</v>
      </c>
      <c r="B115">
        <v>27</v>
      </c>
      <c r="C115">
        <v>0.6</v>
      </c>
      <c r="D115">
        <v>0.1</v>
      </c>
      <c r="E115">
        <v>2.1</v>
      </c>
      <c r="F115">
        <v>4.8</v>
      </c>
      <c r="G115">
        <v>1.8</v>
      </c>
      <c r="H115">
        <v>5.4</v>
      </c>
    </row>
    <row r="116" spans="1:8" x14ac:dyDescent="0.25">
      <c r="A116" s="16" t="s">
        <v>325</v>
      </c>
      <c r="B116" s="17">
        <f>B114/6</f>
        <v>649</v>
      </c>
      <c r="C116" s="17">
        <f t="shared" ref="C116:H116" si="12">C114/6</f>
        <v>14.433333333333332</v>
      </c>
      <c r="D116" s="17">
        <f t="shared" si="12"/>
        <v>2.5166666666666666</v>
      </c>
      <c r="E116" s="17">
        <f t="shared" si="12"/>
        <v>36.85</v>
      </c>
      <c r="F116" s="17">
        <f t="shared" si="12"/>
        <v>104.13333333333333</v>
      </c>
      <c r="G116" s="17">
        <f t="shared" si="12"/>
        <v>18.3</v>
      </c>
      <c r="H116" s="17">
        <f t="shared" si="12"/>
        <v>401.23333333333335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2021-02-27T23:43:55Z</dcterms:modified>
</cp:coreProperties>
</file>