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4CAACC4B-D427-4FA7-82D4-A818325616C8}"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 l="1"/>
  <c r="L10" i="1"/>
  <c r="L11" i="1"/>
  <c r="L12" i="1"/>
  <c r="L13" i="1"/>
  <c r="L14" i="1"/>
  <c r="L15" i="1"/>
  <c r="L16" i="1"/>
  <c r="L17" i="1"/>
  <c r="L18" i="1"/>
  <c r="L19" i="1"/>
  <c r="L20" i="1"/>
  <c r="L21" i="1"/>
  <c r="K13" i="1"/>
  <c r="K14" i="1"/>
  <c r="K15" i="1"/>
  <c r="K16" i="1"/>
  <c r="K17" i="1"/>
  <c r="K18" i="1"/>
  <c r="K19" i="1"/>
  <c r="K20" i="1"/>
  <c r="K21" i="1"/>
  <c r="K9" i="1"/>
  <c r="K10" i="1"/>
  <c r="K11" i="1"/>
  <c r="K12" i="1"/>
  <c r="AG20" i="1"/>
  <c r="AF20" i="1"/>
  <c r="AE20" i="1"/>
  <c r="AD20" i="1"/>
  <c r="AC20" i="1"/>
  <c r="AB20" i="1"/>
  <c r="AA20" i="1"/>
  <c r="AG19" i="1"/>
  <c r="AF19" i="1"/>
  <c r="AE19" i="1"/>
  <c r="AD19" i="1"/>
  <c r="AC19" i="1"/>
  <c r="AB19" i="1"/>
  <c r="AA19" i="1"/>
  <c r="AG18" i="1"/>
  <c r="AF18" i="1"/>
  <c r="AE18" i="1"/>
  <c r="AD18" i="1"/>
  <c r="AC18" i="1"/>
  <c r="AB18" i="1"/>
  <c r="AA18" i="1"/>
  <c r="H14" i="4"/>
  <c r="G14" i="4"/>
  <c r="F14" i="4"/>
  <c r="E14" i="4"/>
  <c r="D14" i="4"/>
  <c r="C14" i="4"/>
  <c r="B14" i="4"/>
  <c r="AG17" i="1" l="1"/>
  <c r="AF17" i="1"/>
  <c r="AE17" i="1"/>
  <c r="AD17" i="1"/>
  <c r="AC17" i="1"/>
  <c r="AB17" i="1"/>
  <c r="AA17" i="1"/>
  <c r="AG16" i="1"/>
  <c r="AF16" i="1"/>
  <c r="AE16" i="1"/>
  <c r="AD16" i="1"/>
  <c r="AC16" i="1"/>
  <c r="AB16" i="1"/>
  <c r="AA16" i="1"/>
  <c r="AG15" i="1"/>
  <c r="AF15" i="1"/>
  <c r="AE15" i="1"/>
  <c r="AD15" i="1"/>
  <c r="AC6" i="1"/>
  <c r="AC15" i="1"/>
  <c r="AB15" i="1"/>
  <c r="AA15" i="1"/>
  <c r="AN16" i="1"/>
  <c r="AN15" i="1"/>
  <c r="AG14" i="1"/>
  <c r="AF14" i="1"/>
  <c r="AE14" i="1"/>
  <c r="AD14" i="1"/>
  <c r="AC14" i="1"/>
  <c r="AB14" i="1"/>
  <c r="AA14" i="1"/>
  <c r="AG13" i="1"/>
  <c r="AF13" i="1"/>
  <c r="AE13" i="1"/>
  <c r="AD13" i="1"/>
  <c r="AC13" i="1"/>
  <c r="AB13" i="1"/>
  <c r="AA13" i="1"/>
  <c r="AG12" i="1"/>
  <c r="AF12" i="1"/>
  <c r="AE12" i="1"/>
  <c r="AD12" i="1"/>
  <c r="AC12" i="1"/>
  <c r="AB12" i="1"/>
  <c r="AA12" i="1"/>
  <c r="H69" i="4"/>
  <c r="F69" i="4"/>
  <c r="B69" i="4"/>
  <c r="AG11" i="1"/>
  <c r="AF11" i="1"/>
  <c r="AE11" i="1"/>
  <c r="AD11" i="1"/>
  <c r="AC11" i="1"/>
  <c r="AB11" i="1"/>
  <c r="AA11" i="1"/>
  <c r="AG10" i="1"/>
  <c r="AF10" i="1"/>
  <c r="AE10" i="1"/>
  <c r="AD10" i="1"/>
  <c r="AC10" i="1"/>
  <c r="AB10" i="1"/>
  <c r="AA10" i="1"/>
  <c r="AG9" i="1"/>
  <c r="AF9" i="1"/>
  <c r="AE9" i="1"/>
  <c r="AD9" i="1"/>
  <c r="AC9" i="1"/>
  <c r="AB9" i="1"/>
  <c r="AA9" i="1"/>
  <c r="AG8" i="1"/>
  <c r="AF8" i="1"/>
  <c r="AE8" i="1"/>
  <c r="AD8" i="1"/>
  <c r="AC8" i="1"/>
  <c r="AB8" i="1"/>
  <c r="AA8" i="1"/>
  <c r="AG7" i="1" l="1"/>
  <c r="AF7" i="1"/>
  <c r="AE7" i="1"/>
  <c r="AD7" i="1"/>
  <c r="AC7" i="1"/>
  <c r="AB7" i="1"/>
  <c r="K8" i="1"/>
  <c r="AA7" i="1"/>
  <c r="L8" i="1" s="1"/>
  <c r="AN7" i="1"/>
  <c r="AG6" i="1"/>
  <c r="AF6" i="1"/>
  <c r="AE6" i="1"/>
  <c r="AD6" i="1"/>
  <c r="AB6" i="1"/>
  <c r="AA6" i="1"/>
  <c r="L7" i="1" s="1"/>
  <c r="L5" i="1"/>
  <c r="L6" i="1"/>
  <c r="L4" i="1"/>
  <c r="L3" i="1"/>
  <c r="K7" i="1"/>
  <c r="H60" i="4"/>
  <c r="F60" i="4"/>
  <c r="B60" i="4"/>
  <c r="AG5" i="1"/>
  <c r="AF5" i="1"/>
  <c r="AE5" i="1"/>
  <c r="AD5" i="1"/>
  <c r="AC5" i="1"/>
  <c r="AB5" i="1"/>
  <c r="AA5" i="1"/>
  <c r="AG4" i="1"/>
  <c r="AF4" i="1"/>
  <c r="AE4" i="1"/>
  <c r="AA4" i="1"/>
  <c r="AD4" i="1"/>
  <c r="AC4" i="1"/>
  <c r="AB4" i="1"/>
  <c r="G56" i="4"/>
  <c r="F56" i="4"/>
  <c r="E56" i="4"/>
  <c r="D56" i="4"/>
  <c r="C56" i="4"/>
  <c r="B56" i="4"/>
  <c r="K4" i="1"/>
  <c r="AO2" i="1"/>
  <c r="K3" i="1"/>
  <c r="L2" i="1"/>
  <c r="F39" i="4"/>
  <c r="E39" i="4"/>
  <c r="F32" i="4"/>
  <c r="AE3" i="1"/>
  <c r="AE2" i="1"/>
  <c r="AG3" i="1"/>
  <c r="AF3" i="1"/>
  <c r="AD3" i="1"/>
  <c r="AC3" i="1"/>
  <c r="AB3" i="1"/>
  <c r="AA3" i="1"/>
  <c r="AG2" i="1"/>
  <c r="AF2" i="1"/>
  <c r="AD2" i="1"/>
  <c r="AC2" i="1"/>
  <c r="AB2" i="1"/>
  <c r="AA2" i="1"/>
  <c r="C39" i="4"/>
  <c r="D39" i="4"/>
  <c r="G39" i="4"/>
  <c r="H39" i="4"/>
  <c r="B39" i="4"/>
  <c r="H32" i="4"/>
  <c r="D32" i="4"/>
  <c r="E32" i="4"/>
  <c r="G32" i="4"/>
  <c r="C32" i="4"/>
  <c r="B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<sst xmlns="http://schemas.openxmlformats.org/spreadsheetml/2006/main" count="233" uniqueCount="182">
  <si>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</si>
  <si>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</si>
  <si>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</si>
  <si>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</si>
  <si>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</si>
  <si>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</si>
  <si>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</si>
  <si>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</si>
  <si>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</si>
  <si>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</si>
  <si>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</si>
  <si>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</si>
  <si>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</si>
  <si>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</si>
  <si>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</si>
  <si>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</si>
  <si>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</si>
  <si>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</si>
  <si>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</si>
  <si>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</si>
  <si>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</si>
  <si>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</si>
  <si>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</si>
  <si>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</si>
  <si>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</si>
  <si>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</si>
  <si>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</si>
  <si>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</si>
  <si>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</si>
  <si>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sodiumDailyIntake</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</si>
  <si>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</si>
  <si>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</si>
  <si>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</si>
  <si>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</si>
  <si>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</si>
  <si>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</si>
  <si>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</si>
  <si>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</si>
  <si>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</si>
  <si>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</si>
  <si>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</si>
  <si>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</si>
  <si>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</si>
  <si>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</si>
  <si>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</si>
  <si>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</si>
  <si>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</si>
  <si>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</si>
  <si>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</si>
  <si>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</si>
  <si>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</si>
  <si>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</si>
  <si>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</si>
  <si>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</si>
  <si>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</si>
  <si>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</si>
  <si>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</si>
  <si>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</si>
  <si>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</si>
  <si>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</si>
  <si>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</si>
  <si>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</si>
  <si>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</si>
  <si>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</si>
  <si>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</si>
  <si>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</si>
  <si>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</si>
  <si>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</si>
  <si>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</si>
  <si>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</si>
  <si>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</si>
  <si>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</si>
  <si>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</si>
  <si>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</si>
  <si>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</si>
  <si>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</si>
  <si>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</si>
  <si>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</si>
  <si>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</si>
  <si>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</si>
  <si>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</si>
  <si>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</si>
  <si>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</si>
  <si>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</si>
  <si>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</si>
  <si>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</si>
  <si>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</si>
  <si>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</si>
  <si>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</si>
  <si>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</si>
  <si>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</si>
  <si>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</si>
  <si>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</si>
  <si>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</si>
  <si>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</si>
  <si>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</si>
  <si>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</si>
  <si>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</si>
  <si>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</si>
  <si>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</si>
  <si>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</si>
  <si>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</si>
  <si>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</si>
  <si>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</si>
  <si>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</si>
  <si>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</si>
  <si>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</si>
  <si>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</si>
  <si>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</si>
  <si>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</si>
  <si>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</si>
  <si>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</si>
  <si>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</si>
  <si>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beyondMeat-soy/gluten free-serving 4oz</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</si>
  <si>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</si>
  <si>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</si>
  <si>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</si>
  <si>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</si>
  <si>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</si>
  <si>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</si>
  <si>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</si>
  <si>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</si>
  <si>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</si>
  <si>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</si>
  <si>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</si>
  <si>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</si>
  <si>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</si>
  <si>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</si>
  <si>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</si>
  <si>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</si>
  <si>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</si>
  <si>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</si>
  <si>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</si>
  <si>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</si>
  <si>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</si>
  <si>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</si>
  <si>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</si>
  <si>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</si>
  <si>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</si>
  <si>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</si>
  <si>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</si>
  <si>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</si>
  <si>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</si>
  <si>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</si>
  <si>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</si>
  <si>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</si>
  <si>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</si>
  <si>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</si>
  <si>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</si>
  <si>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</si>
  <si>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</si>
  <si>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</si>
  <si>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</si>
  <si>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</si>
  <si>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</si>
  <si>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</si>
  <si>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</si>
  <si>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</si>
  <si>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</si>
  <si>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</si>
  <si>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</si>
  <si>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</si>
  <si>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</si>
  <si>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</si>
  <si>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</si>
  <si>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</si>
  <si>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</si>
  <si>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</si>
  <si>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</si>
  <si>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</si>
  <si>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</si>
  <si>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</si>
  <si>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</si>
  <si>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</si>
  <si>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</si>
  <si>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</si>
  <si>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</si>
  <si>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</si>
  <si>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</si>
  <si>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</si>
  <si>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small banana (105	0	0	1	27	3	1)
</t>
  </si>
  <si>
    <t xml:space="preserve">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</si>
</sst>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1"/>
  <sheetViews>
    <sheetView tabSelected="1" topLeftCell="AI1" zoomScale="85" zoomScaleNormal="85" workbookViewId="0">
      <pane ySplit="1" topLeftCell="A10" activePane="bottomLeft" state="frozen"/>
      <selection activeCell="O1" sqref="O1"/>
      <selection pane="bottomLeft" activeCell="AI21" sqref="AI2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3" width="21.42578125" style="6" customWidth="1"/>
    <col min="34" max="36" width="20.85546875" style="7" customWidth="1"/>
    <col min="37" max="39" width="25.42578125" style="3" customWidth="1"/>
    <col min="40" max="40" width="29.42578125" style="7" customWidth="1"/>
    <col min="41" max="41" width="32.7109375" style="3" customWidth="1"/>
    <col min="42" max="42" width="16.28515625" style="3" customWidth="1"/>
    <col min="43" max="43" width="23.140625" style="3" customWidth="1"/>
    <col min="44" max="44" width="15.5703125" style="3" customWidth="1"/>
    <col min="45" max="16384" width="9.140625" style="3"/>
  </cols>
  <sheetData>
    <row r="1" spans="1:49" x14ac:dyDescent="0.25">
      <c r="A1" s="3" t="s">
        <v>0</v>
      </c>
      <c r="B1" s="3" t="s">
        <v>128</v>
      </c>
      <c r="C1" s="3" t="s">
        <v>1</v>
      </c>
      <c r="D1" s="3" t="s">
        <v>2</v>
      </c>
      <c r="E1" s="4" t="s">
        <v>25</v>
      </c>
      <c r="F1" s="3" t="s">
        <v>129</v>
      </c>
      <c r="G1" s="3" t="s">
        <v>130</v>
      </c>
      <c r="H1" s="3" t="s">
        <v>90</v>
      </c>
      <c r="I1" s="3" t="s">
        <v>22</v>
      </c>
      <c r="J1" s="3" t="s">
        <v>3</v>
      </c>
      <c r="K1" s="11" t="s">
        <v>97</v>
      </c>
      <c r="L1" s="11" t="s">
        <v>96</v>
      </c>
      <c r="M1" s="11" t="s">
        <v>4</v>
      </c>
      <c r="N1" s="11" t="s">
        <v>121</v>
      </c>
      <c r="O1" s="11" t="s">
        <v>5</v>
      </c>
      <c r="P1" s="11" t="s">
        <v>6</v>
      </c>
      <c r="Q1" s="11" t="s">
        <v>7</v>
      </c>
      <c r="R1" s="11" t="s">
        <v>8</v>
      </c>
      <c r="S1" s="11" t="s">
        <v>9</v>
      </c>
      <c r="T1" s="11" t="s">
        <v>10</v>
      </c>
      <c r="U1" s="11" t="s">
        <v>11</v>
      </c>
      <c r="V1" s="11" t="s">
        <v>12</v>
      </c>
      <c r="W1" s="11" t="s">
        <v>13</v>
      </c>
      <c r="X1" s="11" t="s">
        <v>14</v>
      </c>
      <c r="Y1" s="3" t="s">
        <v>32</v>
      </c>
      <c r="Z1" s="3" t="s">
        <v>89</v>
      </c>
      <c r="AA1" s="5" t="s">
        <v>31</v>
      </c>
      <c r="AB1" s="6" t="s">
        <v>26</v>
      </c>
      <c r="AC1" s="6" t="s">
        <v>27</v>
      </c>
      <c r="AD1" s="6" t="s">
        <v>28</v>
      </c>
      <c r="AE1" s="6" t="s">
        <v>91</v>
      </c>
      <c r="AF1" s="6" t="s">
        <v>92</v>
      </c>
      <c r="AG1" s="6" t="s">
        <v>29</v>
      </c>
      <c r="AH1" s="7" t="s">
        <v>49</v>
      </c>
      <c r="AI1" s="7" t="s">
        <v>122</v>
      </c>
      <c r="AJ1" s="7" t="s">
        <v>88</v>
      </c>
      <c r="AK1" s="3" t="s">
        <v>21</v>
      </c>
      <c r="AL1" s="7" t="s">
        <v>94</v>
      </c>
      <c r="AM1" s="7" t="s">
        <v>95</v>
      </c>
      <c r="AN1" s="7" t="s">
        <v>101</v>
      </c>
      <c r="AO1" s="7" t="s">
        <v>102</v>
      </c>
      <c r="AP1" s="3" t="s">
        <v>24</v>
      </c>
      <c r="AQ1" s="3" t="s">
        <v>85</v>
      </c>
      <c r="AR1" s="3" t="s">
        <v>108</v>
      </c>
      <c r="AS1" s="3" t="s">
        <v>103</v>
      </c>
      <c r="AT1" s="3" t="s">
        <v>104</v>
      </c>
      <c r="AU1" s="3" t="s">
        <v>105</v>
      </c>
      <c r="AV1" s="3" t="s">
        <v>106</v>
      </c>
      <c r="AW1" s="3" t="s">
        <v>107</v>
      </c>
    </row>
    <row r="2" spans="1:49"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98</v>
      </c>
      <c r="Z2" s="10" t="s">
        <v>86</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7">
        <v>3</v>
      </c>
      <c r="AI2" s="7">
        <v>1</v>
      </c>
      <c r="AJ2" s="7">
        <v>1</v>
      </c>
      <c r="AK2" s="10" t="s">
        <v>75</v>
      </c>
      <c r="AL2" s="10"/>
      <c r="AM2" s="10" t="s">
        <v>100</v>
      </c>
      <c r="AO2" s="10">
        <f>-10</f>
        <v>-10</v>
      </c>
      <c r="AP2" s="3">
        <v>31</v>
      </c>
      <c r="AQ2" s="3">
        <v>1</v>
      </c>
      <c r="AR2" s="3">
        <v>7</v>
      </c>
      <c r="AS2" s="3">
        <v>1</v>
      </c>
      <c r="AT2" s="3">
        <v>1</v>
      </c>
      <c r="AU2" s="3">
        <v>1</v>
      </c>
      <c r="AV2" s="3">
        <v>1</v>
      </c>
      <c r="AW2" s="3">
        <v>1</v>
      </c>
    </row>
    <row r="3" spans="1:49"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99</v>
      </c>
      <c r="Z3" s="10" t="s">
        <v>87</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7">
        <v>3</v>
      </c>
      <c r="AI3" s="7">
        <v>1</v>
      </c>
      <c r="AJ3" s="7">
        <v>1</v>
      </c>
      <c r="AK3" s="10"/>
      <c r="AL3" s="10"/>
      <c r="AM3" s="10"/>
      <c r="AO3" s="10"/>
      <c r="AP3" s="3">
        <v>31</v>
      </c>
      <c r="AQ3" s="3">
        <v>1</v>
      </c>
      <c r="AR3" s="3">
        <v>7</v>
      </c>
      <c r="AS3" s="3">
        <v>1</v>
      </c>
      <c r="AT3" s="3">
        <v>1</v>
      </c>
      <c r="AU3" s="3">
        <v>1</v>
      </c>
      <c r="AV3" s="3">
        <v>1</v>
      </c>
      <c r="AW3" s="3">
        <v>1</v>
      </c>
    </row>
    <row r="4" spans="1:49"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116</v>
      </c>
      <c r="Z4" s="10" t="s">
        <v>110</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7">
        <v>3</v>
      </c>
      <c r="AI4" s="7">
        <v>2</v>
      </c>
      <c r="AJ4" s="7">
        <v>1</v>
      </c>
      <c r="AP4" s="3">
        <v>31</v>
      </c>
      <c r="AQ4" s="3">
        <v>1</v>
      </c>
      <c r="AR4" s="3">
        <v>7</v>
      </c>
      <c r="AS4" s="3">
        <v>0</v>
      </c>
      <c r="AT4" s="3">
        <v>1</v>
      </c>
      <c r="AU4" s="3">
        <v>0</v>
      </c>
      <c r="AV4" s="3">
        <v>1</v>
      </c>
      <c r="AW4" s="3">
        <v>1</v>
      </c>
    </row>
    <row r="5" spans="1:49" ht="24.95" customHeight="1" x14ac:dyDescent="0.25">
      <c r="A5" s="3" t="s">
        <v>16</v>
      </c>
      <c r="B5" s="3">
        <v>4</v>
      </c>
      <c r="C5" s="8">
        <v>44222</v>
      </c>
      <c r="D5" s="9">
        <v>0.59375</v>
      </c>
      <c r="E5" s="4">
        <v>57</v>
      </c>
      <c r="F5" s="3">
        <v>12</v>
      </c>
      <c r="G5" s="3">
        <v>3</v>
      </c>
      <c r="H5" s="3">
        <v>36</v>
      </c>
      <c r="I5" s="3" t="s">
        <v>20</v>
      </c>
      <c r="J5" s="3" t="s">
        <v>20</v>
      </c>
      <c r="K5" s="11" t="s">
        <v>20</v>
      </c>
      <c r="L5" s="5">
        <f t="shared" ref="L5:L21" si="1">AA4</f>
        <v>2655.6</v>
      </c>
      <c r="M5" s="11" t="s">
        <v>20</v>
      </c>
      <c r="N5" s="11" t="s">
        <v>20</v>
      </c>
      <c r="O5" s="11" t="s">
        <v>20</v>
      </c>
      <c r="P5" s="11" t="s">
        <v>20</v>
      </c>
      <c r="Q5" s="11" t="s">
        <v>20</v>
      </c>
      <c r="R5" s="11" t="s">
        <v>20</v>
      </c>
      <c r="S5" s="11" t="s">
        <v>20</v>
      </c>
      <c r="T5" s="11" t="s">
        <v>20</v>
      </c>
      <c r="U5" s="11" t="s">
        <v>20</v>
      </c>
      <c r="V5" s="11" t="s">
        <v>20</v>
      </c>
      <c r="W5" s="11" t="s">
        <v>20</v>
      </c>
      <c r="X5" s="11" t="s">
        <v>20</v>
      </c>
      <c r="Y5" s="3" t="s">
        <v>120</v>
      </c>
      <c r="Z5" s="10" t="s">
        <v>124</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7">
        <v>3</v>
      </c>
      <c r="AI5" s="7">
        <v>1</v>
      </c>
      <c r="AJ5" s="7">
        <v>1</v>
      </c>
      <c r="AK5" s="10" t="s">
        <v>117</v>
      </c>
      <c r="AP5" s="3">
        <v>31</v>
      </c>
      <c r="AQ5" s="3">
        <v>1</v>
      </c>
      <c r="AR5" s="3">
        <v>8.5</v>
      </c>
      <c r="AS5" s="3">
        <v>1</v>
      </c>
      <c r="AT5" s="3">
        <v>1</v>
      </c>
      <c r="AU5" s="3">
        <v>1</v>
      </c>
      <c r="AV5" s="3">
        <v>1</v>
      </c>
      <c r="AW5" s="3">
        <v>1</v>
      </c>
    </row>
    <row r="6" spans="1:49" ht="20.100000000000001" customHeight="1" x14ac:dyDescent="0.25">
      <c r="A6" s="3" t="s">
        <v>17</v>
      </c>
      <c r="B6" s="3">
        <v>5</v>
      </c>
      <c r="C6" s="8">
        <v>44223</v>
      </c>
      <c r="D6" s="9">
        <v>0.6875</v>
      </c>
      <c r="E6" s="4">
        <v>52</v>
      </c>
      <c r="F6" s="3">
        <v>0</v>
      </c>
      <c r="G6" s="3">
        <v>0</v>
      </c>
      <c r="H6" s="3">
        <v>0</v>
      </c>
      <c r="I6" s="9">
        <v>0.6875</v>
      </c>
      <c r="J6" s="3">
        <v>142.4</v>
      </c>
      <c r="K6" s="11" t="s">
        <v>20</v>
      </c>
      <c r="L6" s="5">
        <f t="shared" si="1"/>
        <v>2638</v>
      </c>
      <c r="M6" s="11">
        <v>31</v>
      </c>
      <c r="N6" s="11">
        <v>33</v>
      </c>
      <c r="O6" s="11">
        <v>11.75</v>
      </c>
      <c r="P6" s="11">
        <v>11.5</v>
      </c>
      <c r="Q6" s="11">
        <v>22.5</v>
      </c>
      <c r="R6" s="11">
        <v>22.5</v>
      </c>
      <c r="S6" s="11">
        <v>20</v>
      </c>
      <c r="T6" s="11">
        <v>20</v>
      </c>
      <c r="U6" s="11">
        <v>20</v>
      </c>
      <c r="V6" s="11">
        <v>20</v>
      </c>
      <c r="W6" s="11">
        <v>10</v>
      </c>
      <c r="X6" s="11">
        <v>10</v>
      </c>
      <c r="Y6" s="3" t="s">
        <v>131</v>
      </c>
      <c r="Z6" s="10" t="s">
        <v>132</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7">
        <v>3</v>
      </c>
      <c r="AI6" s="7">
        <v>3</v>
      </c>
      <c r="AJ6" s="7">
        <v>1</v>
      </c>
      <c r="AP6" s="3">
        <v>31</v>
      </c>
      <c r="AQ6" s="3">
        <v>1</v>
      </c>
      <c r="AR6" s="3">
        <v>7</v>
      </c>
      <c r="AS6" s="3">
        <v>1</v>
      </c>
      <c r="AT6" s="3">
        <v>0</v>
      </c>
      <c r="AU6" s="3">
        <v>1</v>
      </c>
      <c r="AV6" s="3">
        <v>1</v>
      </c>
      <c r="AW6" s="3">
        <v>1</v>
      </c>
    </row>
    <row r="7" spans="1:49"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1"/>
        <v>4589</v>
      </c>
      <c r="M7" s="11">
        <v>32.5</v>
      </c>
      <c r="N7" s="11">
        <v>33.5</v>
      </c>
      <c r="O7" s="11">
        <v>11.5</v>
      </c>
      <c r="P7" s="11">
        <v>11.5</v>
      </c>
      <c r="Q7" s="11">
        <v>23</v>
      </c>
      <c r="R7" s="11">
        <v>23</v>
      </c>
      <c r="S7" s="11">
        <v>22</v>
      </c>
      <c r="T7" s="11">
        <v>22</v>
      </c>
      <c r="U7" s="11">
        <v>20</v>
      </c>
      <c r="V7" s="11">
        <v>20</v>
      </c>
      <c r="W7" s="11">
        <v>10</v>
      </c>
      <c r="X7" s="11">
        <v>10</v>
      </c>
      <c r="Y7" s="3" t="s">
        <v>135</v>
      </c>
      <c r="Z7" s="10" t="s">
        <v>136</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7">
        <v>3</v>
      </c>
      <c r="AI7" s="7">
        <v>1</v>
      </c>
      <c r="AJ7" s="7">
        <v>1</v>
      </c>
      <c r="AK7" s="10" t="s">
        <v>133</v>
      </c>
      <c r="AL7" s="3" t="s">
        <v>134</v>
      </c>
      <c r="AN7" s="7">
        <f>5+10+10</f>
        <v>25</v>
      </c>
      <c r="AP7" s="3">
        <v>31</v>
      </c>
      <c r="AQ7" s="3">
        <v>1</v>
      </c>
      <c r="AR7" s="3">
        <v>6</v>
      </c>
      <c r="AS7" s="3">
        <v>1</v>
      </c>
      <c r="AT7" s="3">
        <v>1</v>
      </c>
      <c r="AU7" s="3">
        <v>1</v>
      </c>
      <c r="AV7" s="3">
        <v>1</v>
      </c>
      <c r="AW7" s="3">
        <v>1</v>
      </c>
    </row>
    <row r="8" spans="1:49" ht="20.100000000000001" customHeight="1" x14ac:dyDescent="0.25">
      <c r="A8" s="3" t="s">
        <v>141</v>
      </c>
      <c r="B8" s="3">
        <v>7</v>
      </c>
      <c r="C8" s="8">
        <v>44225</v>
      </c>
      <c r="D8" s="9">
        <v>0.58333333333333337</v>
      </c>
      <c r="E8" s="4">
        <v>50</v>
      </c>
      <c r="F8" s="3">
        <v>0</v>
      </c>
      <c r="G8" s="3">
        <v>0</v>
      </c>
      <c r="H8" s="3">
        <v>0</v>
      </c>
      <c r="I8" s="9">
        <v>0.29166666666666669</v>
      </c>
      <c r="J8" s="3">
        <v>141.4</v>
      </c>
      <c r="K8" s="11">
        <f>J8-J7</f>
        <v>0.80000000000001137</v>
      </c>
      <c r="L8" s="5">
        <f t="shared" si="1"/>
        <v>3671</v>
      </c>
      <c r="M8" s="11">
        <v>31.5</v>
      </c>
      <c r="N8" s="11">
        <v>33</v>
      </c>
      <c r="O8" s="11">
        <v>11.25</v>
      </c>
      <c r="P8" s="11">
        <v>11.25</v>
      </c>
      <c r="Q8" s="11">
        <v>21.75</v>
      </c>
      <c r="R8" s="11">
        <v>21.75</v>
      </c>
      <c r="S8" s="11">
        <v>20</v>
      </c>
      <c r="T8" s="11">
        <v>20</v>
      </c>
      <c r="U8" s="11">
        <v>20</v>
      </c>
      <c r="V8" s="11">
        <v>20</v>
      </c>
      <c r="W8" s="11">
        <v>14</v>
      </c>
      <c r="X8" s="11">
        <v>14</v>
      </c>
      <c r="Y8" s="3" t="s">
        <v>150</v>
      </c>
      <c r="Z8" s="10" t="s">
        <v>148</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7">
        <v>3</v>
      </c>
      <c r="AI8" s="7">
        <v>1</v>
      </c>
      <c r="AJ8" s="7">
        <v>0</v>
      </c>
      <c r="AP8" s="3">
        <v>31</v>
      </c>
      <c r="AQ8" s="3">
        <v>1</v>
      </c>
      <c r="AR8" s="3">
        <v>6.5</v>
      </c>
      <c r="AS8" s="3">
        <v>1</v>
      </c>
      <c r="AT8" s="3">
        <v>1</v>
      </c>
      <c r="AU8" s="3">
        <v>1</v>
      </c>
      <c r="AV8" s="3">
        <v>1</v>
      </c>
      <c r="AW8" s="3">
        <v>1</v>
      </c>
    </row>
    <row r="9" spans="1:49" ht="20.100000000000001" customHeight="1" x14ac:dyDescent="0.25">
      <c r="A9" s="3" t="s">
        <v>19</v>
      </c>
      <c r="B9" s="3">
        <v>8</v>
      </c>
      <c r="C9" s="8">
        <v>44226</v>
      </c>
      <c r="D9" s="9">
        <v>0.29166666666666669</v>
      </c>
      <c r="E9" s="4">
        <v>40</v>
      </c>
      <c r="F9" s="3">
        <v>12</v>
      </c>
      <c r="G9" s="3">
        <v>3</v>
      </c>
      <c r="H9" s="3">
        <v>36</v>
      </c>
      <c r="I9" s="9">
        <v>0.29166666666666669</v>
      </c>
      <c r="J9" s="3">
        <v>141.4</v>
      </c>
      <c r="K9" s="11">
        <f t="shared" ref="K9:K21" si="2">J9-J8</f>
        <v>0</v>
      </c>
      <c r="L9" s="5">
        <f t="shared" si="1"/>
        <v>2100.1</v>
      </c>
      <c r="M9" s="5">
        <v>32.5</v>
      </c>
      <c r="N9" s="11">
        <v>33.5</v>
      </c>
      <c r="O9" s="11">
        <v>11.25</v>
      </c>
      <c r="P9" s="11" t="s">
        <v>144</v>
      </c>
      <c r="Q9" s="11">
        <v>22.5</v>
      </c>
      <c r="R9" s="11">
        <v>22.5</v>
      </c>
      <c r="S9" s="11">
        <v>20</v>
      </c>
      <c r="T9" s="11">
        <v>20</v>
      </c>
      <c r="U9" s="11">
        <v>20</v>
      </c>
      <c r="V9" s="11">
        <v>20</v>
      </c>
      <c r="W9" s="11">
        <v>12</v>
      </c>
      <c r="X9" s="11">
        <v>10</v>
      </c>
      <c r="Y9" s="3" t="s">
        <v>149</v>
      </c>
      <c r="Z9" s="10" t="s">
        <v>145</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7">
        <v>3</v>
      </c>
      <c r="AI9" s="7">
        <v>3</v>
      </c>
      <c r="AJ9" s="7">
        <v>0</v>
      </c>
      <c r="AK9" s="10" t="s">
        <v>143</v>
      </c>
      <c r="AL9" s="3" t="s">
        <v>142</v>
      </c>
      <c r="AP9" s="3">
        <v>31</v>
      </c>
      <c r="AQ9" s="3">
        <v>1</v>
      </c>
      <c r="AR9" s="3">
        <v>7.5</v>
      </c>
      <c r="AS9" s="3">
        <v>1</v>
      </c>
      <c r="AT9" s="3">
        <v>1</v>
      </c>
      <c r="AU9" s="3">
        <v>1</v>
      </c>
      <c r="AV9" s="3">
        <v>1</v>
      </c>
      <c r="AW9" s="3">
        <v>1</v>
      </c>
    </row>
    <row r="10" spans="1:49" ht="20.100000000000001" customHeight="1" x14ac:dyDescent="0.25">
      <c r="A10" s="3" t="s">
        <v>19</v>
      </c>
      <c r="B10" s="3">
        <v>8</v>
      </c>
      <c r="C10" s="8">
        <v>44226</v>
      </c>
      <c r="D10" s="9">
        <v>0.83333333333333337</v>
      </c>
      <c r="E10" s="4">
        <v>53</v>
      </c>
      <c r="F10" s="3">
        <v>12</v>
      </c>
      <c r="G10" s="3">
        <v>3</v>
      </c>
      <c r="H10" s="3">
        <v>36</v>
      </c>
      <c r="I10" s="9">
        <v>0.83333333333333337</v>
      </c>
      <c r="J10" s="3">
        <v>144</v>
      </c>
      <c r="K10" s="11">
        <f t="shared" si="2"/>
        <v>2.5999999999999943</v>
      </c>
      <c r="L10" s="5">
        <f t="shared" si="1"/>
        <v>1398.1999999999998</v>
      </c>
      <c r="M10" s="5">
        <v>31</v>
      </c>
      <c r="N10" s="11">
        <v>33.5</v>
      </c>
      <c r="O10" s="11">
        <v>11.25</v>
      </c>
      <c r="P10" s="11" t="s">
        <v>144</v>
      </c>
      <c r="Q10" s="11">
        <v>22.5</v>
      </c>
      <c r="R10" s="11">
        <v>22.5</v>
      </c>
      <c r="S10" s="11">
        <v>20</v>
      </c>
      <c r="T10" s="11">
        <v>20</v>
      </c>
      <c r="U10" s="11">
        <v>20</v>
      </c>
      <c r="V10" s="11">
        <v>20</v>
      </c>
      <c r="W10" s="11">
        <v>12</v>
      </c>
      <c r="X10" s="11">
        <v>10</v>
      </c>
      <c r="Y10" s="3" t="s">
        <v>149</v>
      </c>
      <c r="Z10" s="10" t="s">
        <v>145</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7">
        <v>3</v>
      </c>
      <c r="AI10" s="7">
        <v>3</v>
      </c>
      <c r="AJ10" s="7">
        <v>0</v>
      </c>
      <c r="AK10" s="10" t="s">
        <v>143</v>
      </c>
      <c r="AL10" s="3" t="s">
        <v>142</v>
      </c>
      <c r="AP10" s="3">
        <v>31</v>
      </c>
      <c r="AQ10" s="3">
        <v>1</v>
      </c>
      <c r="AR10" s="3">
        <v>7.5</v>
      </c>
      <c r="AS10" s="3">
        <v>1</v>
      </c>
      <c r="AT10" s="3">
        <v>1</v>
      </c>
      <c r="AU10" s="3">
        <v>1</v>
      </c>
      <c r="AV10" s="3">
        <v>1</v>
      </c>
      <c r="AW10" s="3">
        <v>1</v>
      </c>
    </row>
    <row r="11" spans="1:49" ht="20.100000000000001" customHeight="1" x14ac:dyDescent="0.25">
      <c r="A11" s="3" t="s">
        <v>23</v>
      </c>
      <c r="B11" s="3">
        <v>9</v>
      </c>
      <c r="C11" s="8">
        <v>44227</v>
      </c>
      <c r="D11" s="9">
        <v>0.58333333333333337</v>
      </c>
      <c r="E11" s="4">
        <v>73</v>
      </c>
      <c r="F11" s="3">
        <v>0</v>
      </c>
      <c r="G11" s="3">
        <v>0</v>
      </c>
      <c r="H11" s="3">
        <v>0</v>
      </c>
      <c r="I11" s="9">
        <v>0.25694444444444448</v>
      </c>
      <c r="J11" s="3">
        <v>139.4</v>
      </c>
      <c r="K11" s="11">
        <f t="shared" si="2"/>
        <v>-4.5999999999999943</v>
      </c>
      <c r="L11" s="5">
        <f t="shared" si="1"/>
        <v>1398.1999999999998</v>
      </c>
      <c r="M11" s="5">
        <v>31.5</v>
      </c>
      <c r="N11" s="11">
        <v>33.5</v>
      </c>
      <c r="O11" s="11">
        <v>11.5</v>
      </c>
      <c r="P11" s="11">
        <v>11.5</v>
      </c>
      <c r="Q11" s="11">
        <v>21.5</v>
      </c>
      <c r="R11" s="11">
        <v>21.5</v>
      </c>
      <c r="S11" s="11">
        <v>20</v>
      </c>
      <c r="T11" s="11">
        <v>20</v>
      </c>
      <c r="U11" s="11">
        <v>20</v>
      </c>
      <c r="V11" s="11">
        <v>20</v>
      </c>
      <c r="W11" s="11">
        <v>10</v>
      </c>
      <c r="X11" s="11">
        <v>10</v>
      </c>
      <c r="Y11" s="3" t="s">
        <v>147</v>
      </c>
      <c r="Z11" s="10" t="s">
        <v>146</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7">
        <v>3</v>
      </c>
      <c r="AI11" s="7">
        <v>1</v>
      </c>
      <c r="AJ11" s="7">
        <v>0</v>
      </c>
      <c r="AP11" s="3">
        <v>31</v>
      </c>
      <c r="AQ11" s="3">
        <v>1</v>
      </c>
      <c r="AR11" s="3">
        <v>7</v>
      </c>
      <c r="AS11" s="3">
        <v>1</v>
      </c>
      <c r="AT11" s="3">
        <v>1</v>
      </c>
      <c r="AU11" s="3">
        <v>1</v>
      </c>
      <c r="AV11" s="3">
        <v>1</v>
      </c>
      <c r="AW11" s="3">
        <v>1</v>
      </c>
    </row>
    <row r="12" spans="1:49" ht="20.100000000000001" customHeight="1" x14ac:dyDescent="0.25">
      <c r="A12" s="3" t="s">
        <v>15</v>
      </c>
      <c r="B12" s="3">
        <v>10</v>
      </c>
      <c r="C12" s="8">
        <v>44228</v>
      </c>
      <c r="D12" s="9">
        <v>0.66666666666666663</v>
      </c>
      <c r="E12" s="4">
        <v>68</v>
      </c>
      <c r="F12" s="3">
        <v>9</v>
      </c>
      <c r="G12" s="3">
        <v>5</v>
      </c>
      <c r="H12" s="3">
        <v>45</v>
      </c>
      <c r="I12" s="9">
        <v>0.32291666666666669</v>
      </c>
      <c r="J12" s="3">
        <v>140.80000000000001</v>
      </c>
      <c r="K12" s="11">
        <f t="shared" si="2"/>
        <v>1.4000000000000057</v>
      </c>
      <c r="L12" s="5">
        <f t="shared" si="1"/>
        <v>3042.2999999999997</v>
      </c>
      <c r="M12" s="5">
        <v>32.25</v>
      </c>
      <c r="N12" s="11">
        <v>34</v>
      </c>
      <c r="O12" s="11">
        <v>11.375</v>
      </c>
      <c r="P12" s="11">
        <v>11.375</v>
      </c>
      <c r="Q12" s="11">
        <v>21.5</v>
      </c>
      <c r="R12" s="11">
        <v>21.5</v>
      </c>
      <c r="S12" s="11">
        <v>20</v>
      </c>
      <c r="T12" s="11">
        <v>20</v>
      </c>
      <c r="U12" s="11">
        <v>22</v>
      </c>
      <c r="V12" s="11">
        <v>20</v>
      </c>
      <c r="W12" s="11">
        <v>12</v>
      </c>
      <c r="X12" s="11">
        <v>12</v>
      </c>
      <c r="Y12" s="3" t="s">
        <v>154</v>
      </c>
      <c r="Z12" s="10" t="s">
        <v>156</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7">
        <v>3</v>
      </c>
      <c r="AI12" s="7">
        <v>1</v>
      </c>
      <c r="AJ12" s="7">
        <v>0</v>
      </c>
      <c r="AK12" s="10" t="s">
        <v>151</v>
      </c>
      <c r="AL12" s="3" t="s">
        <v>153</v>
      </c>
      <c r="AM12" s="3" t="s">
        <v>152</v>
      </c>
      <c r="AN12" s="7">
        <v>20</v>
      </c>
      <c r="AO12" s="3">
        <v>-5</v>
      </c>
      <c r="AP12" s="3">
        <v>31</v>
      </c>
      <c r="AQ12" s="3">
        <v>1</v>
      </c>
      <c r="AR12" s="3">
        <v>8</v>
      </c>
      <c r="AS12" s="3">
        <v>1</v>
      </c>
      <c r="AT12" s="3">
        <v>1</v>
      </c>
      <c r="AU12" s="3">
        <v>1</v>
      </c>
      <c r="AV12" s="3">
        <v>1</v>
      </c>
      <c r="AW12" s="3">
        <v>1</v>
      </c>
    </row>
    <row r="13" spans="1:49" ht="20.100000000000001" customHeight="1" x14ac:dyDescent="0.25">
      <c r="A13" s="3" t="s">
        <v>15</v>
      </c>
      <c r="B13" s="3">
        <v>10</v>
      </c>
      <c r="C13" s="8">
        <v>44228</v>
      </c>
      <c r="D13" s="9">
        <v>0.66666666666666663</v>
      </c>
      <c r="E13" s="4">
        <v>68</v>
      </c>
      <c r="F13" s="3">
        <v>9</v>
      </c>
      <c r="G13" s="3">
        <v>5</v>
      </c>
      <c r="H13" s="3">
        <v>45</v>
      </c>
      <c r="I13" s="9">
        <v>0.81597222222222221</v>
      </c>
      <c r="J13" s="3">
        <v>143</v>
      </c>
      <c r="K13" s="11">
        <f t="shared" si="2"/>
        <v>2.1999999999999886</v>
      </c>
      <c r="L13" s="5">
        <f t="shared" si="1"/>
        <v>2555.1999999999998</v>
      </c>
      <c r="M13" s="5">
        <v>32.5</v>
      </c>
      <c r="N13" s="11">
        <v>34</v>
      </c>
      <c r="O13" s="11">
        <v>11.25</v>
      </c>
      <c r="P13" s="11">
        <v>11.5</v>
      </c>
      <c r="Q13" s="11">
        <v>22.25</v>
      </c>
      <c r="R13" s="11">
        <v>22.5</v>
      </c>
      <c r="S13" s="11">
        <v>20</v>
      </c>
      <c r="T13" s="11">
        <v>22</v>
      </c>
      <c r="U13" s="11">
        <v>22</v>
      </c>
      <c r="V13" s="11">
        <v>20</v>
      </c>
      <c r="W13" s="11">
        <v>10</v>
      </c>
      <c r="X13" s="11">
        <v>12</v>
      </c>
      <c r="Y13" s="3" t="s">
        <v>157</v>
      </c>
      <c r="Z13" s="10" t="s">
        <v>156</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7">
        <v>3</v>
      </c>
      <c r="AI13" s="7">
        <v>1</v>
      </c>
      <c r="AJ13" s="7">
        <v>0</v>
      </c>
      <c r="AK13" s="10" t="s">
        <v>151</v>
      </c>
      <c r="AL13" s="3" t="s">
        <v>153</v>
      </c>
      <c r="AM13" s="3" t="s">
        <v>152</v>
      </c>
      <c r="AN13" s="7">
        <v>20</v>
      </c>
      <c r="AO13" s="3">
        <v>-5</v>
      </c>
      <c r="AP13" s="3">
        <v>31</v>
      </c>
      <c r="AQ13" s="3">
        <v>1</v>
      </c>
      <c r="AR13" s="3">
        <v>8</v>
      </c>
      <c r="AS13" s="3">
        <v>1</v>
      </c>
      <c r="AT13" s="3">
        <v>1</v>
      </c>
      <c r="AU13" s="3">
        <v>1</v>
      </c>
      <c r="AV13" s="3">
        <v>1</v>
      </c>
      <c r="AW13" s="3">
        <v>1</v>
      </c>
    </row>
    <row r="14" spans="1:49" ht="20.100000000000001" customHeight="1" x14ac:dyDescent="0.25">
      <c r="A14" s="3" t="s">
        <v>16</v>
      </c>
      <c r="B14" s="3">
        <v>11</v>
      </c>
      <c r="C14" s="8">
        <v>44229</v>
      </c>
      <c r="D14" s="9">
        <v>0.23958333333333334</v>
      </c>
      <c r="E14" s="4">
        <v>52</v>
      </c>
      <c r="F14" s="3">
        <v>0</v>
      </c>
      <c r="G14" s="3">
        <v>0</v>
      </c>
      <c r="H14" s="3">
        <v>0</v>
      </c>
      <c r="I14" s="9">
        <v>0.23958333333333334</v>
      </c>
      <c r="J14" s="3">
        <v>140.80000000000001</v>
      </c>
      <c r="K14" s="11">
        <f t="shared" si="2"/>
        <v>-2.1999999999999886</v>
      </c>
      <c r="L14" s="5">
        <f t="shared" si="1"/>
        <v>2555.1999999999998</v>
      </c>
      <c r="M14" s="11">
        <v>32</v>
      </c>
      <c r="N14" s="11">
        <v>34</v>
      </c>
      <c r="O14" s="11">
        <v>11.75</v>
      </c>
      <c r="P14" s="11">
        <v>11.75</v>
      </c>
      <c r="Q14" s="11">
        <v>21.5</v>
      </c>
      <c r="R14" s="11">
        <v>21.5</v>
      </c>
      <c r="S14" s="11">
        <v>22</v>
      </c>
      <c r="T14" s="11">
        <v>22</v>
      </c>
      <c r="U14" s="11">
        <v>22</v>
      </c>
      <c r="V14" s="11">
        <v>22</v>
      </c>
      <c r="W14" s="11">
        <v>12</v>
      </c>
      <c r="X14" s="11">
        <v>12</v>
      </c>
      <c r="Y14" s="3" t="s">
        <v>162</v>
      </c>
      <c r="Z14" s="10" t="s">
        <v>160</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7">
        <v>3</v>
      </c>
      <c r="AI14" s="7">
        <v>1</v>
      </c>
      <c r="AJ14" s="7">
        <v>0</v>
      </c>
      <c r="AP14" s="3">
        <v>31</v>
      </c>
      <c r="AQ14" s="3">
        <v>1</v>
      </c>
      <c r="AR14" s="3">
        <v>8</v>
      </c>
      <c r="AS14" s="3">
        <v>1</v>
      </c>
      <c r="AT14" s="3">
        <v>1</v>
      </c>
      <c r="AU14" s="3">
        <v>0</v>
      </c>
      <c r="AV14" s="3">
        <v>1</v>
      </c>
      <c r="AW14" s="3">
        <v>1</v>
      </c>
    </row>
    <row r="15" spans="1:49" ht="20.100000000000001" customHeight="1" x14ac:dyDescent="0.25">
      <c r="A15" s="3" t="s">
        <v>17</v>
      </c>
      <c r="B15" s="3">
        <v>12</v>
      </c>
      <c r="C15" s="8">
        <v>44230</v>
      </c>
      <c r="D15" s="9">
        <v>0.70833333333333337</v>
      </c>
      <c r="E15" s="4">
        <v>60</v>
      </c>
      <c r="F15" s="3">
        <v>15</v>
      </c>
      <c r="G15" s="3">
        <v>3</v>
      </c>
      <c r="H15" s="3">
        <v>45</v>
      </c>
      <c r="I15" s="9">
        <v>0.25</v>
      </c>
      <c r="J15" s="3">
        <v>141.80000000000001</v>
      </c>
      <c r="K15" s="11">
        <f t="shared" si="2"/>
        <v>1</v>
      </c>
      <c r="L15" s="5">
        <f t="shared" si="1"/>
        <v>3653.1</v>
      </c>
      <c r="M15" s="11">
        <v>32.75</v>
      </c>
      <c r="N15" s="11">
        <v>34.5</v>
      </c>
      <c r="O15" s="11">
        <v>11.5</v>
      </c>
      <c r="P15" s="11">
        <v>11.5</v>
      </c>
      <c r="Q15" s="11">
        <v>21.5</v>
      </c>
      <c r="R15" s="11">
        <v>22</v>
      </c>
      <c r="S15" s="11">
        <v>22</v>
      </c>
      <c r="T15" s="11">
        <v>22</v>
      </c>
      <c r="U15" s="11">
        <v>20</v>
      </c>
      <c r="V15" s="11">
        <v>18</v>
      </c>
      <c r="W15" s="11">
        <v>14</v>
      </c>
      <c r="X15" s="11">
        <v>12</v>
      </c>
      <c r="Y15" s="3" t="s">
        <v>165</v>
      </c>
      <c r="Z15" s="10" t="s">
        <v>166</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7">
        <v>3</v>
      </c>
      <c r="AI15" s="7">
        <v>2</v>
      </c>
      <c r="AJ15" s="7">
        <v>0</v>
      </c>
      <c r="AK15" s="10" t="s">
        <v>163</v>
      </c>
      <c r="AL15" s="3" t="s">
        <v>164</v>
      </c>
      <c r="AN15" s="7">
        <f>5*7</f>
        <v>35</v>
      </c>
      <c r="AP15" s="3">
        <v>31</v>
      </c>
      <c r="AQ15" s="3">
        <v>1</v>
      </c>
      <c r="AR15" s="3">
        <v>8.5</v>
      </c>
      <c r="AS15" s="3">
        <v>1</v>
      </c>
      <c r="AT15" s="3">
        <v>1</v>
      </c>
      <c r="AU15" s="3">
        <v>1</v>
      </c>
      <c r="AV15" s="3">
        <v>1</v>
      </c>
      <c r="AW15" s="3">
        <v>1</v>
      </c>
    </row>
    <row r="16" spans="1:49" ht="20.100000000000001" customHeight="1" x14ac:dyDescent="0.25">
      <c r="A16" s="3" t="s">
        <v>17</v>
      </c>
      <c r="B16" s="3">
        <v>12</v>
      </c>
      <c r="C16" s="8">
        <v>44230</v>
      </c>
      <c r="D16" s="9">
        <v>0.70833333333333337</v>
      </c>
      <c r="E16" s="4">
        <v>60</v>
      </c>
      <c r="F16" s="3">
        <v>15</v>
      </c>
      <c r="G16" s="3">
        <v>3</v>
      </c>
      <c r="H16" s="3">
        <v>45</v>
      </c>
      <c r="I16" s="9">
        <v>0.83333333333333337</v>
      </c>
      <c r="J16" s="3">
        <v>144.80000000000001</v>
      </c>
      <c r="K16" s="11">
        <f t="shared" si="2"/>
        <v>3</v>
      </c>
      <c r="L16" s="5">
        <f t="shared" si="1"/>
        <v>1525.8</v>
      </c>
      <c r="M16" s="11">
        <v>31.5</v>
      </c>
      <c r="N16" s="11">
        <v>33.5</v>
      </c>
      <c r="O16" s="11">
        <v>11.5</v>
      </c>
      <c r="P16" s="11">
        <v>11.5</v>
      </c>
      <c r="Q16" s="11">
        <v>22</v>
      </c>
      <c r="R16" s="11">
        <v>22</v>
      </c>
      <c r="S16" s="11">
        <v>22</v>
      </c>
      <c r="T16" s="11">
        <v>20</v>
      </c>
      <c r="U16" s="11">
        <v>20</v>
      </c>
      <c r="V16" s="11">
        <v>20</v>
      </c>
      <c r="W16" s="11">
        <v>10</v>
      </c>
      <c r="X16" s="11">
        <v>10</v>
      </c>
      <c r="Y16" s="3" t="s">
        <v>165</v>
      </c>
      <c r="Z16" s="10" t="s">
        <v>166</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7">
        <v>3</v>
      </c>
      <c r="AI16" s="7">
        <v>2</v>
      </c>
      <c r="AJ16" s="7">
        <v>0</v>
      </c>
      <c r="AK16" s="10" t="s">
        <v>163</v>
      </c>
      <c r="AL16" s="3" t="s">
        <v>164</v>
      </c>
      <c r="AN16" s="7">
        <f>5*7</f>
        <v>35</v>
      </c>
      <c r="AP16" s="3">
        <v>31</v>
      </c>
      <c r="AQ16" s="3">
        <v>1</v>
      </c>
      <c r="AR16" s="3">
        <v>8.5</v>
      </c>
      <c r="AS16" s="3">
        <v>1</v>
      </c>
      <c r="AT16" s="3">
        <v>1</v>
      </c>
      <c r="AU16" s="3">
        <v>1</v>
      </c>
      <c r="AV16" s="3">
        <v>1</v>
      </c>
      <c r="AW16" s="3">
        <v>1</v>
      </c>
    </row>
    <row r="17" spans="1:49" ht="20.100000000000001" customHeight="1" x14ac:dyDescent="0.25">
      <c r="A17" s="3" t="s">
        <v>18</v>
      </c>
      <c r="B17" s="3">
        <v>13</v>
      </c>
      <c r="C17" s="8">
        <v>44231</v>
      </c>
      <c r="D17" s="9">
        <v>0.58333333333333337</v>
      </c>
      <c r="E17" s="4">
        <v>66</v>
      </c>
      <c r="F17" s="3">
        <v>0</v>
      </c>
      <c r="G17" s="3">
        <v>0</v>
      </c>
      <c r="H17" s="3">
        <v>0</v>
      </c>
      <c r="I17" s="9">
        <v>0.21527777777777779</v>
      </c>
      <c r="J17" s="3">
        <v>139.4</v>
      </c>
      <c r="K17" s="11">
        <f t="shared" si="2"/>
        <v>-5.4000000000000057</v>
      </c>
      <c r="L17" s="5">
        <f t="shared" si="1"/>
        <v>1525.8</v>
      </c>
      <c r="M17" s="11">
        <v>31.5</v>
      </c>
      <c r="N17" s="11">
        <v>33.25</v>
      </c>
      <c r="O17" s="11">
        <v>11.5</v>
      </c>
      <c r="P17" s="11">
        <v>11.5</v>
      </c>
      <c r="Q17" s="11">
        <v>21.5</v>
      </c>
      <c r="R17" s="11">
        <v>21.5</v>
      </c>
      <c r="S17" s="11">
        <v>20</v>
      </c>
      <c r="T17" s="11">
        <v>20</v>
      </c>
      <c r="U17" s="11">
        <v>20</v>
      </c>
      <c r="V17" s="11">
        <v>20</v>
      </c>
      <c r="W17" s="11">
        <v>10</v>
      </c>
      <c r="X17" s="11">
        <v>10</v>
      </c>
      <c r="Y17" s="3" t="s">
        <v>168</v>
      </c>
      <c r="Z17" s="10" t="s">
        <v>169</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7">
        <v>3</v>
      </c>
      <c r="AI17" s="7">
        <v>1</v>
      </c>
      <c r="AJ17" s="7">
        <v>0</v>
      </c>
      <c r="AP17" s="3">
        <v>31</v>
      </c>
      <c r="AQ17" s="3">
        <v>1</v>
      </c>
      <c r="AR17" s="3">
        <v>6.75</v>
      </c>
      <c r="AS17" s="3">
        <v>1</v>
      </c>
      <c r="AT17" s="3">
        <v>1</v>
      </c>
      <c r="AU17" s="3">
        <v>1</v>
      </c>
      <c r="AV17" s="3">
        <v>1</v>
      </c>
      <c r="AW17" s="3">
        <v>1</v>
      </c>
    </row>
    <row r="18" spans="1:49" ht="20.100000000000001" customHeight="1" x14ac:dyDescent="0.25">
      <c r="A18" s="3" t="s">
        <v>141</v>
      </c>
      <c r="B18" s="3">
        <v>14</v>
      </c>
      <c r="C18" s="8">
        <v>44232</v>
      </c>
      <c r="D18" s="9">
        <v>0.27083333333333331</v>
      </c>
      <c r="E18" s="4">
        <v>43</v>
      </c>
      <c r="F18" s="3">
        <v>0</v>
      </c>
      <c r="G18" s="3">
        <v>0</v>
      </c>
      <c r="H18" s="3">
        <v>0</v>
      </c>
      <c r="I18" s="9">
        <v>0.27083333333333331</v>
      </c>
      <c r="J18" s="3">
        <v>139.4</v>
      </c>
      <c r="K18" s="11">
        <f t="shared" si="2"/>
        <v>0</v>
      </c>
      <c r="L18" s="5">
        <f t="shared" si="1"/>
        <v>2664</v>
      </c>
      <c r="M18" s="11">
        <v>32</v>
      </c>
      <c r="N18" s="11">
        <v>33.5</v>
      </c>
      <c r="O18" s="11">
        <v>11.5</v>
      </c>
      <c r="P18" s="11">
        <v>11.75</v>
      </c>
      <c r="Q18" s="11">
        <v>21.5</v>
      </c>
      <c r="R18" s="11">
        <v>21.5</v>
      </c>
      <c r="S18" s="11">
        <v>22</v>
      </c>
      <c r="T18" s="11">
        <v>22</v>
      </c>
      <c r="U18" s="11">
        <v>20</v>
      </c>
      <c r="V18" s="11">
        <v>20</v>
      </c>
      <c r="W18" s="11">
        <v>10</v>
      </c>
      <c r="X18" s="11">
        <v>10</v>
      </c>
      <c r="Y18" s="3" t="s">
        <v>170</v>
      </c>
      <c r="Z18" s="10" t="s">
        <v>174</v>
      </c>
      <c r="AA18" s="12">
        <f>200+160+100+130+162+105+57+107+241.5+90+200+160+100+90+50+60</f>
        <v>2012.5</v>
      </c>
      <c r="AB18" s="6">
        <f>2+10+8+3+0+0+0+4.7+21.75+2+2+10+8+2+1+4</f>
        <v>78.45</v>
      </c>
      <c r="AC18" s="6">
        <f>0+7+4.5+0+0+0+0+1.3+3+2+0+7+4.5+2+0+2.5</f>
        <v>33.799999999999997</v>
      </c>
      <c r="AD18" s="6">
        <f>4+12+5+3+4+1+0+1.3+3+3+4+12+5+3+1+5</f>
        <v>66.3</v>
      </c>
      <c r="AE18" s="6">
        <f>42+2+2+23+42+27+15+14+12.75+18+42+2+2+18+11+1</f>
        <v>273.75</v>
      </c>
      <c r="AF18" s="6">
        <f>4+0+0+2+8+3+3+1.3+13.5+4+4+0+0+4+1+0</f>
        <v>47.8</v>
      </c>
      <c r="AG18" s="6">
        <f>40+380+360+620+4+1+1+0+10.5+500+40+380+360+500+10+140</f>
        <v>3346.5</v>
      </c>
      <c r="AH18" s="7">
        <v>3</v>
      </c>
      <c r="AI18" s="7">
        <v>2</v>
      </c>
      <c r="AJ18" s="7">
        <v>0</v>
      </c>
      <c r="AP18" s="3">
        <v>31</v>
      </c>
      <c r="AQ18" s="3">
        <v>1</v>
      </c>
      <c r="AR18" s="3">
        <v>6</v>
      </c>
      <c r="AS18" s="3">
        <v>1</v>
      </c>
      <c r="AT18" s="3">
        <v>1</v>
      </c>
      <c r="AU18" s="3">
        <v>1</v>
      </c>
      <c r="AV18" s="3">
        <v>1</v>
      </c>
      <c r="AW18" s="3">
        <v>1</v>
      </c>
    </row>
    <row r="19" spans="1:49" ht="20.100000000000001" customHeight="1" x14ac:dyDescent="0.25">
      <c r="A19" s="3" t="s">
        <v>19</v>
      </c>
      <c r="B19" s="3">
        <v>15</v>
      </c>
      <c r="C19" s="8">
        <v>44233</v>
      </c>
      <c r="D19" s="9">
        <v>0.63541666666666663</v>
      </c>
      <c r="E19" s="4">
        <v>78</v>
      </c>
      <c r="F19" s="3">
        <v>9</v>
      </c>
      <c r="G19" s="3">
        <v>5</v>
      </c>
      <c r="H19" s="3">
        <v>45</v>
      </c>
      <c r="I19" s="9">
        <v>0.25</v>
      </c>
      <c r="J19" s="3">
        <v>141.80000000000001</v>
      </c>
      <c r="K19" s="11">
        <f t="shared" si="2"/>
        <v>2.4000000000000057</v>
      </c>
      <c r="L19" s="5">
        <f t="shared" si="1"/>
        <v>2012.5</v>
      </c>
      <c r="M19" s="11">
        <v>32</v>
      </c>
      <c r="N19" s="11">
        <v>33.75</v>
      </c>
      <c r="O19" s="11">
        <v>11.5</v>
      </c>
      <c r="P19" s="11">
        <v>11.5</v>
      </c>
      <c r="Q19" s="11">
        <v>21.5</v>
      </c>
      <c r="R19" s="11">
        <v>21.5</v>
      </c>
      <c r="S19" s="11">
        <v>22</v>
      </c>
      <c r="T19" s="11">
        <v>22</v>
      </c>
      <c r="U19" s="11">
        <v>20</v>
      </c>
      <c r="V19" s="11">
        <v>20</v>
      </c>
      <c r="W19" s="11">
        <v>10</v>
      </c>
      <c r="X19" s="11">
        <v>12</v>
      </c>
      <c r="Y19" s="3" t="s">
        <v>179</v>
      </c>
      <c r="Z19" s="10" t="s">
        <v>178</v>
      </c>
      <c r="AA19" s="5">
        <f>350+180+80+100+92+322+162+53.5+140+330+260+60+16+37+40+8+20+42</f>
        <v>2292.5</v>
      </c>
      <c r="AB19" s="6">
        <f>3.5+12+6+8+0+29+0+2.35+10+2.5+18+1+0.17+0+0+0+1.5+0</f>
        <v>94.02</v>
      </c>
      <c r="AC19" s="6">
        <f>0+7.5+4+4.5+0+1+3+0.5+5+0+0.02+0+0+0+1+0</f>
        <v>26.52</v>
      </c>
      <c r="AD19" s="6">
        <f>7+15+5+5+2+4+4+1+12+23+20+2+1.5+1+1+0.77+2+1</f>
        <v>107.27</v>
      </c>
      <c r="AE19" s="6">
        <f>73.5+3+0+2+24+17+42+7+0+61+5+12+3+7+10+1.1+0+13</f>
        <v>280.60000000000002</v>
      </c>
      <c r="AF19" s="6">
        <f>7+0+0+0+2+18+8+1+0+11+2+2+1+2+3+0.5+0+2</f>
        <v>59.5</v>
      </c>
      <c r="AG19" s="6">
        <f>70+420+130+360+0+14+4+0+140+0+350+420+15.02+5+0+8+100+1</f>
        <v>2037.02</v>
      </c>
      <c r="AH19" s="7">
        <v>3</v>
      </c>
      <c r="AI19" s="7">
        <v>1</v>
      </c>
      <c r="AJ19" s="7">
        <v>0</v>
      </c>
      <c r="AK19" s="10" t="s">
        <v>175</v>
      </c>
      <c r="AP19" s="3">
        <v>31</v>
      </c>
      <c r="AQ19" s="3">
        <v>1</v>
      </c>
      <c r="AR19" s="3">
        <v>5.5</v>
      </c>
      <c r="AS19" s="3">
        <v>1</v>
      </c>
      <c r="AT19" s="3">
        <v>1</v>
      </c>
      <c r="AU19" s="3">
        <v>1</v>
      </c>
      <c r="AV19" s="3">
        <v>1</v>
      </c>
      <c r="AW19" s="3">
        <v>1</v>
      </c>
    </row>
    <row r="20" spans="1:49" ht="20.100000000000001" customHeight="1" x14ac:dyDescent="0.25">
      <c r="A20" s="3" t="s">
        <v>19</v>
      </c>
      <c r="B20" s="3">
        <v>15</v>
      </c>
      <c r="C20" s="8">
        <v>44233</v>
      </c>
      <c r="D20" s="9">
        <v>0.63541666666666663</v>
      </c>
      <c r="E20" s="4">
        <v>78</v>
      </c>
      <c r="F20" s="3">
        <v>9</v>
      </c>
      <c r="G20" s="3">
        <v>5</v>
      </c>
      <c r="H20" s="3">
        <v>45</v>
      </c>
      <c r="I20" s="9">
        <v>0.83333333333333337</v>
      </c>
      <c r="J20" s="3">
        <v>143.6</v>
      </c>
      <c r="K20" s="11">
        <f t="shared" si="2"/>
        <v>1.7999999999999829</v>
      </c>
      <c r="L20" s="5">
        <f t="shared" si="1"/>
        <v>2292.5</v>
      </c>
      <c r="M20" s="11">
        <v>31.5</v>
      </c>
      <c r="N20" s="11">
        <v>33.5</v>
      </c>
      <c r="O20" s="11">
        <v>11.25</v>
      </c>
      <c r="P20" s="11">
        <v>11.25</v>
      </c>
      <c r="Q20" s="11">
        <v>21.5</v>
      </c>
      <c r="R20" s="11">
        <v>21.5</v>
      </c>
      <c r="S20" s="11">
        <v>20</v>
      </c>
      <c r="T20" s="11">
        <v>20</v>
      </c>
      <c r="U20" s="11">
        <v>22</v>
      </c>
      <c r="V20" s="11">
        <v>20</v>
      </c>
      <c r="W20" s="11">
        <v>10</v>
      </c>
      <c r="X20" s="11">
        <v>12</v>
      </c>
      <c r="Y20" s="3" t="s">
        <v>179</v>
      </c>
      <c r="Z20" s="10" t="s">
        <v>178</v>
      </c>
      <c r="AA20" s="5">
        <f>350+180+80+100+92+322+162+53.5+140+330+260+60+16+37+40+8+20+42</f>
        <v>2292.5</v>
      </c>
      <c r="AB20" s="6">
        <f>3.5+12+6+8+0+29+0+2.35+10+2.5+18+1+0.17+0+0+0+1.5+0</f>
        <v>94.02</v>
      </c>
      <c r="AC20" s="6">
        <f>0+7.5+4+4.5+0+1+3+0.5+5+0+0.02+0+0+0+1+0</f>
        <v>26.52</v>
      </c>
      <c r="AD20" s="6">
        <f>7+15+5+5+2+4+4+1+12+23+20+2+1.5+1+1+0.77+2+1</f>
        <v>107.27</v>
      </c>
      <c r="AE20" s="6">
        <f>73.5+3+0+2+24+17+42+7+0+61+5+12+3+7+10+1.1+0+13</f>
        <v>280.60000000000002</v>
      </c>
      <c r="AF20" s="6">
        <f>7+0+0+0+2+18+8+1+0+11+2+2+1+2+3+0.5+0+2</f>
        <v>59.5</v>
      </c>
      <c r="AG20" s="6">
        <f>70+420+130+360+0+14+4+0+140+0+350+420+15.02+5+0+8+100+1</f>
        <v>2037.02</v>
      </c>
      <c r="AH20" s="7">
        <v>3</v>
      </c>
      <c r="AI20" s="7">
        <v>1</v>
      </c>
      <c r="AJ20" s="7">
        <v>0</v>
      </c>
      <c r="AK20" s="10" t="s">
        <v>175</v>
      </c>
      <c r="AP20" s="3">
        <v>31</v>
      </c>
      <c r="AQ20" s="3">
        <v>1</v>
      </c>
      <c r="AR20" s="3">
        <v>5.5</v>
      </c>
      <c r="AS20" s="3">
        <v>1</v>
      </c>
      <c r="AT20" s="3">
        <v>1</v>
      </c>
      <c r="AU20" s="3">
        <v>1</v>
      </c>
      <c r="AV20" s="3">
        <v>1</v>
      </c>
      <c r="AW20" s="3">
        <v>1</v>
      </c>
    </row>
    <row r="21" spans="1:49" ht="20.100000000000001" customHeight="1" x14ac:dyDescent="0.25">
      <c r="A21" s="3" t="s">
        <v>23</v>
      </c>
      <c r="B21" s="3">
        <v>16</v>
      </c>
      <c r="C21" s="8">
        <v>44234</v>
      </c>
      <c r="D21" s="9">
        <v>0.2638888888888889</v>
      </c>
      <c r="E21" s="4">
        <v>37</v>
      </c>
      <c r="F21" s="3">
        <v>0</v>
      </c>
      <c r="G21" s="3">
        <v>0</v>
      </c>
      <c r="H21" s="3">
        <v>0</v>
      </c>
      <c r="I21" s="9">
        <v>0.25694444444444448</v>
      </c>
      <c r="J21" s="3">
        <v>140.6</v>
      </c>
      <c r="K21" s="11">
        <f t="shared" si="2"/>
        <v>-3</v>
      </c>
      <c r="L21" s="5">
        <f t="shared" si="1"/>
        <v>2292.5</v>
      </c>
      <c r="M21" s="11">
        <v>31.75</v>
      </c>
      <c r="N21" s="11">
        <v>33.75</v>
      </c>
      <c r="O21" s="11">
        <v>11.25</v>
      </c>
      <c r="P21" s="11">
        <v>11.25</v>
      </c>
      <c r="Q21" s="11">
        <v>21.25</v>
      </c>
      <c r="R21" s="11">
        <v>21.25</v>
      </c>
      <c r="S21" s="11">
        <v>21</v>
      </c>
      <c r="T21" s="11">
        <v>21</v>
      </c>
      <c r="U21" s="11">
        <v>20</v>
      </c>
      <c r="V21" s="11">
        <v>20</v>
      </c>
      <c r="W21" s="11">
        <v>10</v>
      </c>
      <c r="X21" s="11">
        <v>10</v>
      </c>
      <c r="Y21" s="3" t="s">
        <v>181</v>
      </c>
      <c r="Z21" s="10" t="s">
        <v>180</v>
      </c>
      <c r="AH21" s="7">
        <v>3</v>
      </c>
      <c r="AI21" s="7">
        <v>2</v>
      </c>
      <c r="AJ21" s="7">
        <v>0</v>
      </c>
      <c r="AP21" s="3">
        <v>31</v>
      </c>
      <c r="AQ21" s="3">
        <v>1</v>
      </c>
      <c r="AR21" s="3">
        <v>7.5</v>
      </c>
      <c r="AS21" s="3">
        <v>1</v>
      </c>
      <c r="AT21" s="3">
        <v>1</v>
      </c>
      <c r="AU21" s="3">
        <v>1</v>
      </c>
      <c r="AV21" s="3">
        <v>1</v>
      </c>
      <c r="AW21" s="3">
        <v>1</v>
      </c>
    </row>
    <row r="22" spans="1:49" ht="20.100000000000001" customHeight="1" x14ac:dyDescent="0.25"/>
    <row r="23" spans="1:49" ht="20.100000000000001" customHeight="1" x14ac:dyDescent="0.25"/>
    <row r="24" spans="1:49" ht="20.100000000000001" customHeight="1" x14ac:dyDescent="0.25"/>
    <row r="25" spans="1:49" ht="20.100000000000001" customHeight="1" x14ac:dyDescent="0.25"/>
    <row r="26" spans="1:49" ht="20.100000000000001" customHeight="1" x14ac:dyDescent="0.25"/>
    <row r="27" spans="1:49" ht="20.100000000000001" customHeight="1" x14ac:dyDescent="0.25"/>
    <row r="28" spans="1:49" ht="20.100000000000001" customHeight="1" x14ac:dyDescent="0.25"/>
    <row r="29" spans="1:49" ht="20.100000000000001" customHeight="1" x14ac:dyDescent="0.25"/>
    <row r="30" spans="1:49" ht="20.100000000000001" customHeight="1" x14ac:dyDescent="0.25"/>
    <row r="31" spans="1:49" ht="20.100000000000001" customHeight="1" x14ac:dyDescent="0.25"/>
    <row r="32" spans="1:49"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75"/>
  <sheetViews>
    <sheetView workbookViewId="0">
      <pane ySplit="1" topLeftCell="A34" activePane="bottomLeft" state="frozen"/>
      <selection pane="bottomLeft" activeCell="B38" sqref="B38:H38"/>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35</v>
      </c>
      <c r="B1" s="1" t="s">
        <v>34</v>
      </c>
      <c r="C1" s="2" t="s">
        <v>26</v>
      </c>
      <c r="D1" s="2" t="s">
        <v>27</v>
      </c>
      <c r="E1" s="2" t="s">
        <v>28</v>
      </c>
      <c r="F1" s="2" t="s">
        <v>91</v>
      </c>
      <c r="G1" s="2" t="s">
        <v>30</v>
      </c>
      <c r="H1" s="2" t="s">
        <v>33</v>
      </c>
    </row>
    <row r="2" spans="1:8" x14ac:dyDescent="0.25">
      <c r="A2" t="s">
        <v>36</v>
      </c>
      <c r="B2">
        <v>180</v>
      </c>
      <c r="C2">
        <v>2</v>
      </c>
      <c r="D2">
        <v>0</v>
      </c>
      <c r="E2">
        <v>6</v>
      </c>
      <c r="F2">
        <v>32</v>
      </c>
      <c r="G2">
        <v>2</v>
      </c>
      <c r="H2">
        <v>380</v>
      </c>
    </row>
    <row r="3" spans="1:8" x14ac:dyDescent="0.25">
      <c r="A3" t="s">
        <v>37</v>
      </c>
      <c r="B3">
        <v>140</v>
      </c>
      <c r="C3">
        <v>10</v>
      </c>
      <c r="D3">
        <v>3</v>
      </c>
      <c r="E3">
        <v>12</v>
      </c>
      <c r="F3">
        <v>0</v>
      </c>
      <c r="G3">
        <v>0</v>
      </c>
      <c r="H3">
        <v>140</v>
      </c>
    </row>
    <row r="4" spans="1:8" x14ac:dyDescent="0.25">
      <c r="A4" t="s">
        <v>38</v>
      </c>
      <c r="B4">
        <v>92</v>
      </c>
      <c r="C4">
        <v>0</v>
      </c>
      <c r="D4">
        <v>0</v>
      </c>
      <c r="E4">
        <v>2</v>
      </c>
      <c r="F4">
        <v>24</v>
      </c>
      <c r="G4">
        <v>2</v>
      </c>
      <c r="H4">
        <v>0</v>
      </c>
    </row>
    <row r="5" spans="1:8" x14ac:dyDescent="0.25">
      <c r="A5" t="s">
        <v>40</v>
      </c>
      <c r="B5">
        <v>120</v>
      </c>
      <c r="C5">
        <v>3</v>
      </c>
      <c r="D5">
        <v>2</v>
      </c>
      <c r="E5">
        <v>6</v>
      </c>
      <c r="F5">
        <v>19</v>
      </c>
      <c r="G5">
        <v>2</v>
      </c>
      <c r="H5">
        <v>330</v>
      </c>
    </row>
    <row r="6" spans="1:8" x14ac:dyDescent="0.25">
      <c r="A6" t="s">
        <v>39</v>
      </c>
      <c r="B6">
        <v>60</v>
      </c>
      <c r="C6">
        <v>5</v>
      </c>
      <c r="D6">
        <v>3.5</v>
      </c>
      <c r="E6">
        <v>1</v>
      </c>
      <c r="F6">
        <v>2</v>
      </c>
      <c r="G6">
        <v>0</v>
      </c>
      <c r="H6">
        <v>15</v>
      </c>
    </row>
    <row r="7" spans="1:8" x14ac:dyDescent="0.25">
      <c r="A7" t="s">
        <v>41</v>
      </c>
      <c r="B7">
        <v>81</v>
      </c>
      <c r="C7">
        <v>0</v>
      </c>
      <c r="D7">
        <v>0</v>
      </c>
      <c r="E7">
        <v>2</v>
      </c>
      <c r="F7">
        <v>21</v>
      </c>
      <c r="G7">
        <v>4</v>
      </c>
      <c r="H7">
        <v>2</v>
      </c>
    </row>
    <row r="8" spans="1:8" x14ac:dyDescent="0.25">
      <c r="A8" t="s">
        <v>42</v>
      </c>
      <c r="B8">
        <v>15</v>
      </c>
      <c r="C8">
        <v>0</v>
      </c>
      <c r="D8">
        <v>0</v>
      </c>
      <c r="E8">
        <v>1</v>
      </c>
      <c r="F8">
        <v>3</v>
      </c>
      <c r="G8">
        <v>1</v>
      </c>
      <c r="H8">
        <v>290</v>
      </c>
    </row>
    <row r="9" spans="1:8" x14ac:dyDescent="0.25">
      <c r="A9" t="s">
        <v>43</v>
      </c>
      <c r="B9">
        <v>280</v>
      </c>
      <c r="C9">
        <v>7</v>
      </c>
      <c r="D9">
        <v>1</v>
      </c>
      <c r="E9">
        <v>8</v>
      </c>
      <c r="F9">
        <v>42</v>
      </c>
      <c r="G9">
        <v>8</v>
      </c>
      <c r="H9">
        <v>360</v>
      </c>
    </row>
    <row r="10" spans="1:8" x14ac:dyDescent="0.25">
      <c r="A10" t="s">
        <v>58</v>
      </c>
      <c r="B10">
        <v>210</v>
      </c>
      <c r="C10">
        <v>5.25</v>
      </c>
      <c r="D10">
        <v>0.75</v>
      </c>
      <c r="E10">
        <v>6</v>
      </c>
      <c r="F10">
        <v>31.5</v>
      </c>
      <c r="G10">
        <v>6</v>
      </c>
      <c r="H10">
        <v>270</v>
      </c>
    </row>
    <row r="11" spans="1:8" x14ac:dyDescent="0.25">
      <c r="A11" t="s">
        <v>59</v>
      </c>
      <c r="B11">
        <v>140</v>
      </c>
      <c r="C11">
        <v>3.5</v>
      </c>
      <c r="D11">
        <v>0.5</v>
      </c>
      <c r="E11">
        <v>4</v>
      </c>
      <c r="F11">
        <v>21</v>
      </c>
      <c r="G11">
        <v>4</v>
      </c>
      <c r="H11">
        <v>180</v>
      </c>
    </row>
    <row r="12" spans="1:8" x14ac:dyDescent="0.25">
      <c r="A12" t="s">
        <v>44</v>
      </c>
      <c r="B12">
        <v>161</v>
      </c>
      <c r="C12">
        <v>14.5</v>
      </c>
      <c r="D12">
        <v>2</v>
      </c>
      <c r="E12">
        <v>2</v>
      </c>
      <c r="F12">
        <v>8.5</v>
      </c>
      <c r="G12">
        <v>6.5</v>
      </c>
      <c r="H12">
        <v>7</v>
      </c>
    </row>
    <row r="13" spans="1:8" x14ac:dyDescent="0.25">
      <c r="A13" t="s">
        <v>54</v>
      </c>
      <c r="B13">
        <v>322</v>
      </c>
      <c r="C13">
        <v>29</v>
      </c>
      <c r="D13">
        <v>4</v>
      </c>
      <c r="E13">
        <v>4</v>
      </c>
      <c r="F13">
        <v>17</v>
      </c>
      <c r="G13">
        <v>18</v>
      </c>
      <c r="H13">
        <v>14</v>
      </c>
    </row>
    <row r="14" spans="1:8" x14ac:dyDescent="0.25">
      <c r="A14" t="s">
        <v>171</v>
      </c>
      <c r="B14">
        <f>0.75*322</f>
        <v>241.5</v>
      </c>
      <c r="C14">
        <f>29*0.75</f>
        <v>21.75</v>
      </c>
      <c r="D14">
        <f>4*0.75</f>
        <v>3</v>
      </c>
      <c r="E14">
        <f>4*0.75</f>
        <v>3</v>
      </c>
      <c r="F14">
        <f>17*0.75</f>
        <v>12.75</v>
      </c>
      <c r="G14">
        <f>18*0.75</f>
        <v>13.5</v>
      </c>
      <c r="H14">
        <f>14*0.75</f>
        <v>10.5</v>
      </c>
    </row>
    <row r="15" spans="1:8" x14ac:dyDescent="0.25">
      <c r="A15" t="s">
        <v>45</v>
      </c>
      <c r="B15">
        <v>150</v>
      </c>
      <c r="C15">
        <v>0</v>
      </c>
      <c r="D15">
        <v>0</v>
      </c>
      <c r="E15">
        <v>3</v>
      </c>
      <c r="F15">
        <v>14</v>
      </c>
      <c r="G15">
        <v>3</v>
      </c>
      <c r="H15">
        <v>30</v>
      </c>
    </row>
    <row r="16" spans="1:8" x14ac:dyDescent="0.25">
      <c r="A16" t="s">
        <v>47</v>
      </c>
      <c r="B16">
        <v>100</v>
      </c>
      <c r="C16">
        <v>0</v>
      </c>
      <c r="D16">
        <v>0</v>
      </c>
      <c r="E16">
        <v>2</v>
      </c>
      <c r="F16">
        <v>9</v>
      </c>
      <c r="G16">
        <v>2</v>
      </c>
      <c r="H16">
        <v>20</v>
      </c>
    </row>
    <row r="17" spans="1:8" x14ac:dyDescent="0.25">
      <c r="A17" t="s">
        <v>46</v>
      </c>
      <c r="B17">
        <v>130</v>
      </c>
      <c r="C17">
        <v>3</v>
      </c>
      <c r="D17">
        <v>2</v>
      </c>
      <c r="E17">
        <v>0</v>
      </c>
      <c r="F17">
        <v>19</v>
      </c>
      <c r="G17">
        <v>3</v>
      </c>
      <c r="H17">
        <v>670</v>
      </c>
    </row>
    <row r="18" spans="1:8" x14ac:dyDescent="0.25">
      <c r="A18" t="s">
        <v>48</v>
      </c>
      <c r="B18">
        <v>80</v>
      </c>
      <c r="C18">
        <v>5</v>
      </c>
      <c r="D18">
        <v>3.5</v>
      </c>
      <c r="E18">
        <v>6</v>
      </c>
      <c r="F18">
        <v>1</v>
      </c>
      <c r="G18">
        <v>0</v>
      </c>
      <c r="H18">
        <v>190</v>
      </c>
    </row>
    <row r="19" spans="1:8" x14ac:dyDescent="0.25">
      <c r="A19" t="s">
        <v>50</v>
      </c>
      <c r="B19">
        <v>290</v>
      </c>
      <c r="C19">
        <v>12</v>
      </c>
      <c r="D19">
        <v>6</v>
      </c>
      <c r="E19">
        <v>7</v>
      </c>
      <c r="F19">
        <v>39</v>
      </c>
      <c r="G19">
        <v>3</v>
      </c>
      <c r="H19">
        <v>1150</v>
      </c>
    </row>
    <row r="20" spans="1:8" x14ac:dyDescent="0.25">
      <c r="A20" t="s">
        <v>51</v>
      </c>
      <c r="B20">
        <v>60</v>
      </c>
      <c r="C20">
        <v>0.5</v>
      </c>
      <c r="D20">
        <v>0</v>
      </c>
      <c r="E20">
        <v>2</v>
      </c>
      <c r="F20">
        <v>11</v>
      </c>
      <c r="G20">
        <v>7</v>
      </c>
      <c r="H20">
        <v>0</v>
      </c>
    </row>
    <row r="21" spans="1:8" x14ac:dyDescent="0.25">
      <c r="A21" t="s">
        <v>52</v>
      </c>
      <c r="B21">
        <v>42</v>
      </c>
      <c r="C21">
        <v>0</v>
      </c>
      <c r="D21">
        <v>0</v>
      </c>
      <c r="E21">
        <v>1</v>
      </c>
      <c r="F21">
        <v>13</v>
      </c>
      <c r="G21">
        <v>2</v>
      </c>
      <c r="H21">
        <v>1</v>
      </c>
    </row>
    <row r="22" spans="1:8" x14ac:dyDescent="0.25">
      <c r="A22" t="s">
        <v>53</v>
      </c>
      <c r="B22">
        <v>120</v>
      </c>
      <c r="C22">
        <v>3</v>
      </c>
      <c r="D22">
        <v>2</v>
      </c>
      <c r="E22">
        <v>6</v>
      </c>
      <c r="F22">
        <v>19</v>
      </c>
      <c r="G22">
        <v>2</v>
      </c>
      <c r="H22">
        <v>330</v>
      </c>
    </row>
    <row r="23" spans="1:8" x14ac:dyDescent="0.25">
      <c r="A23" t="s">
        <v>55</v>
      </c>
      <c r="B23">
        <v>8.5</v>
      </c>
      <c r="C23">
        <v>0</v>
      </c>
      <c r="D23">
        <v>0</v>
      </c>
      <c r="E23">
        <v>0</v>
      </c>
      <c r="F23">
        <v>36</v>
      </c>
      <c r="G23">
        <v>0</v>
      </c>
      <c r="H23">
        <v>1</v>
      </c>
    </row>
    <row r="24" spans="1:8" x14ac:dyDescent="0.25">
      <c r="A24" t="s">
        <v>56</v>
      </c>
      <c r="B24">
        <v>25</v>
      </c>
      <c r="C24">
        <v>0</v>
      </c>
      <c r="D24">
        <v>0</v>
      </c>
      <c r="E24">
        <v>0</v>
      </c>
      <c r="F24">
        <v>6</v>
      </c>
      <c r="G24">
        <v>1</v>
      </c>
      <c r="H24">
        <v>0</v>
      </c>
    </row>
    <row r="25" spans="1:8" x14ac:dyDescent="0.25">
      <c r="A25" t="s">
        <v>57</v>
      </c>
      <c r="B25">
        <v>8</v>
      </c>
      <c r="C25">
        <v>0.6</v>
      </c>
      <c r="D25">
        <v>0</v>
      </c>
      <c r="E25">
        <v>0.25</v>
      </c>
      <c r="F25">
        <v>0.25</v>
      </c>
      <c r="G25">
        <v>0.25</v>
      </c>
      <c r="H25">
        <v>40</v>
      </c>
    </row>
    <row r="26" spans="1:8" x14ac:dyDescent="0.25">
      <c r="A26" t="s">
        <v>60</v>
      </c>
      <c r="B26">
        <v>57</v>
      </c>
      <c r="C26">
        <v>0</v>
      </c>
      <c r="D26">
        <v>0</v>
      </c>
      <c r="E26">
        <v>0</v>
      </c>
      <c r="F26">
        <v>15</v>
      </c>
      <c r="G26">
        <v>3</v>
      </c>
      <c r="H26">
        <v>1</v>
      </c>
    </row>
    <row r="27" spans="1:8" x14ac:dyDescent="0.25">
      <c r="A27" t="s">
        <v>61</v>
      </c>
      <c r="B27">
        <v>30</v>
      </c>
      <c r="C27">
        <v>0</v>
      </c>
      <c r="D27">
        <v>0</v>
      </c>
      <c r="E27">
        <v>0</v>
      </c>
      <c r="F27">
        <v>8</v>
      </c>
      <c r="G27">
        <v>1</v>
      </c>
      <c r="H27">
        <v>150</v>
      </c>
    </row>
    <row r="28" spans="1:8" x14ac:dyDescent="0.25">
      <c r="A28" t="s">
        <v>62</v>
      </c>
      <c r="B28">
        <v>70</v>
      </c>
      <c r="C28">
        <v>5</v>
      </c>
      <c r="D28">
        <v>3</v>
      </c>
      <c r="E28">
        <v>4</v>
      </c>
      <c r="F28">
        <v>1</v>
      </c>
      <c r="G28">
        <v>0</v>
      </c>
      <c r="H28">
        <v>250</v>
      </c>
    </row>
    <row r="29" spans="1:8" x14ac:dyDescent="0.25">
      <c r="A29" t="s">
        <v>63</v>
      </c>
      <c r="B29">
        <v>270</v>
      </c>
      <c r="C29">
        <v>7</v>
      </c>
      <c r="D29">
        <v>1</v>
      </c>
      <c r="E29">
        <v>6</v>
      </c>
      <c r="F29">
        <v>46</v>
      </c>
      <c r="G29">
        <v>3</v>
      </c>
      <c r="H29">
        <v>55</v>
      </c>
    </row>
    <row r="30" spans="1:8" x14ac:dyDescent="0.25">
      <c r="A30" t="s">
        <v>64</v>
      </c>
      <c r="B30">
        <v>25</v>
      </c>
      <c r="C30">
        <v>0</v>
      </c>
      <c r="D30">
        <v>0</v>
      </c>
      <c r="E30">
        <v>0</v>
      </c>
      <c r="F30">
        <v>6</v>
      </c>
      <c r="G30">
        <v>1</v>
      </c>
      <c r="H30">
        <v>0</v>
      </c>
    </row>
    <row r="31" spans="1:8" x14ac:dyDescent="0.25">
      <c r="A31" t="s">
        <v>65</v>
      </c>
      <c r="B31">
        <v>150</v>
      </c>
      <c r="C31">
        <v>8</v>
      </c>
      <c r="D31">
        <v>1</v>
      </c>
      <c r="E31">
        <v>2</v>
      </c>
      <c r="F31">
        <v>17</v>
      </c>
      <c r="G31">
        <v>1</v>
      </c>
      <c r="H31">
        <v>170</v>
      </c>
    </row>
    <row r="32" spans="1:8" x14ac:dyDescent="0.25">
      <c r="A32" t="s">
        <v>66</v>
      </c>
      <c r="B32">
        <f>SUM(B33:B36)</f>
        <v>528</v>
      </c>
      <c r="C32">
        <f>SUM(C33:C36)</f>
        <v>19.34</v>
      </c>
      <c r="D32">
        <f t="shared" ref="D32:G32" si="0">SUM(D33:D36)</f>
        <v>5.04</v>
      </c>
      <c r="E32">
        <f t="shared" si="0"/>
        <v>28</v>
      </c>
      <c r="F32">
        <f>SUM(F33:F36)</f>
        <v>62</v>
      </c>
      <c r="G32">
        <f t="shared" si="0"/>
        <v>7</v>
      </c>
      <c r="H32">
        <f>SUM(H33:H36)</f>
        <v>385.03</v>
      </c>
    </row>
    <row r="33" spans="1:8" x14ac:dyDescent="0.25">
      <c r="A33" t="s">
        <v>67</v>
      </c>
      <c r="B33">
        <v>200</v>
      </c>
      <c r="C33">
        <v>1</v>
      </c>
      <c r="D33">
        <v>0</v>
      </c>
      <c r="E33">
        <v>4</v>
      </c>
      <c r="F33">
        <v>44</v>
      </c>
      <c r="G33">
        <v>1</v>
      </c>
      <c r="H33">
        <v>0</v>
      </c>
    </row>
    <row r="34" spans="1:8" x14ac:dyDescent="0.25">
      <c r="A34" t="s">
        <v>113</v>
      </c>
      <c r="B34">
        <v>260</v>
      </c>
      <c r="C34">
        <v>18</v>
      </c>
      <c r="D34">
        <v>5</v>
      </c>
      <c r="E34">
        <v>20</v>
      </c>
      <c r="F34">
        <v>5</v>
      </c>
      <c r="G34">
        <v>2</v>
      </c>
      <c r="H34">
        <v>350</v>
      </c>
    </row>
    <row r="35" spans="1:8" x14ac:dyDescent="0.25">
      <c r="A35" t="s">
        <v>68</v>
      </c>
      <c r="B35">
        <v>31</v>
      </c>
      <c r="C35">
        <v>0.34</v>
      </c>
      <c r="D35">
        <v>0.04</v>
      </c>
      <c r="E35">
        <v>3</v>
      </c>
      <c r="F35">
        <v>6</v>
      </c>
      <c r="G35">
        <v>2</v>
      </c>
      <c r="H35">
        <v>30.03</v>
      </c>
    </row>
    <row r="36" spans="1:8" x14ac:dyDescent="0.25">
      <c r="A36" t="s">
        <v>69</v>
      </c>
      <c r="B36">
        <v>37</v>
      </c>
      <c r="C36">
        <v>0</v>
      </c>
      <c r="D36">
        <v>0</v>
      </c>
      <c r="E36">
        <v>1</v>
      </c>
      <c r="F36">
        <v>7</v>
      </c>
      <c r="G36">
        <v>2</v>
      </c>
      <c r="H36">
        <v>5</v>
      </c>
    </row>
    <row r="37" spans="1:8" x14ac:dyDescent="0.25">
      <c r="A37" t="s">
        <v>119</v>
      </c>
      <c r="B37">
        <v>40</v>
      </c>
      <c r="C37">
        <v>0</v>
      </c>
      <c r="D37">
        <v>0</v>
      </c>
      <c r="E37">
        <v>1</v>
      </c>
      <c r="F37">
        <v>10</v>
      </c>
      <c r="G37">
        <v>3</v>
      </c>
      <c r="H37">
        <v>0</v>
      </c>
    </row>
    <row r="38" spans="1:8" x14ac:dyDescent="0.25">
      <c r="A38" t="s">
        <v>70</v>
      </c>
      <c r="B38">
        <v>105</v>
      </c>
      <c r="C38">
        <v>0</v>
      </c>
      <c r="D38">
        <v>0</v>
      </c>
      <c r="E38">
        <v>1</v>
      </c>
      <c r="F38">
        <v>27</v>
      </c>
      <c r="G38">
        <v>3</v>
      </c>
      <c r="H38">
        <v>1</v>
      </c>
    </row>
    <row r="39" spans="1:8" x14ac:dyDescent="0.25">
      <c r="A39" t="s">
        <v>71</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72</v>
      </c>
      <c r="B40">
        <v>180</v>
      </c>
      <c r="C40">
        <v>3.5</v>
      </c>
      <c r="D40">
        <v>0</v>
      </c>
      <c r="E40">
        <v>24</v>
      </c>
      <c r="F40">
        <v>20</v>
      </c>
      <c r="G40">
        <v>13</v>
      </c>
      <c r="H40">
        <v>0</v>
      </c>
    </row>
    <row r="41" spans="1:8" x14ac:dyDescent="0.25">
      <c r="A41" t="s">
        <v>73</v>
      </c>
      <c r="B41">
        <v>220</v>
      </c>
      <c r="C41">
        <v>13</v>
      </c>
      <c r="D41">
        <v>7</v>
      </c>
      <c r="E41">
        <v>17</v>
      </c>
      <c r="F41">
        <v>12</v>
      </c>
      <c r="G41">
        <v>3</v>
      </c>
      <c r="H41">
        <v>570</v>
      </c>
    </row>
    <row r="42" spans="1:8" x14ac:dyDescent="0.25">
      <c r="A42" t="s">
        <v>74</v>
      </c>
      <c r="B42">
        <v>60</v>
      </c>
      <c r="C42">
        <v>1</v>
      </c>
      <c r="D42">
        <v>0</v>
      </c>
      <c r="E42">
        <v>2</v>
      </c>
      <c r="F42">
        <v>12</v>
      </c>
      <c r="G42">
        <v>2</v>
      </c>
      <c r="H42">
        <v>420</v>
      </c>
    </row>
    <row r="43" spans="1:8" x14ac:dyDescent="0.25">
      <c r="A43" t="s">
        <v>76</v>
      </c>
      <c r="B43">
        <v>104</v>
      </c>
      <c r="C43">
        <v>0</v>
      </c>
      <c r="D43">
        <v>0</v>
      </c>
      <c r="E43">
        <v>1</v>
      </c>
      <c r="F43">
        <v>27</v>
      </c>
      <c r="G43">
        <v>1</v>
      </c>
      <c r="H43">
        <v>3</v>
      </c>
    </row>
    <row r="44" spans="1:8" x14ac:dyDescent="0.25">
      <c r="A44" t="s">
        <v>77</v>
      </c>
      <c r="B44">
        <v>90</v>
      </c>
      <c r="C44">
        <v>3.5</v>
      </c>
      <c r="D44">
        <v>1</v>
      </c>
      <c r="E44">
        <v>3</v>
      </c>
      <c r="F44">
        <v>12</v>
      </c>
      <c r="G44">
        <v>3</v>
      </c>
      <c r="H44">
        <v>460</v>
      </c>
    </row>
    <row r="45" spans="1:8" x14ac:dyDescent="0.25">
      <c r="A45" t="s">
        <v>118</v>
      </c>
      <c r="B45">
        <v>20</v>
      </c>
      <c r="C45">
        <v>1.5</v>
      </c>
      <c r="D45">
        <v>1</v>
      </c>
      <c r="E45">
        <v>2</v>
      </c>
      <c r="F45">
        <v>0</v>
      </c>
      <c r="G45">
        <v>0</v>
      </c>
      <c r="H45">
        <v>100</v>
      </c>
    </row>
    <row r="46" spans="1:8" x14ac:dyDescent="0.25">
      <c r="A46" t="s">
        <v>78</v>
      </c>
      <c r="B46">
        <v>120</v>
      </c>
      <c r="C46">
        <v>14</v>
      </c>
      <c r="D46">
        <v>2</v>
      </c>
      <c r="E46">
        <v>0</v>
      </c>
      <c r="F46">
        <v>0</v>
      </c>
      <c r="G46">
        <v>0</v>
      </c>
      <c r="H46">
        <v>0</v>
      </c>
    </row>
    <row r="47" spans="1:8" x14ac:dyDescent="0.25">
      <c r="A47" t="s">
        <v>79</v>
      </c>
      <c r="B47">
        <v>190</v>
      </c>
      <c r="C47">
        <v>0</v>
      </c>
      <c r="D47">
        <v>0</v>
      </c>
      <c r="E47">
        <v>6</v>
      </c>
      <c r="F47">
        <v>41</v>
      </c>
      <c r="G47">
        <v>7</v>
      </c>
      <c r="H47">
        <v>1450</v>
      </c>
    </row>
    <row r="48" spans="1:8" x14ac:dyDescent="0.25">
      <c r="A48" t="s">
        <v>80</v>
      </c>
      <c r="B48">
        <v>107</v>
      </c>
      <c r="C48">
        <v>0</v>
      </c>
      <c r="D48">
        <v>0</v>
      </c>
      <c r="E48">
        <v>1</v>
      </c>
      <c r="F48">
        <v>28</v>
      </c>
      <c r="G48">
        <v>3</v>
      </c>
      <c r="H48">
        <v>3</v>
      </c>
    </row>
    <row r="49" spans="1:8" x14ac:dyDescent="0.25">
      <c r="A49" t="s">
        <v>81</v>
      </c>
      <c r="B49">
        <v>140</v>
      </c>
      <c r="C49">
        <v>7</v>
      </c>
      <c r="D49">
        <v>5</v>
      </c>
      <c r="E49">
        <v>2</v>
      </c>
      <c r="F49">
        <v>18</v>
      </c>
      <c r="G49">
        <v>2</v>
      </c>
      <c r="H49">
        <v>90</v>
      </c>
    </row>
    <row r="50" spans="1:8" x14ac:dyDescent="0.25">
      <c r="A50" t="s">
        <v>82</v>
      </c>
      <c r="B50">
        <v>200</v>
      </c>
      <c r="C50">
        <v>9</v>
      </c>
      <c r="D50">
        <v>9</v>
      </c>
      <c r="E50">
        <v>12</v>
      </c>
      <c r="F50">
        <v>1</v>
      </c>
      <c r="G50">
        <v>0</v>
      </c>
      <c r="H50">
        <v>340</v>
      </c>
    </row>
    <row r="51" spans="1:8" x14ac:dyDescent="0.25">
      <c r="A51" t="s">
        <v>83</v>
      </c>
      <c r="B51">
        <v>340</v>
      </c>
      <c r="C51">
        <v>5</v>
      </c>
      <c r="D51">
        <v>0</v>
      </c>
      <c r="E51">
        <v>17</v>
      </c>
      <c r="F51">
        <v>57</v>
      </c>
      <c r="G51">
        <v>16</v>
      </c>
      <c r="H51">
        <v>1670</v>
      </c>
    </row>
    <row r="52" spans="1:8" x14ac:dyDescent="0.25">
      <c r="A52" t="s">
        <v>84</v>
      </c>
      <c r="B52">
        <v>150</v>
      </c>
      <c r="C52">
        <v>1</v>
      </c>
      <c r="D52">
        <v>0</v>
      </c>
      <c r="E52">
        <v>3</v>
      </c>
      <c r="F52">
        <v>33</v>
      </c>
      <c r="G52">
        <v>2</v>
      </c>
      <c r="H52">
        <v>280</v>
      </c>
    </row>
    <row r="53" spans="1:8" x14ac:dyDescent="0.25">
      <c r="A53" t="s">
        <v>93</v>
      </c>
      <c r="B53">
        <v>100</v>
      </c>
      <c r="C53">
        <v>1</v>
      </c>
      <c r="D53">
        <v>0</v>
      </c>
      <c r="E53">
        <v>2</v>
      </c>
      <c r="F53">
        <v>21</v>
      </c>
      <c r="G53">
        <v>2</v>
      </c>
      <c r="H53">
        <v>20</v>
      </c>
    </row>
    <row r="54" spans="1:8" x14ac:dyDescent="0.25">
      <c r="A54" t="s">
        <v>109</v>
      </c>
      <c r="B54">
        <v>200</v>
      </c>
      <c r="C54">
        <v>13</v>
      </c>
      <c r="D54">
        <v>12</v>
      </c>
      <c r="E54">
        <v>2</v>
      </c>
      <c r="F54">
        <v>22</v>
      </c>
      <c r="G54">
        <v>2</v>
      </c>
      <c r="H54">
        <v>20</v>
      </c>
    </row>
    <row r="55" spans="1:8" x14ac:dyDescent="0.25">
      <c r="A55" t="s">
        <v>111</v>
      </c>
      <c r="B55">
        <v>160</v>
      </c>
      <c r="C55">
        <v>7</v>
      </c>
      <c r="D55">
        <v>2</v>
      </c>
      <c r="E55">
        <v>2</v>
      </c>
      <c r="F55">
        <v>21</v>
      </c>
      <c r="G55">
        <v>2</v>
      </c>
      <c r="H55">
        <v>0</v>
      </c>
    </row>
    <row r="56" spans="1:8" x14ac:dyDescent="0.25">
      <c r="A56" t="s">
        <v>112</v>
      </c>
      <c r="B56">
        <f>0.66*160</f>
        <v>105.60000000000001</v>
      </c>
      <c r="C56">
        <f>0.66*7</f>
        <v>4.62</v>
      </c>
      <c r="D56">
        <f>0.66*2</f>
        <v>1.32</v>
      </c>
      <c r="E56">
        <f>0.66*2</f>
        <v>1.32</v>
      </c>
      <c r="F56">
        <f>0.66*21</f>
        <v>13.860000000000001</v>
      </c>
      <c r="G56">
        <f>0.66*2</f>
        <v>1.32</v>
      </c>
      <c r="H56">
        <v>0</v>
      </c>
    </row>
    <row r="57" spans="1:8" x14ac:dyDescent="0.25">
      <c r="A57" t="s">
        <v>114</v>
      </c>
      <c r="B57">
        <v>330</v>
      </c>
      <c r="C57">
        <v>2.5</v>
      </c>
      <c r="D57">
        <v>0.5</v>
      </c>
      <c r="E57">
        <v>23</v>
      </c>
      <c r="F57">
        <v>61</v>
      </c>
      <c r="G57">
        <v>11</v>
      </c>
      <c r="H57">
        <v>0</v>
      </c>
    </row>
    <row r="58" spans="1:8" x14ac:dyDescent="0.25">
      <c r="A58" t="s">
        <v>115</v>
      </c>
      <c r="B58">
        <v>90</v>
      </c>
      <c r="C58">
        <v>2</v>
      </c>
      <c r="D58">
        <v>2</v>
      </c>
      <c r="E58">
        <v>3</v>
      </c>
      <c r="F58">
        <v>18</v>
      </c>
      <c r="G58">
        <v>4</v>
      </c>
      <c r="H58">
        <v>500</v>
      </c>
    </row>
    <row r="59" spans="1:8" x14ac:dyDescent="0.25">
      <c r="A59" t="s">
        <v>123</v>
      </c>
      <c r="B59">
        <v>123</v>
      </c>
      <c r="C59">
        <v>0</v>
      </c>
      <c r="D59">
        <v>0</v>
      </c>
      <c r="E59">
        <v>0</v>
      </c>
      <c r="F59">
        <v>4</v>
      </c>
      <c r="G59">
        <v>0</v>
      </c>
      <c r="H59">
        <v>6</v>
      </c>
    </row>
    <row r="60" spans="1:8" x14ac:dyDescent="0.25">
      <c r="A60" t="s">
        <v>127</v>
      </c>
      <c r="B60">
        <f>123*5</f>
        <v>615</v>
      </c>
      <c r="C60">
        <v>0</v>
      </c>
      <c r="D60">
        <v>0</v>
      </c>
      <c r="E60">
        <v>0</v>
      </c>
      <c r="F60">
        <f>4*5</f>
        <v>20</v>
      </c>
      <c r="G60">
        <v>0</v>
      </c>
      <c r="H60">
        <f>6*5</f>
        <v>30</v>
      </c>
    </row>
    <row r="61" spans="1:8" x14ac:dyDescent="0.25">
      <c r="A61" t="s">
        <v>125</v>
      </c>
      <c r="B61">
        <v>100</v>
      </c>
      <c r="C61">
        <v>0</v>
      </c>
      <c r="D61">
        <v>0</v>
      </c>
      <c r="E61">
        <v>0</v>
      </c>
      <c r="F61">
        <v>25</v>
      </c>
      <c r="G61">
        <v>2</v>
      </c>
      <c r="H61">
        <v>0</v>
      </c>
    </row>
    <row r="62" spans="1:8" x14ac:dyDescent="0.25">
      <c r="A62" t="s">
        <v>126</v>
      </c>
      <c r="B62">
        <v>200</v>
      </c>
      <c r="C62">
        <v>0</v>
      </c>
      <c r="D62">
        <v>0</v>
      </c>
      <c r="E62">
        <v>0</v>
      </c>
      <c r="F62">
        <v>50</v>
      </c>
      <c r="G62">
        <v>4</v>
      </c>
      <c r="H62">
        <v>0</v>
      </c>
    </row>
    <row r="63" spans="1:8" x14ac:dyDescent="0.25">
      <c r="A63" t="s">
        <v>137</v>
      </c>
      <c r="B63">
        <v>42</v>
      </c>
      <c r="C63">
        <v>0.4</v>
      </c>
      <c r="D63">
        <v>0</v>
      </c>
      <c r="E63">
        <v>1</v>
      </c>
      <c r="F63">
        <v>10</v>
      </c>
      <c r="G63">
        <v>2.2000000000000002</v>
      </c>
      <c r="H63">
        <v>412</v>
      </c>
    </row>
    <row r="64" spans="1:8" x14ac:dyDescent="0.25">
      <c r="A64" t="s">
        <v>138</v>
      </c>
      <c r="B64">
        <v>22.1</v>
      </c>
      <c r="C64">
        <v>0.2</v>
      </c>
      <c r="D64">
        <v>0</v>
      </c>
      <c r="E64">
        <v>1.1000000000000001</v>
      </c>
      <c r="F64">
        <v>4.8</v>
      </c>
      <c r="G64">
        <v>1.5</v>
      </c>
      <c r="H64">
        <v>6.2</v>
      </c>
    </row>
    <row r="65" spans="1:8" x14ac:dyDescent="0.25">
      <c r="A65" t="s">
        <v>139</v>
      </c>
      <c r="B65">
        <v>190</v>
      </c>
      <c r="C65">
        <v>18</v>
      </c>
      <c r="D65">
        <v>1.5</v>
      </c>
      <c r="E65">
        <v>4</v>
      </c>
      <c r="F65">
        <v>4</v>
      </c>
      <c r="G65">
        <v>2</v>
      </c>
      <c r="H65">
        <v>0</v>
      </c>
    </row>
    <row r="66" spans="1:8" x14ac:dyDescent="0.25">
      <c r="A66" t="s">
        <v>140</v>
      </c>
      <c r="B66">
        <v>100</v>
      </c>
      <c r="C66">
        <v>8</v>
      </c>
      <c r="D66">
        <v>5</v>
      </c>
      <c r="E66">
        <v>7</v>
      </c>
      <c r="F66">
        <v>0</v>
      </c>
      <c r="G66">
        <v>0</v>
      </c>
      <c r="H66">
        <v>170</v>
      </c>
    </row>
    <row r="67" spans="1:8" x14ac:dyDescent="0.25">
      <c r="A67" t="s">
        <v>155</v>
      </c>
      <c r="B67">
        <v>100</v>
      </c>
      <c r="C67">
        <v>8</v>
      </c>
      <c r="D67">
        <v>4.5</v>
      </c>
      <c r="E67">
        <v>5</v>
      </c>
      <c r="F67">
        <v>2</v>
      </c>
      <c r="G67">
        <v>0</v>
      </c>
      <c r="H67">
        <v>360</v>
      </c>
    </row>
    <row r="68" spans="1:8" x14ac:dyDescent="0.25">
      <c r="A68" t="s">
        <v>158</v>
      </c>
      <c r="B68">
        <v>240</v>
      </c>
      <c r="C68">
        <v>2</v>
      </c>
      <c r="D68">
        <v>0</v>
      </c>
      <c r="E68">
        <v>2</v>
      </c>
      <c r="F68">
        <v>54</v>
      </c>
      <c r="G68">
        <v>1</v>
      </c>
      <c r="H68">
        <v>490</v>
      </c>
    </row>
    <row r="69" spans="1:8" x14ac:dyDescent="0.25">
      <c r="A69" t="s">
        <v>159</v>
      </c>
      <c r="B69">
        <f>240*6</f>
        <v>1440</v>
      </c>
      <c r="C69">
        <v>12</v>
      </c>
      <c r="D69">
        <v>0</v>
      </c>
      <c r="E69">
        <v>12</v>
      </c>
      <c r="F69">
        <f>54*6</f>
        <v>324</v>
      </c>
      <c r="G69">
        <v>6</v>
      </c>
      <c r="H69">
        <f>490*6</f>
        <v>2940</v>
      </c>
    </row>
    <row r="70" spans="1:8" x14ac:dyDescent="0.25">
      <c r="A70" t="s">
        <v>161</v>
      </c>
      <c r="B70">
        <v>100</v>
      </c>
      <c r="C70">
        <v>8</v>
      </c>
      <c r="D70">
        <v>4.5</v>
      </c>
      <c r="E70">
        <v>5</v>
      </c>
      <c r="F70">
        <v>2</v>
      </c>
      <c r="G70">
        <v>1</v>
      </c>
      <c r="H70">
        <v>360</v>
      </c>
    </row>
    <row r="71" spans="1:8" x14ac:dyDescent="0.25">
      <c r="A71" t="s">
        <v>167</v>
      </c>
      <c r="B71">
        <v>130</v>
      </c>
      <c r="C71">
        <v>3</v>
      </c>
      <c r="D71">
        <v>0</v>
      </c>
      <c r="E71">
        <v>3</v>
      </c>
      <c r="F71">
        <v>23</v>
      </c>
      <c r="G71">
        <v>2</v>
      </c>
      <c r="H71">
        <v>620</v>
      </c>
    </row>
    <row r="72" spans="1:8" x14ac:dyDescent="0.25">
      <c r="A72" t="s">
        <v>173</v>
      </c>
      <c r="B72">
        <v>60</v>
      </c>
      <c r="C72">
        <v>4</v>
      </c>
      <c r="D72">
        <v>2.5</v>
      </c>
      <c r="E72">
        <v>5</v>
      </c>
      <c r="F72">
        <v>1</v>
      </c>
      <c r="G72">
        <v>0</v>
      </c>
      <c r="H72">
        <v>140</v>
      </c>
    </row>
    <row r="73" spans="1:8" x14ac:dyDescent="0.25">
      <c r="A73" t="s">
        <v>172</v>
      </c>
      <c r="B73">
        <v>80</v>
      </c>
      <c r="C73">
        <v>6</v>
      </c>
      <c r="D73">
        <v>4</v>
      </c>
      <c r="E73">
        <v>5</v>
      </c>
      <c r="F73">
        <v>0</v>
      </c>
      <c r="G73">
        <v>0</v>
      </c>
      <c r="H73">
        <v>130</v>
      </c>
    </row>
    <row r="74" spans="1:8" x14ac:dyDescent="0.25">
      <c r="A74" t="s">
        <v>176</v>
      </c>
      <c r="B74">
        <v>330</v>
      </c>
      <c r="C74">
        <v>2.5</v>
      </c>
      <c r="D74">
        <v>0.5</v>
      </c>
      <c r="E74">
        <v>23</v>
      </c>
      <c r="F74">
        <v>61</v>
      </c>
      <c r="G74">
        <v>11</v>
      </c>
      <c r="H74">
        <v>0</v>
      </c>
    </row>
    <row r="75" spans="1:8" x14ac:dyDescent="0.25">
      <c r="A75" t="s">
        <v>177</v>
      </c>
      <c r="B75">
        <v>8</v>
      </c>
      <c r="C75">
        <v>0</v>
      </c>
      <c r="D75">
        <v>0</v>
      </c>
      <c r="E75">
        <v>0.77</v>
      </c>
      <c r="F75">
        <v>1.1000000000000001</v>
      </c>
      <c r="G75">
        <v>0.5</v>
      </c>
      <c r="H75">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2021-02-07T16:20:38Z</dcterms:modified>
</cp:coreProperties>
</file>