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zys\Desktop\"/>
    </mc:Choice>
  </mc:AlternateContent>
  <xr:revisionPtr revIDLastSave="0" documentId="13_ncr:1_{D2735BF2-3ED0-426B-9641-BC7919A176BC}" xr6:coauthVersionLast="47" xr6:coauthVersionMax="47" xr10:uidLastSave="{00000000-0000-0000-0000-000000000000}"/>
  <bookViews>
    <workbookView xWindow="-120" yWindow="-120" windowWidth="29040" windowHeight="15840" xr2:uid="{FC77D116-5607-441B-92E5-4A8A299ED62D}"/>
  </bookViews>
  <sheets>
    <sheet name="Transactions" sheetId="2" r:id="rId1"/>
    <sheet name="Products" sheetId="1" r:id="rId2"/>
  </sheets>
  <definedNames>
    <definedName name="_xlnm._FilterDatabase" localSheetId="0" hidden="1">Transactions!$A$1:$I$143</definedName>
  </definedNames>
  <calcPr calcId="191028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2" i="2" l="1"/>
  <c r="L48" i="2"/>
  <c r="K17" i="2"/>
  <c r="K2" i="2" a="1"/>
  <c r="K2" i="2" s="1"/>
  <c r="J2" i="2" a="1"/>
  <c r="J2" i="2" s="1"/>
  <c r="N36" i="2"/>
  <c r="I2" i="2"/>
  <c r="H2" i="2"/>
  <c r="J3" i="2" a="1"/>
  <c r="J3" i="2" s="1"/>
  <c r="J4" i="2" a="1"/>
  <c r="J4" i="2"/>
  <c r="J5" i="2" a="1"/>
  <c r="J5" i="2" s="1"/>
  <c r="J6" i="2" a="1"/>
  <c r="J6" i="2"/>
  <c r="J7" i="2" a="1"/>
  <c r="J7" i="2" s="1"/>
  <c r="J8" i="2" a="1"/>
  <c r="J8" i="2" s="1"/>
  <c r="J9" i="2" a="1"/>
  <c r="J9" i="2" s="1"/>
  <c r="J10" i="2" a="1"/>
  <c r="J10" i="2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F2" i="2"/>
  <c r="G2" i="2" s="1"/>
  <c r="F3" i="2"/>
  <c r="G3" i="2" s="1"/>
  <c r="F4" i="2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F14" i="2"/>
  <c r="G14" i="2" s="1"/>
  <c r="F15" i="2"/>
  <c r="G15" i="2" s="1"/>
  <c r="F16" i="2"/>
  <c r="G16" i="2" s="1"/>
  <c r="F17" i="2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F30" i="2"/>
  <c r="G30" i="2" s="1"/>
  <c r="F31" i="2"/>
  <c r="G31" i="2" s="1"/>
  <c r="F32" i="2"/>
  <c r="G32" i="2" s="1"/>
  <c r="F33" i="2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F46" i="2"/>
  <c r="G46" i="2" s="1"/>
  <c r="F47" i="2"/>
  <c r="G47" i="2" s="1"/>
  <c r="F48" i="2"/>
  <c r="G48" i="2" s="1"/>
  <c r="F49" i="2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F62" i="2"/>
  <c r="G62" i="2" s="1"/>
  <c r="F63" i="2"/>
  <c r="G63" i="2" s="1"/>
  <c r="F64" i="2"/>
  <c r="G64" i="2" s="1"/>
  <c r="F65" i="2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F78" i="2"/>
  <c r="G78" i="2" s="1"/>
  <c r="F79" i="2"/>
  <c r="G79" i="2" s="1"/>
  <c r="F80" i="2"/>
  <c r="G80" i="2" s="1"/>
  <c r="F81" i="2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F94" i="2"/>
  <c r="G94" i="2" s="1"/>
  <c r="F95" i="2"/>
  <c r="G95" i="2" s="1"/>
  <c r="F96" i="2"/>
  <c r="G96" i="2" s="1"/>
  <c r="F97" i="2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F110" i="2"/>
  <c r="G110" i="2" s="1"/>
  <c r="F111" i="2"/>
  <c r="G111" i="2" s="1"/>
  <c r="F112" i="2"/>
  <c r="G112" i="2" s="1"/>
  <c r="F113" i="2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F126" i="2"/>
  <c r="G126" i="2" s="1"/>
  <c r="F127" i="2"/>
  <c r="G127" i="2" s="1"/>
  <c r="F128" i="2"/>
  <c r="G128" i="2" s="1"/>
  <c r="F129" i="2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F142" i="2"/>
  <c r="G14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G4" i="2"/>
  <c r="G13" i="2"/>
  <c r="G17" i="2"/>
  <c r="G29" i="2"/>
  <c r="G33" i="2"/>
  <c r="G45" i="2"/>
  <c r="G49" i="2"/>
  <c r="G61" i="2"/>
  <c r="G65" i="2"/>
  <c r="G77" i="2"/>
  <c r="G81" i="2"/>
  <c r="G93" i="2"/>
  <c r="G97" i="2"/>
  <c r="G109" i="2"/>
  <c r="G113" i="2"/>
  <c r="G125" i="2"/>
  <c r="G129" i="2"/>
  <c r="G14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K21" i="2" l="1"/>
  <c r="K19" i="2"/>
  <c r="L5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<sst xmlns="http://schemas.openxmlformats.org/spreadsheetml/2006/main" count="234" uniqueCount="60">
  <si>
    <t>Transaction ID</t>
  </si>
  <si>
    <t>Date</t>
  </si>
  <si>
    <t>Product name</t>
  </si>
  <si>
    <t>Quantity</t>
  </si>
  <si>
    <t>Samsung QN55Q80T</t>
  </si>
  <si>
    <t>Apple iPhone 12 Pro</t>
  </si>
  <si>
    <t>Lenovo Tab P11 Pro</t>
  </si>
  <si>
    <t>Xiaomi Poco X3 Pro</t>
  </si>
  <si>
    <t>Bose QuietComfort Earbuds</t>
  </si>
  <si>
    <t>Samsung Galaxy S21 Ultra</t>
  </si>
  <si>
    <t>LG OLED55CX</t>
  </si>
  <si>
    <t>JBL Charge 4</t>
  </si>
  <si>
    <t>Apple iPad Air</t>
  </si>
  <si>
    <t>Samsung Galaxy Tab S7+</t>
  </si>
  <si>
    <t>Sony WH-1000XM4</t>
  </si>
  <si>
    <t>LG 75NANO81</t>
  </si>
  <si>
    <t>Category</t>
  </si>
  <si>
    <t>Price</t>
  </si>
  <si>
    <t>Audio</t>
  </si>
  <si>
    <t>Televize</t>
  </si>
  <si>
    <t>Mobilní telefony</t>
  </si>
  <si>
    <t>Tablety</t>
  </si>
  <si>
    <t>Popisky řádků</t>
  </si>
  <si>
    <t>Celkový součet</t>
  </si>
  <si>
    <t>Celkový obrat podle kategorií produktů</t>
  </si>
  <si>
    <t>Celkový obrat podle času</t>
  </si>
  <si>
    <t>II</t>
  </si>
  <si>
    <t>III</t>
  </si>
  <si>
    <t>IV</t>
  </si>
  <si>
    <t>V</t>
  </si>
  <si>
    <t>Pondělí</t>
  </si>
  <si>
    <t>Úterý</t>
  </si>
  <si>
    <t>Středa</t>
  </si>
  <si>
    <t>Čtvrtek</t>
  </si>
  <si>
    <t>Pátek</t>
  </si>
  <si>
    <t>Sobota</t>
  </si>
  <si>
    <t>Neděle</t>
  </si>
  <si>
    <t xml:space="preserve">Percentuální změna </t>
  </si>
  <si>
    <t>Pomocný sloupec: Název dne v týdnu</t>
  </si>
  <si>
    <t>Pomocný sloupec: Den v týdnu</t>
  </si>
  <si>
    <t>Průměrný obrat v období před 18.3.2022</t>
  </si>
  <si>
    <t>Průměrný obrat v období po 18.3.2022</t>
  </si>
  <si>
    <t>Kontingenční tabulka pro otázku č. 2</t>
  </si>
  <si>
    <t>Měsíce</t>
  </si>
  <si>
    <t>Počet objednávek</t>
  </si>
  <si>
    <t>Který den v týdnu je nejsilnější na počet objednávek?</t>
  </si>
  <si>
    <t>Kategorie zboží</t>
  </si>
  <si>
    <t>Kolikrát se vyskytla kategorie Audio:</t>
  </si>
  <si>
    <t>Kolikrát se vyskytla kategorie Mobilní telefony:</t>
  </si>
  <si>
    <t>Kolikrát se vyskytla kategorie Tablety:</t>
  </si>
  <si>
    <t>Pomocný sloupec: Kategorie zakoupené společně s televizí</t>
  </si>
  <si>
    <t>Kontingenční tabulka pro otázku č. 1 b)</t>
  </si>
  <si>
    <t>Kontingenční tabulka pro otázku č. 1 a)</t>
  </si>
  <si>
    <t>Pomocná tabulka pro otázku č.4</t>
  </si>
  <si>
    <t>Pomocný sloupec pro otázku č. 3</t>
  </si>
  <si>
    <t>Výsledky pro otázku č.3</t>
  </si>
  <si>
    <t>Celkem kusů</t>
  </si>
  <si>
    <t>Celkem tržby</t>
  </si>
  <si>
    <t>Doplňující sloupec: Celková tržba</t>
  </si>
  <si>
    <t>Doplňující sloupec: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</si>
</sst>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13" xfId="0" applyBorder="1"/>
    <xf numFmtId="164" fontId="0" fillId="0" borderId="10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7" xfId="0" pivotButton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13" xfId="0" applyNumberFormat="1" applyBorder="1"/>
    <xf numFmtId="0" fontId="0" fillId="0" borderId="15" xfId="0" applyNumberFormat="1" applyBorder="1"/>
    <xf numFmtId="0" fontId="0" fillId="0" borderId="14" xfId="0" applyNumberFormat="1" applyBorder="1" applyAlignment="1">
      <alignment horizontal="center"/>
    </xf>
    <xf numFmtId="0" fontId="0" fillId="0" borderId="8" xfId="0" applyNumberFormat="1" applyBorder="1"/>
    <xf numFmtId="0" fontId="0" fillId="0" borderId="10" xfId="0" applyNumberFormat="1" applyBorder="1"/>
    <xf numFmtId="0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7" xfId="0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1">
    <cellStyle name="Normální" xfId="0" builtinId="0"/>
  </cellStyles>
  <dxfs count="280"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bottom style="medium">
          <color auto="1"/>
        </bottom>
      </border>
    </dxf>
    <dxf>
      <numFmt numFmtId="164" formatCode="dd/mm/yy;@"/>
    </dxf>
    <dxf>
      <alignment horizontal="center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9" formatCode="dd/mm/yyyy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alignment horizontal="center"/>
    </dxf>
    <dxf>
      <alignment horizontal="center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bottom style="medium">
          <color auto="1"/>
        </bottom>
      </border>
    </dxf>
    <dxf>
      <border>
        <left style="medium">
          <color auto="1"/>
        </left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alignment vertical="center"/>
    </dxf>
    <dxf>
      <alignment horizontal="center"/>
    </dxf>
    <dxf>
      <numFmt numFmtId="164" formatCode="dd/mm/yy;@"/>
    </dxf>
    <dxf>
      <alignment horizontal="center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9" formatCode="dd/mm/yyyy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alignment horizontal="center"/>
    </dxf>
    <dxf>
      <alignment horizontal="center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bottom style="medium">
          <color auto="1"/>
        </bottom>
      </border>
    </dxf>
    <dxf>
      <border>
        <left style="medium">
          <color auto="1"/>
        </left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alignment vertical="center"/>
    </dxf>
    <dxf>
      <alignment horizontal="center"/>
    </dxf>
    <dxf>
      <numFmt numFmtId="164" formatCode="dd/mm/yy;@"/>
    </dxf>
    <dxf>
      <alignment horizontal="center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9" formatCode="dd/mm/yyyy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alignment horizontal="center"/>
    </dxf>
    <dxf>
      <alignment horizontal="center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bottom style="medium">
          <color auto="1"/>
        </bottom>
      </border>
    </dxf>
    <dxf>
      <border>
        <left style="medium">
          <color auto="1"/>
        </left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medium">
          <color auto="1"/>
        </left>
      </border>
    </dxf>
    <dxf>
      <border>
        <vertical style="thin">
          <color auto="1"/>
        </vertical>
        <horizontal style="thin">
          <color auto="1"/>
        </horizontal>
      </border>
    </dxf>
    <dxf>
      <alignment vertical="center"/>
    </dxf>
    <dxf>
      <alignment vertical="center"/>
    </dxf>
    <dxf>
      <numFmt numFmtId="164" formatCode="dd/mm/yy;@"/>
    </dxf>
    <dxf>
      <alignment horizontal="center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9" formatCode="dd/mm/yyyy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alignment horizontal="center"/>
    </dxf>
    <dxf>
      <alignment horizontal="center"/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bottom style="medium">
          <color auto="1"/>
        </bottom>
      </border>
    </dxf>
    <dxf>
      <border>
        <left style="medium">
          <color auto="1"/>
        </left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medium">
          <color auto="1"/>
        </bottom>
      </border>
    </dxf>
    <dxf>
      <border>
        <bottom/>
      </border>
    </dxf>
    <dxf>
      <border>
        <bottom/>
      </border>
    </dxf>
    <dxf>
      <border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nzys" refreshedDate="45574.560863657411" createdVersion="8" refreshedVersion="8" minRefreshableVersion="3" recordCount="141" xr:uid="{B9DC98C4-959E-43E4-9944-61C2C720DEDB}">
  <cacheSource type="worksheet">
    <worksheetSource ref="A1:I142" sheet="Transactions"/>
  </cacheSource>
  <cacheFields count="9">
    <cacheField name="Transaction ID" numFmtId="0">
      <sharedItems containsSemiMixedTypes="0" containsString="0" containsNumber="1" containsInteger="1" minValue="1" maxValue="78"/>
    </cacheField>
    <cacheField name="Date" numFmtId="14">
      <sharedItems containsSemiMixedTypes="0" containsNonDate="0" containsDate="1" containsString="0" minDate="2022-02-01T00:00:00" maxDate="2022-05-30T00:00:00"/>
    </cacheField>
    <cacheField name="Product name" numFmtId="0">
      <sharedItems/>
    </cacheField>
    <cacheField name="Quantity" numFmtId="0">
      <sharedItems containsSemiMixedTypes="0" containsString="0" containsNumber="1" containsInteger="1" minValue="1" maxValue="2"/>
    </cacheField>
    <cacheField name="Category" numFmtId="0">
      <sharedItems/>
    </cacheField>
    <cacheField name="Price" numFmtId="0">
      <sharedItems containsSemiMixedTypes="0" containsString="0" containsNumber="1" containsInteger="1" minValue="2990" maxValue="44990"/>
    </cacheField>
    <cacheField name="Turnover" numFmtId="0">
      <sharedItems containsSemiMixedTypes="0" containsString="0" containsNumber="1" containsInteger="1" minValue="2990" maxValue="44990"/>
    </cacheField>
    <cacheField name="Dny v týdnu" numFmtId="0">
      <sharedItems containsSemiMixedTypes="0" containsString="0" containsNumber="1" containsInteger="1" minValue="1" maxValue="7"/>
    </cacheField>
    <cacheField name="Název dne v týdnu" numFmtId="0">
      <sharedItems count="7">
        <s v="Úterý"/>
        <s v="Středa"/>
        <s v="Čtvrtek"/>
        <s v="Pátek"/>
        <s v="Sobota"/>
        <s v="Neděle"/>
        <s v="Pondělí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nzys" refreshedDate="45574.575499074075" createdVersion="8" refreshedVersion="8" minRefreshableVersion="3" recordCount="141" xr:uid="{137642E9-0BF4-4143-A707-098F103EB458}">
  <cacheSource type="worksheet">
    <worksheetSource ref="B1:G142" sheet="Transactions"/>
  </cacheSource>
  <cacheFields count="8">
    <cacheField name="Date" numFmtId="14">
      <sharedItems containsSemiMixedTypes="0" containsNonDate="0" containsDate="1" containsString="0" minDate="2022-02-01T00:00:00" maxDate="2022-05-30T00:00:00" count="69"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30T00:00:00"/>
        <d v="2022-04-02T00:00:00"/>
        <d v="2022-04-04T00:00:00"/>
        <d v="2022-04-17T00:00:00"/>
        <d v="2022-04-18T00:00:00"/>
        <d v="2022-04-22T00:00:00"/>
        <d v="2022-04-23T00:00:00"/>
        <d v="2022-04-29T00:00:00"/>
        <d v="2022-05-07T00:00:00"/>
        <d v="2022-05-11T00:00:00"/>
        <d v="2022-05-14T00:00:00"/>
        <d v="2022-05-17T00:00:00"/>
        <d v="2022-05-18T00:00:00"/>
        <d v="2022-05-22T00:00:00"/>
        <d v="2022-05-24T00:00:00"/>
        <d v="2022-05-27T00:00:00"/>
        <d v="2022-05-29T00:00:00"/>
      </sharedItems>
      <fieldGroup par="7"/>
    </cacheField>
    <cacheField name="Product name" numFmtId="0">
      <sharedItems/>
    </cacheField>
    <cacheField name="Quantity" numFmtId="0">
      <sharedItems containsSemiMixedTypes="0" containsString="0" containsNumber="1" containsInteger="1" minValue="1" maxValue="2"/>
    </cacheField>
    <cacheField name="Category" numFmtId="0">
      <sharedItems count="4">
        <s v="Televize"/>
        <s v="Mobilní telefony"/>
        <s v="Tablety"/>
        <s v="Audio"/>
      </sharedItems>
    </cacheField>
    <cacheField name="Price" numFmtId="0">
      <sharedItems containsSemiMixedTypes="0" containsString="0" containsNumber="1" containsInteger="1" minValue="2990" maxValue="44990"/>
    </cacheField>
    <cacheField name="Turnover" numFmtId="0">
      <sharedItems containsSemiMixedTypes="0" containsString="0" containsNumber="1" containsInteger="1" minValue="2990" maxValue="44990"/>
    </cacheField>
    <cacheField name="Dny (Date)" numFmtId="0" databaseField="0">
      <fieldGroup base="0">
        <rangePr groupBy="days" startDate="2022-02-01T00:00:00" endDate="2022-05-30T00:00:00"/>
        <groupItems count="368">
          <s v="&lt;01.02.2022"/>
          <s v="01.I"/>
          <s v="02.I"/>
          <s v="03.I"/>
          <s v="04.I"/>
          <s v="05.I"/>
          <s v="06.I"/>
          <s v="07.I"/>
          <s v="08.I"/>
          <s v="09.I"/>
          <s v="10.I"/>
          <s v="11.I"/>
          <s v="12.I"/>
          <s v="13.I"/>
          <s v="14.I"/>
          <s v="15.I"/>
          <s v="16.I"/>
          <s v="17.I"/>
          <s v="18.I"/>
          <s v="19.I"/>
          <s v="20.I"/>
          <s v="21.I"/>
          <s v="22.I"/>
          <s v="23.I"/>
          <s v="24.I"/>
          <s v="25.I"/>
          <s v="26.I"/>
          <s v="27.I"/>
          <s v="28.I"/>
          <s v="29.I"/>
          <s v="30.I"/>
          <s v="31.I"/>
          <s v="01.II"/>
          <s v="02.II"/>
          <s v="03.II"/>
          <s v="04.II"/>
          <s v="05.II"/>
          <s v="06.II"/>
          <s v="07.II"/>
          <s v="08.II"/>
          <s v="09.II"/>
          <s v="10.II"/>
          <s v="11.II"/>
          <s v="12.II"/>
          <s v="13.II"/>
          <s v="14.II"/>
          <s v="15.II"/>
          <s v="16.II"/>
          <s v="17.II"/>
          <s v="18.II"/>
          <s v="19.II"/>
          <s v="20.II"/>
          <s v="21.II"/>
          <s v="22.II"/>
          <s v="23.II"/>
          <s v="24.II"/>
          <s v="25.II"/>
          <s v="26.II"/>
          <s v="27.II"/>
          <s v="28.II"/>
          <s v="29.II"/>
          <s v="01.III"/>
          <s v="02.III"/>
          <s v="03.III"/>
          <s v="04.III"/>
          <s v="05.III"/>
          <s v="06.III"/>
          <s v="07.III"/>
          <s v="08.III"/>
          <s v="09.III"/>
          <s v="10.III"/>
          <s v="11.III"/>
          <s v="12.III"/>
          <s v="13.III"/>
          <s v="14.III"/>
          <s v="15.III"/>
          <s v="16.III"/>
          <s v="17.III"/>
          <s v="18.III"/>
          <s v="19.III"/>
          <s v="20.III"/>
          <s v="21.III"/>
          <s v="22.III"/>
          <s v="23.III"/>
          <s v="24.III"/>
          <s v="25.III"/>
          <s v="26.III"/>
          <s v="27.III"/>
          <s v="28.III"/>
          <s v="29.III"/>
          <s v="30.III"/>
          <s v="31.III"/>
          <s v="01.IV"/>
          <s v="02.IV"/>
          <s v="03.IV"/>
          <s v="04.IV"/>
          <s v="05.IV"/>
          <s v="06.IV"/>
          <s v="07.IV"/>
          <s v="08.IV"/>
          <s v="09.IV"/>
          <s v="10.IV"/>
          <s v="11.IV"/>
          <s v="12.IV"/>
          <s v="13.IV"/>
          <s v="14.IV"/>
          <s v="15.IV"/>
          <s v="16.IV"/>
          <s v="17.IV"/>
          <s v="18.IV"/>
          <s v="19.IV"/>
          <s v="20.IV"/>
          <s v="21.IV"/>
          <s v="22.IV"/>
          <s v="23.IV"/>
          <s v="24.IV"/>
          <s v="25.IV"/>
          <s v="26.IV"/>
          <s v="27.IV"/>
          <s v="28.IV"/>
          <s v="29.IV"/>
          <s v="30.IV"/>
          <s v="01.V"/>
          <s v="02.V"/>
          <s v="03.V"/>
          <s v="04.V"/>
          <s v="05.V"/>
          <s v="06.V"/>
          <s v="07.V"/>
          <s v="08.V"/>
          <s v="09.V"/>
          <s v="10.V"/>
          <s v="11.V"/>
          <s v="12.V"/>
          <s v="13.V"/>
          <s v="14.V"/>
          <s v="15.V"/>
          <s v="16.V"/>
          <s v="17.V"/>
          <s v="18.V"/>
          <s v="19.V"/>
          <s v="20.V"/>
          <s v="21.V"/>
          <s v="22.V"/>
          <s v="23.V"/>
          <s v="24.V"/>
          <s v="25.V"/>
          <s v="26.V"/>
          <s v="27.V"/>
          <s v="28.V"/>
          <s v="29.V"/>
          <s v="30.V"/>
          <s v="31.V"/>
          <s v="01.VI"/>
          <s v="02.VI"/>
          <s v="03.VI"/>
          <s v="04.VI"/>
          <s v="05.VI"/>
          <s v="06.VI"/>
          <s v="07.VI"/>
          <s v="08.VI"/>
          <s v="09.VI"/>
          <s v="10.VI"/>
          <s v="11.VI"/>
          <s v="12.VI"/>
          <s v="13.VI"/>
          <s v="14.VI"/>
          <s v="15.VI"/>
          <s v="16.VI"/>
          <s v="17.VI"/>
          <s v="18.VI"/>
          <s v="19.VI"/>
          <s v="20.VI"/>
          <s v="21.VI"/>
          <s v="22.VI"/>
          <s v="23.VI"/>
          <s v="24.VI"/>
          <s v="25.VI"/>
          <s v="26.VI"/>
          <s v="27.VI"/>
          <s v="28.VI"/>
          <s v="29.VI"/>
          <s v="30.VI"/>
          <s v="01.VII"/>
          <s v="02.VII"/>
          <s v="03.VII"/>
          <s v="04.VII"/>
          <s v="05.VII"/>
          <s v="06.VII"/>
          <s v="07.VII"/>
          <s v="08.VII"/>
          <s v="09.VII"/>
          <s v="10.VII"/>
          <s v="11.VII"/>
          <s v="12.VII"/>
          <s v="13.VII"/>
          <s v="14.VII"/>
          <s v="15.VII"/>
          <s v="16.VII"/>
          <s v="17.VII"/>
          <s v="18.VII"/>
          <s v="19.VII"/>
          <s v="20.VII"/>
          <s v="21.VII"/>
          <s v="22.VII"/>
          <s v="23.VII"/>
          <s v="24.VII"/>
          <s v="25.VII"/>
          <s v="26.VII"/>
          <s v="27.VII"/>
          <s v="28.VII"/>
          <s v="29.VII"/>
          <s v="30.VII"/>
          <s v="31.VII"/>
          <s v="01.VIII"/>
          <s v="02.VIII"/>
          <s v="03.VIII"/>
          <s v="04.VIII"/>
          <s v="05.VIII"/>
          <s v="06.VIII"/>
          <s v="07.VIII"/>
          <s v="08.VIII"/>
          <s v="09.VIII"/>
          <s v="10.VIII"/>
          <s v="11.VIII"/>
          <s v="12.VIII"/>
          <s v="13.VIII"/>
          <s v="14.VIII"/>
          <s v="15.VIII"/>
          <s v="16.VIII"/>
          <s v="17.VIII"/>
          <s v="18.VIII"/>
          <s v="19.VIII"/>
          <s v="20.VIII"/>
          <s v="21.VIII"/>
          <s v="22.VIII"/>
          <s v="23.VIII"/>
          <s v="24.VIII"/>
          <s v="25.VIII"/>
          <s v="26.VIII"/>
          <s v="27.VIII"/>
          <s v="28.VIII"/>
          <s v="29.VIII"/>
          <s v="30.VIII"/>
          <s v="31.VIII"/>
          <s v="01.IX"/>
          <s v="02.IX"/>
          <s v="03.IX"/>
          <s v="04.IX"/>
          <s v="05.IX"/>
          <s v="06.IX"/>
          <s v="07.IX"/>
          <s v="08.IX"/>
          <s v="09.IX"/>
          <s v="10.IX"/>
          <s v="11.IX"/>
          <s v="12.IX"/>
          <s v="13.IX"/>
          <s v="14.IX"/>
          <s v="15.IX"/>
          <s v="16.IX"/>
          <s v="17.IX"/>
          <s v="18.IX"/>
          <s v="19.IX"/>
          <s v="20.IX"/>
          <s v="21.IX"/>
          <s v="22.IX"/>
          <s v="23.IX"/>
          <s v="24.IX"/>
          <s v="25.IX"/>
          <s v="26.IX"/>
          <s v="27.IX"/>
          <s v="28.IX"/>
          <s v="29.IX"/>
          <s v="30.IX"/>
          <s v="01.X"/>
          <s v="02.X"/>
          <s v="03.X"/>
          <s v="04.X"/>
          <s v="05.X"/>
          <s v="06.X"/>
          <s v="07.X"/>
          <s v="08.X"/>
          <s v="09.X"/>
          <s v="10.X"/>
          <s v="11.X"/>
          <s v="12.X"/>
          <s v="13.X"/>
          <s v="14.X"/>
          <s v="15.X"/>
          <s v="16.X"/>
          <s v="17.X"/>
          <s v="18.X"/>
          <s v="19.X"/>
          <s v="20.X"/>
          <s v="21.X"/>
          <s v="22.X"/>
          <s v="23.X"/>
          <s v="24.X"/>
          <s v="25.X"/>
          <s v="26.X"/>
          <s v="27.X"/>
          <s v="28.X"/>
          <s v="29.X"/>
          <s v="30.X"/>
          <s v="31.X"/>
          <s v="01.XI"/>
          <s v="02.XI"/>
          <s v="03.XI"/>
          <s v="04.XI"/>
          <s v="05.XI"/>
          <s v="06.XI"/>
          <s v="07.XI"/>
          <s v="08.XI"/>
          <s v="09.XI"/>
          <s v="10.XI"/>
          <s v="11.XI"/>
          <s v="12.XI"/>
          <s v="13.XI"/>
          <s v="14.XI"/>
          <s v="15.XI"/>
          <s v="16.XI"/>
          <s v="17.XI"/>
          <s v="18.XI"/>
          <s v="19.XI"/>
          <s v="20.XI"/>
          <s v="21.XI"/>
          <s v="22.XI"/>
          <s v="23.XI"/>
          <s v="24.XI"/>
          <s v="25.XI"/>
          <s v="26.XI"/>
          <s v="27.XI"/>
          <s v="28.XI"/>
          <s v="29.XI"/>
          <s v="30.XI"/>
          <s v="01.XII"/>
          <s v="02.XII"/>
          <s v="03.XII"/>
          <s v="04.XII"/>
          <s v="05.XII"/>
          <s v="06.XII"/>
          <s v="07.XII"/>
          <s v="08.XII"/>
          <s v="09.XII"/>
          <s v="10.XII"/>
          <s v="11.XII"/>
          <s v="12.XII"/>
          <s v="13.XII"/>
          <s v="14.XII"/>
          <s v="15.XII"/>
          <s v="16.XII"/>
          <s v="17.XII"/>
          <s v="18.XII"/>
          <s v="19.XII"/>
          <s v="20.XII"/>
          <s v="21.XII"/>
          <s v="22.XII"/>
          <s v="23.XII"/>
          <s v="24.XII"/>
          <s v="25.XII"/>
          <s v="26.XII"/>
          <s v="27.XII"/>
          <s v="28.XII"/>
          <s v="29.XII"/>
          <s v="30.XII"/>
          <s v="31.XII"/>
          <s v="&gt;30.05.2022"/>
        </groupItems>
      </fieldGroup>
    </cacheField>
    <cacheField name="Měsíce (Date)" numFmtId="0" databaseField="0">
      <fieldGroup base="0">
        <rangePr groupBy="months" startDate="2022-02-01T00:00:00" endDate="2022-05-30T00:00:00"/>
        <groupItems count="14">
          <s v="&lt;01.02.2022"/>
          <s v="I"/>
          <s v="II"/>
          <s v="III"/>
          <s v="IV"/>
          <s v="V"/>
          <s v="VI"/>
          <s v="VII"/>
          <s v="VIII"/>
          <s v="IX"/>
          <s v="X"/>
          <s v="XI"/>
          <s v="XII"/>
          <s v="&gt;30.05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n v="1"/>
    <d v="2022-02-01T00:00:00"/>
    <s v="Samsung QN55Q80T"/>
    <n v="1"/>
    <s v="Televize"/>
    <n v="29990"/>
    <n v="29990"/>
    <n v="2"/>
    <x v="0"/>
  </r>
  <r>
    <n v="1"/>
    <d v="2022-02-01T00:00:00"/>
    <s v="Apple iPhone 12 Pro"/>
    <n v="1"/>
    <s v="Mobilní telefony"/>
    <n v="27990"/>
    <n v="27990"/>
    <n v="2"/>
    <x v="0"/>
  </r>
  <r>
    <n v="2"/>
    <d v="2022-02-02T00:00:00"/>
    <s v="Lenovo Tab P11 Pro"/>
    <n v="2"/>
    <s v="Tablety"/>
    <n v="11990"/>
    <n v="23980"/>
    <n v="3"/>
    <x v="1"/>
  </r>
  <r>
    <n v="2"/>
    <d v="2022-02-02T00:00:00"/>
    <s v="Xiaomi Poco X3 Pro"/>
    <n v="1"/>
    <s v="Mobilní telefony"/>
    <n v="5690"/>
    <n v="5690"/>
    <n v="3"/>
    <x v="1"/>
  </r>
  <r>
    <n v="3"/>
    <d v="2022-02-03T00:00:00"/>
    <s v="Bose QuietComfort Earbuds"/>
    <n v="2"/>
    <s v="Audio"/>
    <n v="7490"/>
    <n v="14980"/>
    <n v="4"/>
    <x v="2"/>
  </r>
  <r>
    <n v="4"/>
    <d v="2022-02-04T00:00:00"/>
    <s v="Samsung Galaxy S21 Ultra"/>
    <n v="1"/>
    <s v="Mobilní telefony"/>
    <n v="25490"/>
    <n v="25490"/>
    <n v="5"/>
    <x v="3"/>
  </r>
  <r>
    <n v="5"/>
    <d v="2022-02-05T00:00:00"/>
    <s v="LG OLED55CX"/>
    <n v="1"/>
    <s v="Televize"/>
    <n v="38990"/>
    <n v="38990"/>
    <n v="6"/>
    <x v="4"/>
  </r>
  <r>
    <n v="5"/>
    <d v="2022-02-05T00:00:00"/>
    <s v="Bose QuietComfort Earbuds"/>
    <n v="1"/>
    <s v="Audio"/>
    <n v="7490"/>
    <n v="7490"/>
    <n v="6"/>
    <x v="4"/>
  </r>
  <r>
    <n v="6"/>
    <d v="2022-02-06T00:00:00"/>
    <s v="JBL Charge 4"/>
    <n v="2"/>
    <s v="Audio"/>
    <n v="2990"/>
    <n v="5980"/>
    <n v="7"/>
    <x v="5"/>
  </r>
  <r>
    <n v="7"/>
    <d v="2022-02-07T00:00:00"/>
    <s v="Apple iPad Air"/>
    <n v="1"/>
    <s v="Tablety"/>
    <n v="17990"/>
    <n v="17990"/>
    <n v="1"/>
    <x v="6"/>
  </r>
  <r>
    <n v="8"/>
    <d v="2022-02-08T00:00:00"/>
    <s v="Samsung QN55Q80T"/>
    <n v="1"/>
    <s v="Televize"/>
    <n v="29990"/>
    <n v="29990"/>
    <n v="2"/>
    <x v="0"/>
  </r>
  <r>
    <n v="9"/>
    <d v="2022-02-09T00:00:00"/>
    <s v="LG OLED55CX"/>
    <n v="1"/>
    <s v="Televize"/>
    <n v="38990"/>
    <n v="38990"/>
    <n v="3"/>
    <x v="1"/>
  </r>
  <r>
    <n v="9"/>
    <d v="2022-02-09T00:00:00"/>
    <s v="Samsung Galaxy Tab S7+"/>
    <n v="1"/>
    <s v="Tablety"/>
    <n v="24990"/>
    <n v="24990"/>
    <n v="3"/>
    <x v="1"/>
  </r>
  <r>
    <n v="10"/>
    <d v="2022-02-10T00:00:00"/>
    <s v="Sony WH-1000XM4"/>
    <n v="2"/>
    <s v="Audio"/>
    <n v="10490"/>
    <n v="20980"/>
    <n v="4"/>
    <x v="2"/>
  </r>
  <r>
    <n v="11"/>
    <d v="2022-02-11T00:00:00"/>
    <s v="Xiaomi Poco X3 Pro"/>
    <n v="1"/>
    <s v="Mobilní telefony"/>
    <n v="5690"/>
    <n v="5690"/>
    <n v="5"/>
    <x v="3"/>
  </r>
  <r>
    <n v="12"/>
    <d v="2022-02-12T00:00:00"/>
    <s v="Apple iPhone 12 Pro"/>
    <n v="1"/>
    <s v="Mobilní telefony"/>
    <n v="27990"/>
    <n v="27990"/>
    <n v="6"/>
    <x v="4"/>
  </r>
  <r>
    <n v="12"/>
    <d v="2022-02-12T00:00:00"/>
    <s v="Samsung Galaxy Tab S7+"/>
    <n v="1"/>
    <s v="Tablety"/>
    <n v="24990"/>
    <n v="24990"/>
    <n v="6"/>
    <x v="4"/>
  </r>
  <r>
    <n v="13"/>
    <d v="2022-02-13T00:00:00"/>
    <s v="LG OLED55CX"/>
    <n v="1"/>
    <s v="Televize"/>
    <n v="38990"/>
    <n v="38990"/>
    <n v="7"/>
    <x v="5"/>
  </r>
  <r>
    <n v="14"/>
    <d v="2022-02-14T00:00:00"/>
    <s v="Bose QuietComfort Earbuds"/>
    <n v="2"/>
    <s v="Audio"/>
    <n v="7490"/>
    <n v="14980"/>
    <n v="1"/>
    <x v="6"/>
  </r>
  <r>
    <n v="15"/>
    <d v="2022-02-15T00:00:00"/>
    <s v="Samsung Galaxy S21 Ultra"/>
    <n v="1"/>
    <s v="Mobilní telefony"/>
    <n v="25490"/>
    <n v="25490"/>
    <n v="2"/>
    <x v="0"/>
  </r>
  <r>
    <n v="15"/>
    <d v="2022-02-15T00:00:00"/>
    <s v="Lenovo Tab P11 Pro"/>
    <n v="1"/>
    <s v="Tablety"/>
    <n v="11990"/>
    <n v="11990"/>
    <n v="2"/>
    <x v="0"/>
  </r>
  <r>
    <n v="16"/>
    <d v="2022-02-16T00:00:00"/>
    <s v="JBL Charge 4"/>
    <n v="2"/>
    <s v="Audio"/>
    <n v="2990"/>
    <n v="5980"/>
    <n v="3"/>
    <x v="1"/>
  </r>
  <r>
    <n v="16"/>
    <d v="2022-02-16T00:00:00"/>
    <s v="Apple iPad Air"/>
    <n v="1"/>
    <s v="Tablety"/>
    <n v="17990"/>
    <n v="17990"/>
    <n v="3"/>
    <x v="1"/>
  </r>
  <r>
    <n v="17"/>
    <d v="2022-02-17T00:00:00"/>
    <s v="Sony WH-1000XM4"/>
    <n v="1"/>
    <s v="Audio"/>
    <n v="10490"/>
    <n v="10490"/>
    <n v="4"/>
    <x v="2"/>
  </r>
  <r>
    <n v="18"/>
    <d v="2022-02-18T00:00:00"/>
    <s v="Xiaomi Poco X3 Pro"/>
    <n v="1"/>
    <s v="Mobilní telefony"/>
    <n v="5690"/>
    <n v="5690"/>
    <n v="5"/>
    <x v="3"/>
  </r>
  <r>
    <n v="19"/>
    <d v="2022-02-19T00:00:00"/>
    <s v="Samsung QN55Q80T"/>
    <n v="1"/>
    <s v="Televize"/>
    <n v="29990"/>
    <n v="29990"/>
    <n v="6"/>
    <x v="4"/>
  </r>
  <r>
    <n v="19"/>
    <d v="2022-02-19T00:00:00"/>
    <s v="Apple iPhone 12 Pro"/>
    <n v="1"/>
    <s v="Mobilní telefony"/>
    <n v="27990"/>
    <n v="27990"/>
    <n v="6"/>
    <x v="4"/>
  </r>
  <r>
    <n v="19"/>
    <d v="2022-02-19T00:00:00"/>
    <s v="Sony WH-1000XM4"/>
    <n v="1"/>
    <s v="Audio"/>
    <n v="10490"/>
    <n v="10490"/>
    <n v="6"/>
    <x v="4"/>
  </r>
  <r>
    <n v="20"/>
    <d v="2022-02-20T00:00:00"/>
    <s v="Samsung Galaxy Tab S7+"/>
    <n v="1"/>
    <s v="Tablety"/>
    <n v="24990"/>
    <n v="24990"/>
    <n v="7"/>
    <x v="5"/>
  </r>
  <r>
    <n v="21"/>
    <d v="2022-02-21T00:00:00"/>
    <s v="LG 75NANO81"/>
    <n v="1"/>
    <s v="Televize"/>
    <n v="44990"/>
    <n v="44990"/>
    <n v="1"/>
    <x v="6"/>
  </r>
  <r>
    <n v="21"/>
    <d v="2022-02-21T00:00:00"/>
    <s v="Bose QuietComfort Earbuds"/>
    <n v="1"/>
    <s v="Audio"/>
    <n v="7490"/>
    <n v="7490"/>
    <n v="1"/>
    <x v="6"/>
  </r>
  <r>
    <n v="22"/>
    <d v="2022-02-22T00:00:00"/>
    <s v="Samsung Galaxy S21 Ultra"/>
    <n v="1"/>
    <s v="Mobilní telefony"/>
    <n v="25490"/>
    <n v="25490"/>
    <n v="2"/>
    <x v="0"/>
  </r>
  <r>
    <n v="23"/>
    <d v="2022-02-23T00:00:00"/>
    <s v="JBL Charge 4"/>
    <n v="2"/>
    <s v="Audio"/>
    <n v="2990"/>
    <n v="5980"/>
    <n v="3"/>
    <x v="1"/>
  </r>
  <r>
    <n v="23"/>
    <d v="2022-02-23T00:00:00"/>
    <s v="Lenovo Tab P11 Pro"/>
    <n v="1"/>
    <s v="Tablety"/>
    <n v="11990"/>
    <n v="11990"/>
    <n v="3"/>
    <x v="1"/>
  </r>
  <r>
    <n v="24"/>
    <d v="2022-02-24T00:00:00"/>
    <s v="Xiaomi Poco X3 Pro"/>
    <n v="1"/>
    <s v="Mobilní telefony"/>
    <n v="5690"/>
    <n v="5690"/>
    <n v="4"/>
    <x v="2"/>
  </r>
  <r>
    <n v="24"/>
    <d v="2022-02-24T00:00:00"/>
    <s v="Apple iPad Air"/>
    <n v="1"/>
    <s v="Tablety"/>
    <n v="17990"/>
    <n v="17990"/>
    <n v="4"/>
    <x v="2"/>
  </r>
  <r>
    <n v="25"/>
    <d v="2022-02-25T00:00:00"/>
    <s v="LG OLED55CX"/>
    <n v="1"/>
    <s v="Televize"/>
    <n v="38990"/>
    <n v="38990"/>
    <n v="5"/>
    <x v="3"/>
  </r>
  <r>
    <n v="26"/>
    <d v="2022-02-26T00:00:00"/>
    <s v="Bose QuietComfort Earbuds"/>
    <n v="2"/>
    <s v="Audio"/>
    <n v="7490"/>
    <n v="14980"/>
    <n v="6"/>
    <x v="4"/>
  </r>
  <r>
    <n v="27"/>
    <d v="2022-02-27T00:00:00"/>
    <s v="Sony WH-1000XM4"/>
    <n v="1"/>
    <s v="Audio"/>
    <n v="10490"/>
    <n v="10490"/>
    <n v="7"/>
    <x v="5"/>
  </r>
  <r>
    <n v="28"/>
    <d v="2022-02-28T00:00:00"/>
    <s v="Samsung Galaxy S21 Ultra"/>
    <n v="1"/>
    <s v="Mobilní telefony"/>
    <n v="25490"/>
    <n v="25490"/>
    <n v="1"/>
    <x v="6"/>
  </r>
  <r>
    <n v="28"/>
    <d v="2022-02-28T00:00:00"/>
    <s v="Lenovo Tab P11 Pro"/>
    <n v="1"/>
    <s v="Tablety"/>
    <n v="11990"/>
    <n v="11990"/>
    <n v="1"/>
    <x v="6"/>
  </r>
  <r>
    <n v="29"/>
    <d v="2022-03-01T00:00:00"/>
    <s v="JBL Charge 4"/>
    <n v="2"/>
    <s v="Audio"/>
    <n v="2990"/>
    <n v="5980"/>
    <n v="2"/>
    <x v="0"/>
  </r>
  <r>
    <n v="30"/>
    <d v="2022-03-02T00:00:00"/>
    <s v="Samsung Galaxy Tab S7+"/>
    <n v="1"/>
    <s v="Tablety"/>
    <n v="24990"/>
    <n v="24990"/>
    <n v="3"/>
    <x v="1"/>
  </r>
  <r>
    <n v="30"/>
    <d v="2022-03-02T00:00:00"/>
    <s v="Apple iPhone 12 Pro"/>
    <n v="1"/>
    <s v="Mobilní telefony"/>
    <n v="27990"/>
    <n v="27990"/>
    <n v="3"/>
    <x v="1"/>
  </r>
  <r>
    <n v="31"/>
    <d v="2022-03-03T00:00:00"/>
    <s v="LG 75NANO81"/>
    <n v="1"/>
    <s v="Televize"/>
    <n v="44990"/>
    <n v="44990"/>
    <n v="4"/>
    <x v="2"/>
  </r>
  <r>
    <n v="31"/>
    <d v="2022-03-03T00:00:00"/>
    <s v="Xiaomi Poco X3 Pro"/>
    <n v="1"/>
    <s v="Mobilní telefony"/>
    <n v="5690"/>
    <n v="5690"/>
    <n v="4"/>
    <x v="2"/>
  </r>
  <r>
    <n v="32"/>
    <d v="2022-03-04T00:00:00"/>
    <s v="Bose QuietComfort Earbuds"/>
    <n v="1"/>
    <s v="Audio"/>
    <n v="7490"/>
    <n v="7490"/>
    <n v="5"/>
    <x v="3"/>
  </r>
  <r>
    <n v="33"/>
    <d v="2022-03-05T00:00:00"/>
    <s v="LG OLED55CX"/>
    <n v="1"/>
    <s v="Televize"/>
    <n v="38990"/>
    <n v="38990"/>
    <n v="6"/>
    <x v="4"/>
  </r>
  <r>
    <n v="33"/>
    <d v="2022-03-05T00:00:00"/>
    <s v="Samsung Galaxy Tab S7+"/>
    <n v="1"/>
    <s v="Tablety"/>
    <n v="24990"/>
    <n v="24990"/>
    <n v="6"/>
    <x v="4"/>
  </r>
  <r>
    <n v="33"/>
    <d v="2022-03-05T00:00:00"/>
    <s v="JBL Charge 4"/>
    <n v="1"/>
    <s v="Audio"/>
    <n v="2990"/>
    <n v="2990"/>
    <n v="6"/>
    <x v="4"/>
  </r>
  <r>
    <n v="34"/>
    <d v="2022-03-06T00:00:00"/>
    <s v="Sony WH-1000XM4"/>
    <n v="1"/>
    <s v="Audio"/>
    <n v="10490"/>
    <n v="10490"/>
    <n v="7"/>
    <x v="5"/>
  </r>
  <r>
    <n v="35"/>
    <d v="2022-03-07T00:00:00"/>
    <s v="Apple iPad Air"/>
    <n v="1"/>
    <s v="Tablety"/>
    <n v="17990"/>
    <n v="17990"/>
    <n v="1"/>
    <x v="6"/>
  </r>
  <r>
    <n v="36"/>
    <d v="2022-03-08T00:00:00"/>
    <s v="Sony WH-1000XM4"/>
    <n v="1"/>
    <s v="Audio"/>
    <n v="10490"/>
    <n v="10490"/>
    <n v="2"/>
    <x v="0"/>
  </r>
  <r>
    <n v="37"/>
    <d v="2022-03-09T00:00:00"/>
    <s v="Samsung QN55Q80T"/>
    <n v="1"/>
    <s v="Televize"/>
    <n v="29990"/>
    <n v="29990"/>
    <n v="3"/>
    <x v="1"/>
  </r>
  <r>
    <n v="38"/>
    <d v="2022-03-10T00:00:00"/>
    <s v="LG 75NANO81"/>
    <n v="1"/>
    <s v="Televize"/>
    <n v="44990"/>
    <n v="44990"/>
    <n v="4"/>
    <x v="2"/>
  </r>
  <r>
    <n v="39"/>
    <d v="2022-03-11T00:00:00"/>
    <s v="Lenovo Tab P11 Pro"/>
    <n v="1"/>
    <s v="Tablety"/>
    <n v="11990"/>
    <n v="11990"/>
    <n v="5"/>
    <x v="3"/>
  </r>
  <r>
    <n v="40"/>
    <d v="2022-03-12T00:00:00"/>
    <s v="Xiaomi Poco X3 Pro"/>
    <n v="1"/>
    <s v="Mobilní telefony"/>
    <n v="5690"/>
    <n v="5690"/>
    <n v="6"/>
    <x v="4"/>
  </r>
  <r>
    <n v="40"/>
    <d v="2022-03-12T00:00:00"/>
    <s v="Bose QuietComfort Earbuds"/>
    <n v="1"/>
    <s v="Audio"/>
    <n v="7490"/>
    <n v="7490"/>
    <n v="6"/>
    <x v="4"/>
  </r>
  <r>
    <n v="41"/>
    <d v="2022-03-13T00:00:00"/>
    <s v="Samsung Galaxy S21 Ultra"/>
    <n v="1"/>
    <s v="Mobilní telefony"/>
    <n v="25490"/>
    <n v="25490"/>
    <n v="7"/>
    <x v="5"/>
  </r>
  <r>
    <n v="42"/>
    <d v="2022-03-14T00:00:00"/>
    <s v="LG OLED55CX"/>
    <n v="1"/>
    <s v="Televize"/>
    <n v="38990"/>
    <n v="38990"/>
    <n v="1"/>
    <x v="6"/>
  </r>
  <r>
    <n v="43"/>
    <d v="2022-03-15T00:00:00"/>
    <s v="JBL Charge 4"/>
    <n v="2"/>
    <s v="Audio"/>
    <n v="2990"/>
    <n v="5980"/>
    <n v="2"/>
    <x v="0"/>
  </r>
  <r>
    <n v="44"/>
    <d v="2022-03-16T00:00:00"/>
    <s v="Apple iPad Air"/>
    <n v="1"/>
    <s v="Tablety"/>
    <n v="17990"/>
    <n v="17990"/>
    <n v="3"/>
    <x v="1"/>
  </r>
  <r>
    <n v="45"/>
    <d v="2022-03-17T00:00:00"/>
    <s v="Samsung QN55Q80T"/>
    <n v="1"/>
    <s v="Televize"/>
    <n v="29990"/>
    <n v="29990"/>
    <n v="4"/>
    <x v="2"/>
  </r>
  <r>
    <n v="45"/>
    <d v="2022-03-17T00:00:00"/>
    <s v="Sony WH-1000XM4"/>
    <n v="1"/>
    <s v="Audio"/>
    <n v="10490"/>
    <n v="10490"/>
    <n v="4"/>
    <x v="2"/>
  </r>
  <r>
    <n v="46"/>
    <d v="2022-03-18T00:00:00"/>
    <s v="Xiaomi Poco X3 Pro"/>
    <n v="1"/>
    <s v="Mobilní telefony"/>
    <n v="5690"/>
    <n v="5690"/>
    <n v="5"/>
    <x v="3"/>
  </r>
  <r>
    <n v="46"/>
    <d v="2022-03-18T00:00:00"/>
    <s v="LG 75NANO81"/>
    <n v="1"/>
    <s v="Televize"/>
    <n v="44990"/>
    <n v="44990"/>
    <n v="5"/>
    <x v="3"/>
  </r>
  <r>
    <n v="47"/>
    <d v="2022-03-19T00:00:00"/>
    <s v="Samsung Galaxy Tab S7+"/>
    <n v="1"/>
    <s v="Tablety"/>
    <n v="24990"/>
    <n v="24990"/>
    <n v="6"/>
    <x v="4"/>
  </r>
  <r>
    <n v="48"/>
    <d v="2022-03-20T00:00:00"/>
    <s v="Bose QuietComfort Earbuds"/>
    <n v="2"/>
    <s v="Audio"/>
    <n v="7490"/>
    <n v="14980"/>
    <n v="7"/>
    <x v="5"/>
  </r>
  <r>
    <n v="49"/>
    <d v="2022-03-21T00:00:00"/>
    <s v="Apple iPhone 12 Pro"/>
    <n v="1"/>
    <s v="Mobilní telefony"/>
    <n v="27990"/>
    <n v="27990"/>
    <n v="1"/>
    <x v="6"/>
  </r>
  <r>
    <n v="50"/>
    <d v="2022-03-22T00:00:00"/>
    <s v="LG OLED55CX"/>
    <n v="1"/>
    <s v="Televize"/>
    <n v="38990"/>
    <n v="38990"/>
    <n v="2"/>
    <x v="0"/>
  </r>
  <r>
    <n v="50"/>
    <d v="2022-03-22T00:00:00"/>
    <s v="JBL Charge 4"/>
    <n v="1"/>
    <s v="Audio"/>
    <n v="2990"/>
    <n v="2990"/>
    <n v="2"/>
    <x v="0"/>
  </r>
  <r>
    <n v="51"/>
    <d v="2022-03-23T00:00:00"/>
    <s v="Samsung QN55Q80T"/>
    <n v="1"/>
    <s v="Televize"/>
    <n v="29990"/>
    <n v="29990"/>
    <n v="3"/>
    <x v="1"/>
  </r>
  <r>
    <n v="51"/>
    <d v="2022-03-23T00:00:00"/>
    <s v="Apple iPhone 12 Pro"/>
    <n v="1"/>
    <s v="Mobilní telefony"/>
    <n v="27990"/>
    <n v="27990"/>
    <n v="3"/>
    <x v="1"/>
  </r>
  <r>
    <n v="52"/>
    <d v="2022-03-24T00:00:00"/>
    <s v="Lenovo Tab P11 Pro"/>
    <n v="2"/>
    <s v="Tablety"/>
    <n v="11990"/>
    <n v="23980"/>
    <n v="4"/>
    <x v="2"/>
  </r>
  <r>
    <n v="52"/>
    <d v="2022-03-24T00:00:00"/>
    <s v="Xiaomi Poco X3 Pro"/>
    <n v="1"/>
    <s v="Mobilní telefony"/>
    <n v="5690"/>
    <n v="5690"/>
    <n v="4"/>
    <x v="2"/>
  </r>
  <r>
    <n v="52"/>
    <d v="2022-03-24T00:00:00"/>
    <s v="Bose QuietComfort Earbuds"/>
    <n v="2"/>
    <s v="Audio"/>
    <n v="7490"/>
    <n v="14980"/>
    <n v="4"/>
    <x v="2"/>
  </r>
  <r>
    <n v="53"/>
    <d v="2022-03-24T00:00:00"/>
    <s v="Samsung Galaxy S21 Ultra"/>
    <n v="1"/>
    <s v="Mobilní telefony"/>
    <n v="25490"/>
    <n v="25490"/>
    <n v="4"/>
    <x v="2"/>
  </r>
  <r>
    <n v="53"/>
    <d v="2022-03-24T00:00:00"/>
    <s v="LG OLED55CX"/>
    <n v="1"/>
    <s v="Televize"/>
    <n v="38990"/>
    <n v="38990"/>
    <n v="4"/>
    <x v="2"/>
  </r>
  <r>
    <n v="54"/>
    <d v="2022-03-30T00:00:00"/>
    <s v="Bose QuietComfort Earbuds"/>
    <n v="1"/>
    <s v="Audio"/>
    <n v="7490"/>
    <n v="7490"/>
    <n v="3"/>
    <x v="1"/>
  </r>
  <r>
    <n v="54"/>
    <d v="2022-03-30T00:00:00"/>
    <s v="JBL Charge 4"/>
    <n v="2"/>
    <s v="Audio"/>
    <n v="2990"/>
    <n v="5980"/>
    <n v="3"/>
    <x v="1"/>
  </r>
  <r>
    <n v="54"/>
    <d v="2022-03-30T00:00:00"/>
    <s v="Apple iPad Air"/>
    <n v="1"/>
    <s v="Tablety"/>
    <n v="17990"/>
    <n v="17990"/>
    <n v="3"/>
    <x v="1"/>
  </r>
  <r>
    <n v="55"/>
    <d v="2022-04-02T00:00:00"/>
    <s v="Samsung QN55Q80T"/>
    <n v="1"/>
    <s v="Televize"/>
    <n v="29990"/>
    <n v="29990"/>
    <n v="6"/>
    <x v="4"/>
  </r>
  <r>
    <n v="55"/>
    <d v="2022-04-02T00:00:00"/>
    <s v="LG OLED55CX"/>
    <n v="1"/>
    <s v="Televize"/>
    <n v="38990"/>
    <n v="38990"/>
    <n v="6"/>
    <x v="4"/>
  </r>
  <r>
    <n v="56"/>
    <d v="2022-04-04T00:00:00"/>
    <s v="Samsung Galaxy Tab S7+"/>
    <n v="1"/>
    <s v="Tablety"/>
    <n v="24990"/>
    <n v="24990"/>
    <n v="1"/>
    <x v="6"/>
  </r>
  <r>
    <n v="56"/>
    <d v="2022-04-04T00:00:00"/>
    <s v="Sony WH-1000XM4"/>
    <n v="2"/>
    <s v="Audio"/>
    <n v="10490"/>
    <n v="20980"/>
    <n v="1"/>
    <x v="6"/>
  </r>
  <r>
    <n v="56"/>
    <d v="2022-04-04T00:00:00"/>
    <s v="Xiaomi Poco X3 Pro"/>
    <n v="1"/>
    <s v="Mobilní telefony"/>
    <n v="5690"/>
    <n v="5690"/>
    <n v="1"/>
    <x v="6"/>
  </r>
  <r>
    <n v="57"/>
    <d v="2022-04-04T00:00:00"/>
    <s v="Apple iPhone 12 Pro"/>
    <n v="1"/>
    <s v="Mobilní telefony"/>
    <n v="27990"/>
    <n v="27990"/>
    <n v="1"/>
    <x v="6"/>
  </r>
  <r>
    <n v="57"/>
    <d v="2022-04-04T00:00:00"/>
    <s v="Samsung Galaxy Tab S7+"/>
    <n v="1"/>
    <s v="Tablety"/>
    <n v="24990"/>
    <n v="24990"/>
    <n v="1"/>
    <x v="6"/>
  </r>
  <r>
    <n v="58"/>
    <d v="2022-04-04T00:00:00"/>
    <s v="LG OLED55CX"/>
    <n v="1"/>
    <s v="Televize"/>
    <n v="38990"/>
    <n v="38990"/>
    <n v="1"/>
    <x v="6"/>
  </r>
  <r>
    <n v="58"/>
    <d v="2022-04-04T00:00:00"/>
    <s v="Bose QuietComfort Earbuds"/>
    <n v="2"/>
    <s v="Audio"/>
    <n v="7490"/>
    <n v="14980"/>
    <n v="1"/>
    <x v="6"/>
  </r>
  <r>
    <n v="58"/>
    <d v="2022-04-04T00:00:00"/>
    <s v="Samsung Galaxy S21 Ultra"/>
    <n v="1"/>
    <s v="Mobilní telefony"/>
    <n v="25490"/>
    <n v="25490"/>
    <n v="1"/>
    <x v="6"/>
  </r>
  <r>
    <n v="59"/>
    <d v="2022-04-04T00:00:00"/>
    <s v="Lenovo Tab P11 Pro"/>
    <n v="1"/>
    <s v="Tablety"/>
    <n v="11990"/>
    <n v="11990"/>
    <n v="1"/>
    <x v="6"/>
  </r>
  <r>
    <n v="59"/>
    <d v="2022-04-04T00:00:00"/>
    <s v="JBL Charge 4"/>
    <n v="2"/>
    <s v="Audio"/>
    <n v="2990"/>
    <n v="5980"/>
    <n v="1"/>
    <x v="6"/>
  </r>
  <r>
    <n v="60"/>
    <d v="2022-04-04T00:00:00"/>
    <s v="Apple iPad Air"/>
    <n v="1"/>
    <s v="Tablety"/>
    <n v="17990"/>
    <n v="17990"/>
    <n v="1"/>
    <x v="6"/>
  </r>
  <r>
    <n v="60"/>
    <d v="2022-04-04T00:00:00"/>
    <s v="Sony WH-1000XM4"/>
    <n v="1"/>
    <s v="Audio"/>
    <n v="10490"/>
    <n v="10490"/>
    <n v="1"/>
    <x v="6"/>
  </r>
  <r>
    <n v="60"/>
    <d v="2022-04-04T00:00:00"/>
    <s v="Xiaomi Poco X3 Pro"/>
    <n v="1"/>
    <s v="Mobilní telefony"/>
    <n v="5690"/>
    <n v="5690"/>
    <n v="1"/>
    <x v="6"/>
  </r>
  <r>
    <n v="61"/>
    <d v="2022-04-17T00:00:00"/>
    <s v="Samsung QN55Q80T"/>
    <n v="1"/>
    <s v="Televize"/>
    <n v="29990"/>
    <n v="29990"/>
    <n v="7"/>
    <x v="5"/>
  </r>
  <r>
    <n v="61"/>
    <d v="2022-04-17T00:00:00"/>
    <s v="Apple iPhone 12 Pro"/>
    <n v="1"/>
    <s v="Mobilní telefony"/>
    <n v="27990"/>
    <n v="27990"/>
    <n v="7"/>
    <x v="5"/>
  </r>
  <r>
    <n v="62"/>
    <d v="2022-04-18T00:00:00"/>
    <s v="Sony WH-1000XM4"/>
    <n v="1"/>
    <s v="Audio"/>
    <n v="10490"/>
    <n v="10490"/>
    <n v="1"/>
    <x v="6"/>
  </r>
  <r>
    <n v="62"/>
    <d v="2022-04-18T00:00:00"/>
    <s v="Samsung Galaxy Tab S7+"/>
    <n v="1"/>
    <s v="Tablety"/>
    <n v="24990"/>
    <n v="24990"/>
    <n v="1"/>
    <x v="6"/>
  </r>
  <r>
    <n v="62"/>
    <d v="2022-04-18T00:00:00"/>
    <s v="LG 75NANO81"/>
    <n v="1"/>
    <s v="Televize"/>
    <n v="44990"/>
    <n v="44990"/>
    <n v="1"/>
    <x v="6"/>
  </r>
  <r>
    <n v="63"/>
    <d v="2022-04-22T00:00:00"/>
    <s v="Bose QuietComfort Earbuds"/>
    <n v="1"/>
    <s v="Audio"/>
    <n v="7490"/>
    <n v="7490"/>
    <n v="5"/>
    <x v="3"/>
  </r>
  <r>
    <n v="63"/>
    <d v="2022-04-22T00:00:00"/>
    <s v="Samsung Galaxy S21 Ultra"/>
    <n v="1"/>
    <s v="Mobilní telefony"/>
    <n v="25490"/>
    <n v="25490"/>
    <n v="5"/>
    <x v="3"/>
  </r>
  <r>
    <n v="64"/>
    <d v="2022-04-23T00:00:00"/>
    <s v="JBL Charge 4"/>
    <n v="2"/>
    <s v="Audio"/>
    <n v="2990"/>
    <n v="5980"/>
    <n v="6"/>
    <x v="4"/>
  </r>
  <r>
    <n v="64"/>
    <d v="2022-04-23T00:00:00"/>
    <s v="Lenovo Tab P11 Pro"/>
    <n v="1"/>
    <s v="Tablety"/>
    <n v="11990"/>
    <n v="11990"/>
    <n v="6"/>
    <x v="4"/>
  </r>
  <r>
    <n v="64"/>
    <d v="2022-04-23T00:00:00"/>
    <s v="Xiaomi Poco X3 Pro"/>
    <n v="1"/>
    <s v="Mobilní telefony"/>
    <n v="5690"/>
    <n v="5690"/>
    <n v="6"/>
    <x v="4"/>
  </r>
  <r>
    <n v="65"/>
    <d v="2022-04-23T00:00:00"/>
    <s v="Apple iPad Air"/>
    <n v="1"/>
    <s v="Tablety"/>
    <n v="17990"/>
    <n v="17990"/>
    <n v="6"/>
    <x v="4"/>
  </r>
  <r>
    <n v="65"/>
    <d v="2022-04-23T00:00:00"/>
    <s v="LG OLED55CX"/>
    <n v="1"/>
    <s v="Televize"/>
    <n v="38990"/>
    <n v="38990"/>
    <n v="6"/>
    <x v="4"/>
  </r>
  <r>
    <n v="66"/>
    <d v="2022-04-29T00:00:00"/>
    <s v="Bose QuietComfort Earbuds"/>
    <n v="2"/>
    <s v="Audio"/>
    <n v="7490"/>
    <n v="14980"/>
    <n v="5"/>
    <x v="3"/>
  </r>
  <r>
    <n v="66"/>
    <d v="2022-04-29T00:00:00"/>
    <s v="Sony WH-1000XM4"/>
    <n v="1"/>
    <s v="Audio"/>
    <n v="10490"/>
    <n v="10490"/>
    <n v="5"/>
    <x v="3"/>
  </r>
  <r>
    <n v="66"/>
    <d v="2022-04-29T00:00:00"/>
    <s v="Samsung Galaxy S21 Ultra"/>
    <n v="1"/>
    <s v="Mobilní telefony"/>
    <n v="25490"/>
    <n v="25490"/>
    <n v="5"/>
    <x v="3"/>
  </r>
  <r>
    <n v="67"/>
    <d v="2022-04-29T00:00:00"/>
    <s v="Lenovo Tab P11 Pro"/>
    <n v="1"/>
    <s v="Tablety"/>
    <n v="11990"/>
    <n v="11990"/>
    <n v="5"/>
    <x v="3"/>
  </r>
  <r>
    <n v="67"/>
    <d v="2022-04-29T00:00:00"/>
    <s v="JBL Charge 4"/>
    <n v="2"/>
    <s v="Audio"/>
    <n v="2990"/>
    <n v="5980"/>
    <n v="5"/>
    <x v="3"/>
  </r>
  <r>
    <n v="68"/>
    <d v="2022-04-29T00:00:00"/>
    <s v="Samsung Galaxy Tab S7+"/>
    <n v="1"/>
    <s v="Tablety"/>
    <n v="24990"/>
    <n v="24990"/>
    <n v="5"/>
    <x v="3"/>
  </r>
  <r>
    <n v="68"/>
    <d v="2022-04-29T00:00:00"/>
    <s v="Apple iPhone 12 Pro"/>
    <n v="1"/>
    <s v="Mobilní telefony"/>
    <n v="27990"/>
    <n v="27990"/>
    <n v="5"/>
    <x v="3"/>
  </r>
  <r>
    <n v="68"/>
    <d v="2022-04-29T00:00:00"/>
    <s v="LG 75NANO81"/>
    <n v="1"/>
    <s v="Televize"/>
    <n v="44990"/>
    <n v="44990"/>
    <n v="5"/>
    <x v="3"/>
  </r>
  <r>
    <n v="69"/>
    <d v="2022-05-07T00:00:00"/>
    <s v="Xiaomi Poco X3 Pro"/>
    <n v="1"/>
    <s v="Mobilní telefony"/>
    <n v="5690"/>
    <n v="5690"/>
    <n v="6"/>
    <x v="4"/>
  </r>
  <r>
    <n v="69"/>
    <d v="2022-05-07T00:00:00"/>
    <s v="Bose QuietComfort Earbuds"/>
    <n v="1"/>
    <s v="Audio"/>
    <n v="7490"/>
    <n v="7490"/>
    <n v="6"/>
    <x v="4"/>
  </r>
  <r>
    <n v="70"/>
    <d v="2022-05-07T00:00:00"/>
    <s v="LG OLED55CX"/>
    <n v="1"/>
    <s v="Televize"/>
    <n v="38990"/>
    <n v="38990"/>
    <n v="6"/>
    <x v="4"/>
  </r>
  <r>
    <n v="70"/>
    <d v="2022-05-07T00:00:00"/>
    <s v="Samsung Galaxy Tab S7+"/>
    <n v="1"/>
    <s v="Tablety"/>
    <n v="24990"/>
    <n v="24990"/>
    <n v="6"/>
    <x v="4"/>
  </r>
  <r>
    <n v="70"/>
    <d v="2022-05-07T00:00:00"/>
    <s v="JBL Charge 4"/>
    <n v="1"/>
    <s v="Audio"/>
    <n v="2990"/>
    <n v="2990"/>
    <n v="6"/>
    <x v="4"/>
  </r>
  <r>
    <n v="71"/>
    <d v="2022-05-11T00:00:00"/>
    <s v="Sony WH-1000XM4"/>
    <n v="1"/>
    <s v="Audio"/>
    <n v="10490"/>
    <n v="10490"/>
    <n v="3"/>
    <x v="1"/>
  </r>
  <r>
    <n v="71"/>
    <d v="2022-05-11T00:00:00"/>
    <s v="Apple iPad Air"/>
    <n v="1"/>
    <s v="Tablety"/>
    <n v="17990"/>
    <n v="17990"/>
    <n v="3"/>
    <x v="1"/>
  </r>
  <r>
    <n v="72"/>
    <d v="2022-05-14T00:00:00"/>
    <s v="Sony WH-1000XM4"/>
    <n v="1"/>
    <s v="Audio"/>
    <n v="10490"/>
    <n v="10490"/>
    <n v="6"/>
    <x v="4"/>
  </r>
  <r>
    <n v="72"/>
    <d v="2022-05-14T00:00:00"/>
    <s v="Samsung QN55Q80T"/>
    <n v="1"/>
    <s v="Televize"/>
    <n v="29990"/>
    <n v="29990"/>
    <n v="6"/>
    <x v="4"/>
  </r>
  <r>
    <n v="72"/>
    <d v="2022-05-14T00:00:00"/>
    <s v="LG 75NANO81"/>
    <n v="1"/>
    <s v="Televize"/>
    <n v="44990"/>
    <n v="44990"/>
    <n v="6"/>
    <x v="4"/>
  </r>
  <r>
    <n v="73"/>
    <d v="2022-05-17T00:00:00"/>
    <s v="Lenovo Tab P11 Pro"/>
    <n v="1"/>
    <s v="Tablety"/>
    <n v="11990"/>
    <n v="11990"/>
    <n v="2"/>
    <x v="0"/>
  </r>
  <r>
    <n v="73"/>
    <d v="2022-05-17T00:00:00"/>
    <s v="Xiaomi Poco X3 Pro"/>
    <n v="1"/>
    <s v="Mobilní telefony"/>
    <n v="5690"/>
    <n v="5690"/>
    <n v="2"/>
    <x v="0"/>
  </r>
  <r>
    <n v="74"/>
    <d v="2022-05-18T00:00:00"/>
    <s v="Bose QuietComfort Earbuds"/>
    <n v="1"/>
    <s v="Audio"/>
    <n v="7490"/>
    <n v="7490"/>
    <n v="3"/>
    <x v="1"/>
  </r>
  <r>
    <n v="74"/>
    <d v="2022-05-18T00:00:00"/>
    <s v="Samsung Galaxy S21 Ultra"/>
    <n v="1"/>
    <s v="Mobilní telefony"/>
    <n v="25490"/>
    <n v="25490"/>
    <n v="3"/>
    <x v="1"/>
  </r>
  <r>
    <n v="74"/>
    <d v="2022-05-18T00:00:00"/>
    <s v="LG OLED55CX"/>
    <n v="1"/>
    <s v="Televize"/>
    <n v="38990"/>
    <n v="38990"/>
    <n v="3"/>
    <x v="1"/>
  </r>
  <r>
    <n v="75"/>
    <d v="2022-05-22T00:00:00"/>
    <s v="JBL Charge 4"/>
    <n v="2"/>
    <s v="Audio"/>
    <n v="2990"/>
    <n v="5980"/>
    <n v="7"/>
    <x v="5"/>
  </r>
  <r>
    <n v="75"/>
    <d v="2022-05-22T00:00:00"/>
    <s v="Apple iPad Air"/>
    <n v="1"/>
    <s v="Tablety"/>
    <n v="17990"/>
    <n v="17990"/>
    <n v="7"/>
    <x v="5"/>
  </r>
  <r>
    <n v="76"/>
    <d v="2022-05-24T00:00:00"/>
    <s v="Samsung QN55Q80T"/>
    <n v="1"/>
    <s v="Televize"/>
    <n v="29990"/>
    <n v="29990"/>
    <n v="2"/>
    <x v="0"/>
  </r>
  <r>
    <n v="76"/>
    <d v="2022-05-24T00:00:00"/>
    <s v="Sony WH-1000XM4"/>
    <n v="1"/>
    <s v="Audio"/>
    <n v="10490"/>
    <n v="10490"/>
    <n v="2"/>
    <x v="0"/>
  </r>
  <r>
    <n v="76"/>
    <d v="2022-05-24T00:00:00"/>
    <s v="Xiaomi Poco X3 Pro"/>
    <n v="1"/>
    <s v="Mobilní telefony"/>
    <n v="5690"/>
    <n v="5690"/>
    <n v="2"/>
    <x v="0"/>
  </r>
  <r>
    <n v="77"/>
    <d v="2022-05-27T00:00:00"/>
    <s v="LG 75NANO81"/>
    <n v="1"/>
    <s v="Televize"/>
    <n v="44990"/>
    <n v="44990"/>
    <n v="5"/>
    <x v="3"/>
  </r>
  <r>
    <n v="77"/>
    <d v="2022-05-27T00:00:00"/>
    <s v="Samsung Galaxy Tab S7+"/>
    <n v="1"/>
    <s v="Tablety"/>
    <n v="24990"/>
    <n v="24990"/>
    <n v="5"/>
    <x v="3"/>
  </r>
  <r>
    <n v="78"/>
    <d v="2022-05-29T00:00:00"/>
    <s v="Bose QuietComfort Earbuds"/>
    <n v="2"/>
    <s v="Audio"/>
    <n v="7490"/>
    <n v="14980"/>
    <n v="7"/>
    <x v="5"/>
  </r>
  <r>
    <n v="78"/>
    <d v="2022-05-29T00:00:00"/>
    <s v="Apple iPhone 12 Pro"/>
    <n v="1"/>
    <s v="Mobilní telefony"/>
    <n v="27990"/>
    <n v="27990"/>
    <n v="7"/>
    <x v="5"/>
  </r>
  <r>
    <n v="78"/>
    <d v="2022-05-29T00:00:00"/>
    <s v="LG OLED55CX"/>
    <n v="1"/>
    <s v="Televize"/>
    <n v="38990"/>
    <n v="38990"/>
    <n v="7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x v="0"/>
    <s v="Samsung QN55Q80T"/>
    <n v="1"/>
    <x v="0"/>
    <n v="29990"/>
    <n v="29990"/>
  </r>
  <r>
    <x v="0"/>
    <s v="Apple iPhone 12 Pro"/>
    <n v="1"/>
    <x v="1"/>
    <n v="27990"/>
    <n v="27990"/>
  </r>
  <r>
    <x v="1"/>
    <s v="Lenovo Tab P11 Pro"/>
    <n v="2"/>
    <x v="2"/>
    <n v="11990"/>
    <n v="23980"/>
  </r>
  <r>
    <x v="1"/>
    <s v="Xiaomi Poco X3 Pro"/>
    <n v="1"/>
    <x v="1"/>
    <n v="5690"/>
    <n v="5690"/>
  </r>
  <r>
    <x v="2"/>
    <s v="Bose QuietComfort Earbuds"/>
    <n v="2"/>
    <x v="3"/>
    <n v="7490"/>
    <n v="14980"/>
  </r>
  <r>
    <x v="3"/>
    <s v="Samsung Galaxy S21 Ultra"/>
    <n v="1"/>
    <x v="1"/>
    <n v="25490"/>
    <n v="25490"/>
  </r>
  <r>
    <x v="4"/>
    <s v="LG OLED55CX"/>
    <n v="1"/>
    <x v="0"/>
    <n v="38990"/>
    <n v="38990"/>
  </r>
  <r>
    <x v="4"/>
    <s v="Bose QuietComfort Earbuds"/>
    <n v="1"/>
    <x v="3"/>
    <n v="7490"/>
    <n v="7490"/>
  </r>
  <r>
    <x v="5"/>
    <s v="JBL Charge 4"/>
    <n v="2"/>
    <x v="3"/>
    <n v="2990"/>
    <n v="5980"/>
  </r>
  <r>
    <x v="6"/>
    <s v="Apple iPad Air"/>
    <n v="1"/>
    <x v="2"/>
    <n v="17990"/>
    <n v="17990"/>
  </r>
  <r>
    <x v="7"/>
    <s v="Samsung QN55Q80T"/>
    <n v="1"/>
    <x v="0"/>
    <n v="29990"/>
    <n v="29990"/>
  </r>
  <r>
    <x v="8"/>
    <s v="LG OLED55CX"/>
    <n v="1"/>
    <x v="0"/>
    <n v="38990"/>
    <n v="38990"/>
  </r>
  <r>
    <x v="8"/>
    <s v="Samsung Galaxy Tab S7+"/>
    <n v="1"/>
    <x v="2"/>
    <n v="24990"/>
    <n v="24990"/>
  </r>
  <r>
    <x v="9"/>
    <s v="Sony WH-1000XM4"/>
    <n v="2"/>
    <x v="3"/>
    <n v="10490"/>
    <n v="20980"/>
  </r>
  <r>
    <x v="10"/>
    <s v="Xiaomi Poco X3 Pro"/>
    <n v="1"/>
    <x v="1"/>
    <n v="5690"/>
    <n v="5690"/>
  </r>
  <r>
    <x v="11"/>
    <s v="Apple iPhone 12 Pro"/>
    <n v="1"/>
    <x v="1"/>
    <n v="27990"/>
    <n v="27990"/>
  </r>
  <r>
    <x v="11"/>
    <s v="Samsung Galaxy Tab S7+"/>
    <n v="1"/>
    <x v="2"/>
    <n v="24990"/>
    <n v="24990"/>
  </r>
  <r>
    <x v="12"/>
    <s v="LG OLED55CX"/>
    <n v="1"/>
    <x v="0"/>
    <n v="38990"/>
    <n v="38990"/>
  </r>
  <r>
    <x v="13"/>
    <s v="Bose QuietComfort Earbuds"/>
    <n v="2"/>
    <x v="3"/>
    <n v="7490"/>
    <n v="14980"/>
  </r>
  <r>
    <x v="14"/>
    <s v="Samsung Galaxy S21 Ultra"/>
    <n v="1"/>
    <x v="1"/>
    <n v="25490"/>
    <n v="25490"/>
  </r>
  <r>
    <x v="14"/>
    <s v="Lenovo Tab P11 Pro"/>
    <n v="1"/>
    <x v="2"/>
    <n v="11990"/>
    <n v="11990"/>
  </r>
  <r>
    <x v="15"/>
    <s v="JBL Charge 4"/>
    <n v="2"/>
    <x v="3"/>
    <n v="2990"/>
    <n v="5980"/>
  </r>
  <r>
    <x v="15"/>
    <s v="Apple iPad Air"/>
    <n v="1"/>
    <x v="2"/>
    <n v="17990"/>
    <n v="17990"/>
  </r>
  <r>
    <x v="16"/>
    <s v="Sony WH-1000XM4"/>
    <n v="1"/>
    <x v="3"/>
    <n v="10490"/>
    <n v="10490"/>
  </r>
  <r>
    <x v="17"/>
    <s v="Xiaomi Poco X3 Pro"/>
    <n v="1"/>
    <x v="1"/>
    <n v="5690"/>
    <n v="5690"/>
  </r>
  <r>
    <x v="18"/>
    <s v="Samsung QN55Q80T"/>
    <n v="1"/>
    <x v="0"/>
    <n v="29990"/>
    <n v="29990"/>
  </r>
  <r>
    <x v="18"/>
    <s v="Apple iPhone 12 Pro"/>
    <n v="1"/>
    <x v="1"/>
    <n v="27990"/>
    <n v="27990"/>
  </r>
  <r>
    <x v="18"/>
    <s v="Sony WH-1000XM4"/>
    <n v="1"/>
    <x v="3"/>
    <n v="10490"/>
    <n v="10490"/>
  </r>
  <r>
    <x v="19"/>
    <s v="Samsung Galaxy Tab S7+"/>
    <n v="1"/>
    <x v="2"/>
    <n v="24990"/>
    <n v="24990"/>
  </r>
  <r>
    <x v="20"/>
    <s v="LG 75NANO81"/>
    <n v="1"/>
    <x v="0"/>
    <n v="44990"/>
    <n v="44990"/>
  </r>
  <r>
    <x v="20"/>
    <s v="Bose QuietComfort Earbuds"/>
    <n v="1"/>
    <x v="3"/>
    <n v="7490"/>
    <n v="7490"/>
  </r>
  <r>
    <x v="21"/>
    <s v="Samsung Galaxy S21 Ultra"/>
    <n v="1"/>
    <x v="1"/>
    <n v="25490"/>
    <n v="25490"/>
  </r>
  <r>
    <x v="22"/>
    <s v="JBL Charge 4"/>
    <n v="2"/>
    <x v="3"/>
    <n v="2990"/>
    <n v="5980"/>
  </r>
  <r>
    <x v="22"/>
    <s v="Lenovo Tab P11 Pro"/>
    <n v="1"/>
    <x v="2"/>
    <n v="11990"/>
    <n v="11990"/>
  </r>
  <r>
    <x v="23"/>
    <s v="Xiaomi Poco X3 Pro"/>
    <n v="1"/>
    <x v="1"/>
    <n v="5690"/>
    <n v="5690"/>
  </r>
  <r>
    <x v="23"/>
    <s v="Apple iPad Air"/>
    <n v="1"/>
    <x v="2"/>
    <n v="17990"/>
    <n v="17990"/>
  </r>
  <r>
    <x v="24"/>
    <s v="LG OLED55CX"/>
    <n v="1"/>
    <x v="0"/>
    <n v="38990"/>
    <n v="38990"/>
  </r>
  <r>
    <x v="25"/>
    <s v="Bose QuietComfort Earbuds"/>
    <n v="2"/>
    <x v="3"/>
    <n v="7490"/>
    <n v="14980"/>
  </r>
  <r>
    <x v="26"/>
    <s v="Sony WH-1000XM4"/>
    <n v="1"/>
    <x v="3"/>
    <n v="10490"/>
    <n v="10490"/>
  </r>
  <r>
    <x v="27"/>
    <s v="Samsung Galaxy S21 Ultra"/>
    <n v="1"/>
    <x v="1"/>
    <n v="25490"/>
    <n v="25490"/>
  </r>
  <r>
    <x v="27"/>
    <s v="Lenovo Tab P11 Pro"/>
    <n v="1"/>
    <x v="2"/>
    <n v="11990"/>
    <n v="11990"/>
  </r>
  <r>
    <x v="28"/>
    <s v="JBL Charge 4"/>
    <n v="2"/>
    <x v="3"/>
    <n v="2990"/>
    <n v="5980"/>
  </r>
  <r>
    <x v="29"/>
    <s v="Samsung Galaxy Tab S7+"/>
    <n v="1"/>
    <x v="2"/>
    <n v="24990"/>
    <n v="24990"/>
  </r>
  <r>
    <x v="29"/>
    <s v="Apple iPhone 12 Pro"/>
    <n v="1"/>
    <x v="1"/>
    <n v="27990"/>
    <n v="27990"/>
  </r>
  <r>
    <x v="30"/>
    <s v="LG 75NANO81"/>
    <n v="1"/>
    <x v="0"/>
    <n v="44990"/>
    <n v="44990"/>
  </r>
  <r>
    <x v="30"/>
    <s v="Xiaomi Poco X3 Pro"/>
    <n v="1"/>
    <x v="1"/>
    <n v="5690"/>
    <n v="5690"/>
  </r>
  <r>
    <x v="31"/>
    <s v="Bose QuietComfort Earbuds"/>
    <n v="1"/>
    <x v="3"/>
    <n v="7490"/>
    <n v="7490"/>
  </r>
  <r>
    <x v="32"/>
    <s v="LG OLED55CX"/>
    <n v="1"/>
    <x v="0"/>
    <n v="38990"/>
    <n v="38990"/>
  </r>
  <r>
    <x v="32"/>
    <s v="Samsung Galaxy Tab S7+"/>
    <n v="1"/>
    <x v="2"/>
    <n v="24990"/>
    <n v="24990"/>
  </r>
  <r>
    <x v="32"/>
    <s v="JBL Charge 4"/>
    <n v="1"/>
    <x v="3"/>
    <n v="2990"/>
    <n v="2990"/>
  </r>
  <r>
    <x v="33"/>
    <s v="Sony WH-1000XM4"/>
    <n v="1"/>
    <x v="3"/>
    <n v="10490"/>
    <n v="10490"/>
  </r>
  <r>
    <x v="34"/>
    <s v="Apple iPad Air"/>
    <n v="1"/>
    <x v="2"/>
    <n v="17990"/>
    <n v="17990"/>
  </r>
  <r>
    <x v="35"/>
    <s v="Sony WH-1000XM4"/>
    <n v="1"/>
    <x v="3"/>
    <n v="10490"/>
    <n v="10490"/>
  </r>
  <r>
    <x v="36"/>
    <s v="Samsung QN55Q80T"/>
    <n v="1"/>
    <x v="0"/>
    <n v="29990"/>
    <n v="29990"/>
  </r>
  <r>
    <x v="37"/>
    <s v="LG 75NANO81"/>
    <n v="1"/>
    <x v="0"/>
    <n v="44990"/>
    <n v="44990"/>
  </r>
  <r>
    <x v="38"/>
    <s v="Lenovo Tab P11 Pro"/>
    <n v="1"/>
    <x v="2"/>
    <n v="11990"/>
    <n v="11990"/>
  </r>
  <r>
    <x v="39"/>
    <s v="Xiaomi Poco X3 Pro"/>
    <n v="1"/>
    <x v="1"/>
    <n v="5690"/>
    <n v="5690"/>
  </r>
  <r>
    <x v="39"/>
    <s v="Bose QuietComfort Earbuds"/>
    <n v="1"/>
    <x v="3"/>
    <n v="7490"/>
    <n v="7490"/>
  </r>
  <r>
    <x v="40"/>
    <s v="Samsung Galaxy S21 Ultra"/>
    <n v="1"/>
    <x v="1"/>
    <n v="25490"/>
    <n v="25490"/>
  </r>
  <r>
    <x v="41"/>
    <s v="LG OLED55CX"/>
    <n v="1"/>
    <x v="0"/>
    <n v="38990"/>
    <n v="38990"/>
  </r>
  <r>
    <x v="42"/>
    <s v="JBL Charge 4"/>
    <n v="2"/>
    <x v="3"/>
    <n v="2990"/>
    <n v="5980"/>
  </r>
  <r>
    <x v="43"/>
    <s v="Apple iPad Air"/>
    <n v="1"/>
    <x v="2"/>
    <n v="17990"/>
    <n v="17990"/>
  </r>
  <r>
    <x v="44"/>
    <s v="Samsung QN55Q80T"/>
    <n v="1"/>
    <x v="0"/>
    <n v="29990"/>
    <n v="29990"/>
  </r>
  <r>
    <x v="44"/>
    <s v="Sony WH-1000XM4"/>
    <n v="1"/>
    <x v="3"/>
    <n v="10490"/>
    <n v="10490"/>
  </r>
  <r>
    <x v="45"/>
    <s v="Xiaomi Poco X3 Pro"/>
    <n v="1"/>
    <x v="1"/>
    <n v="5690"/>
    <n v="5690"/>
  </r>
  <r>
    <x v="45"/>
    <s v="LG 75NANO81"/>
    <n v="1"/>
    <x v="0"/>
    <n v="44990"/>
    <n v="44990"/>
  </r>
  <r>
    <x v="46"/>
    <s v="Samsung Galaxy Tab S7+"/>
    <n v="1"/>
    <x v="2"/>
    <n v="24990"/>
    <n v="24990"/>
  </r>
  <r>
    <x v="47"/>
    <s v="Bose QuietComfort Earbuds"/>
    <n v="2"/>
    <x v="3"/>
    <n v="7490"/>
    <n v="14980"/>
  </r>
  <r>
    <x v="48"/>
    <s v="Apple iPhone 12 Pro"/>
    <n v="1"/>
    <x v="1"/>
    <n v="27990"/>
    <n v="27990"/>
  </r>
  <r>
    <x v="49"/>
    <s v="LG OLED55CX"/>
    <n v="1"/>
    <x v="0"/>
    <n v="38990"/>
    <n v="38990"/>
  </r>
  <r>
    <x v="49"/>
    <s v="JBL Charge 4"/>
    <n v="1"/>
    <x v="3"/>
    <n v="2990"/>
    <n v="2990"/>
  </r>
  <r>
    <x v="50"/>
    <s v="Samsung QN55Q80T"/>
    <n v="1"/>
    <x v="0"/>
    <n v="29990"/>
    <n v="29990"/>
  </r>
  <r>
    <x v="50"/>
    <s v="Apple iPhone 12 Pro"/>
    <n v="1"/>
    <x v="1"/>
    <n v="27990"/>
    <n v="27990"/>
  </r>
  <r>
    <x v="51"/>
    <s v="Lenovo Tab P11 Pro"/>
    <n v="2"/>
    <x v="2"/>
    <n v="11990"/>
    <n v="23980"/>
  </r>
  <r>
    <x v="51"/>
    <s v="Xiaomi Poco X3 Pro"/>
    <n v="1"/>
    <x v="1"/>
    <n v="5690"/>
    <n v="5690"/>
  </r>
  <r>
    <x v="51"/>
    <s v="Bose QuietComfort Earbuds"/>
    <n v="2"/>
    <x v="3"/>
    <n v="7490"/>
    <n v="14980"/>
  </r>
  <r>
    <x v="51"/>
    <s v="Samsung Galaxy S21 Ultra"/>
    <n v="1"/>
    <x v="1"/>
    <n v="25490"/>
    <n v="25490"/>
  </r>
  <r>
    <x v="51"/>
    <s v="LG OLED55CX"/>
    <n v="1"/>
    <x v="0"/>
    <n v="38990"/>
    <n v="38990"/>
  </r>
  <r>
    <x v="52"/>
    <s v="Bose QuietComfort Earbuds"/>
    <n v="1"/>
    <x v="3"/>
    <n v="7490"/>
    <n v="7490"/>
  </r>
  <r>
    <x v="52"/>
    <s v="JBL Charge 4"/>
    <n v="2"/>
    <x v="3"/>
    <n v="2990"/>
    <n v="5980"/>
  </r>
  <r>
    <x v="52"/>
    <s v="Apple iPad Air"/>
    <n v="1"/>
    <x v="2"/>
    <n v="17990"/>
    <n v="17990"/>
  </r>
  <r>
    <x v="53"/>
    <s v="Samsung QN55Q80T"/>
    <n v="1"/>
    <x v="0"/>
    <n v="29990"/>
    <n v="29990"/>
  </r>
  <r>
    <x v="53"/>
    <s v="LG OLED55CX"/>
    <n v="1"/>
    <x v="0"/>
    <n v="38990"/>
    <n v="38990"/>
  </r>
  <r>
    <x v="54"/>
    <s v="Samsung Galaxy Tab S7+"/>
    <n v="1"/>
    <x v="2"/>
    <n v="24990"/>
    <n v="24990"/>
  </r>
  <r>
    <x v="54"/>
    <s v="Sony WH-1000XM4"/>
    <n v="2"/>
    <x v="3"/>
    <n v="10490"/>
    <n v="20980"/>
  </r>
  <r>
    <x v="54"/>
    <s v="Xiaomi Poco X3 Pro"/>
    <n v="1"/>
    <x v="1"/>
    <n v="5690"/>
    <n v="5690"/>
  </r>
  <r>
    <x v="54"/>
    <s v="Apple iPhone 12 Pro"/>
    <n v="1"/>
    <x v="1"/>
    <n v="27990"/>
    <n v="27990"/>
  </r>
  <r>
    <x v="54"/>
    <s v="Samsung Galaxy Tab S7+"/>
    <n v="1"/>
    <x v="2"/>
    <n v="24990"/>
    <n v="24990"/>
  </r>
  <r>
    <x v="54"/>
    <s v="LG OLED55CX"/>
    <n v="1"/>
    <x v="0"/>
    <n v="38990"/>
    <n v="38990"/>
  </r>
  <r>
    <x v="54"/>
    <s v="Bose QuietComfort Earbuds"/>
    <n v="2"/>
    <x v="3"/>
    <n v="7490"/>
    <n v="14980"/>
  </r>
  <r>
    <x v="54"/>
    <s v="Samsung Galaxy S21 Ultra"/>
    <n v="1"/>
    <x v="1"/>
    <n v="25490"/>
    <n v="25490"/>
  </r>
  <r>
    <x v="54"/>
    <s v="Lenovo Tab P11 Pro"/>
    <n v="1"/>
    <x v="2"/>
    <n v="11990"/>
    <n v="11990"/>
  </r>
  <r>
    <x v="54"/>
    <s v="JBL Charge 4"/>
    <n v="2"/>
    <x v="3"/>
    <n v="2990"/>
    <n v="5980"/>
  </r>
  <r>
    <x v="54"/>
    <s v="Apple iPad Air"/>
    <n v="1"/>
    <x v="2"/>
    <n v="17990"/>
    <n v="17990"/>
  </r>
  <r>
    <x v="54"/>
    <s v="Sony WH-1000XM4"/>
    <n v="1"/>
    <x v="3"/>
    <n v="10490"/>
    <n v="10490"/>
  </r>
  <r>
    <x v="54"/>
    <s v="Xiaomi Poco X3 Pro"/>
    <n v="1"/>
    <x v="1"/>
    <n v="5690"/>
    <n v="5690"/>
  </r>
  <r>
    <x v="55"/>
    <s v="Samsung QN55Q80T"/>
    <n v="1"/>
    <x v="0"/>
    <n v="29990"/>
    <n v="29990"/>
  </r>
  <r>
    <x v="55"/>
    <s v="Apple iPhone 12 Pro"/>
    <n v="1"/>
    <x v="1"/>
    <n v="27990"/>
    <n v="27990"/>
  </r>
  <r>
    <x v="56"/>
    <s v="Sony WH-1000XM4"/>
    <n v="1"/>
    <x v="3"/>
    <n v="10490"/>
    <n v="10490"/>
  </r>
  <r>
    <x v="56"/>
    <s v="Samsung Galaxy Tab S7+"/>
    <n v="1"/>
    <x v="2"/>
    <n v="24990"/>
    <n v="24990"/>
  </r>
  <r>
    <x v="56"/>
    <s v="LG 75NANO81"/>
    <n v="1"/>
    <x v="0"/>
    <n v="44990"/>
    <n v="44990"/>
  </r>
  <r>
    <x v="57"/>
    <s v="Bose QuietComfort Earbuds"/>
    <n v="1"/>
    <x v="3"/>
    <n v="7490"/>
    <n v="7490"/>
  </r>
  <r>
    <x v="57"/>
    <s v="Samsung Galaxy S21 Ultra"/>
    <n v="1"/>
    <x v="1"/>
    <n v="25490"/>
    <n v="25490"/>
  </r>
  <r>
    <x v="58"/>
    <s v="JBL Charge 4"/>
    <n v="2"/>
    <x v="3"/>
    <n v="2990"/>
    <n v="5980"/>
  </r>
  <r>
    <x v="58"/>
    <s v="Lenovo Tab P11 Pro"/>
    <n v="1"/>
    <x v="2"/>
    <n v="11990"/>
    <n v="11990"/>
  </r>
  <r>
    <x v="58"/>
    <s v="Xiaomi Poco X3 Pro"/>
    <n v="1"/>
    <x v="1"/>
    <n v="5690"/>
    <n v="5690"/>
  </r>
  <r>
    <x v="58"/>
    <s v="Apple iPad Air"/>
    <n v="1"/>
    <x v="2"/>
    <n v="17990"/>
    <n v="17990"/>
  </r>
  <r>
    <x v="58"/>
    <s v="LG OLED55CX"/>
    <n v="1"/>
    <x v="0"/>
    <n v="38990"/>
    <n v="38990"/>
  </r>
  <r>
    <x v="59"/>
    <s v="Bose QuietComfort Earbuds"/>
    <n v="2"/>
    <x v="3"/>
    <n v="7490"/>
    <n v="14980"/>
  </r>
  <r>
    <x v="59"/>
    <s v="Sony WH-1000XM4"/>
    <n v="1"/>
    <x v="3"/>
    <n v="10490"/>
    <n v="10490"/>
  </r>
  <r>
    <x v="59"/>
    <s v="Samsung Galaxy S21 Ultra"/>
    <n v="1"/>
    <x v="1"/>
    <n v="25490"/>
    <n v="25490"/>
  </r>
  <r>
    <x v="59"/>
    <s v="Lenovo Tab P11 Pro"/>
    <n v="1"/>
    <x v="2"/>
    <n v="11990"/>
    <n v="11990"/>
  </r>
  <r>
    <x v="59"/>
    <s v="JBL Charge 4"/>
    <n v="2"/>
    <x v="3"/>
    <n v="2990"/>
    <n v="5980"/>
  </r>
  <r>
    <x v="59"/>
    <s v="Samsung Galaxy Tab S7+"/>
    <n v="1"/>
    <x v="2"/>
    <n v="24990"/>
    <n v="24990"/>
  </r>
  <r>
    <x v="59"/>
    <s v="Apple iPhone 12 Pro"/>
    <n v="1"/>
    <x v="1"/>
    <n v="27990"/>
    <n v="27990"/>
  </r>
  <r>
    <x v="59"/>
    <s v="LG 75NANO81"/>
    <n v="1"/>
    <x v="0"/>
    <n v="44990"/>
    <n v="44990"/>
  </r>
  <r>
    <x v="60"/>
    <s v="Xiaomi Poco X3 Pro"/>
    <n v="1"/>
    <x v="1"/>
    <n v="5690"/>
    <n v="5690"/>
  </r>
  <r>
    <x v="60"/>
    <s v="Bose QuietComfort Earbuds"/>
    <n v="1"/>
    <x v="3"/>
    <n v="7490"/>
    <n v="7490"/>
  </r>
  <r>
    <x v="60"/>
    <s v="LG OLED55CX"/>
    <n v="1"/>
    <x v="0"/>
    <n v="38990"/>
    <n v="38990"/>
  </r>
  <r>
    <x v="60"/>
    <s v="Samsung Galaxy Tab S7+"/>
    <n v="1"/>
    <x v="2"/>
    <n v="24990"/>
    <n v="24990"/>
  </r>
  <r>
    <x v="60"/>
    <s v="JBL Charge 4"/>
    <n v="1"/>
    <x v="3"/>
    <n v="2990"/>
    <n v="2990"/>
  </r>
  <r>
    <x v="61"/>
    <s v="Sony WH-1000XM4"/>
    <n v="1"/>
    <x v="3"/>
    <n v="10490"/>
    <n v="10490"/>
  </r>
  <r>
    <x v="61"/>
    <s v="Apple iPad Air"/>
    <n v="1"/>
    <x v="2"/>
    <n v="17990"/>
    <n v="17990"/>
  </r>
  <r>
    <x v="62"/>
    <s v="Sony WH-1000XM4"/>
    <n v="1"/>
    <x v="3"/>
    <n v="10490"/>
    <n v="10490"/>
  </r>
  <r>
    <x v="62"/>
    <s v="Samsung QN55Q80T"/>
    <n v="1"/>
    <x v="0"/>
    <n v="29990"/>
    <n v="29990"/>
  </r>
  <r>
    <x v="62"/>
    <s v="LG 75NANO81"/>
    <n v="1"/>
    <x v="0"/>
    <n v="44990"/>
    <n v="44990"/>
  </r>
  <r>
    <x v="63"/>
    <s v="Lenovo Tab P11 Pro"/>
    <n v="1"/>
    <x v="2"/>
    <n v="11990"/>
    <n v="11990"/>
  </r>
  <r>
    <x v="63"/>
    <s v="Xiaomi Poco X3 Pro"/>
    <n v="1"/>
    <x v="1"/>
    <n v="5690"/>
    <n v="5690"/>
  </r>
  <r>
    <x v="64"/>
    <s v="Bose QuietComfort Earbuds"/>
    <n v="1"/>
    <x v="3"/>
    <n v="7490"/>
    <n v="7490"/>
  </r>
  <r>
    <x v="64"/>
    <s v="Samsung Galaxy S21 Ultra"/>
    <n v="1"/>
    <x v="1"/>
    <n v="25490"/>
    <n v="25490"/>
  </r>
  <r>
    <x v="64"/>
    <s v="LG OLED55CX"/>
    <n v="1"/>
    <x v="0"/>
    <n v="38990"/>
    <n v="38990"/>
  </r>
  <r>
    <x v="65"/>
    <s v="JBL Charge 4"/>
    <n v="2"/>
    <x v="3"/>
    <n v="2990"/>
    <n v="5980"/>
  </r>
  <r>
    <x v="65"/>
    <s v="Apple iPad Air"/>
    <n v="1"/>
    <x v="2"/>
    <n v="17990"/>
    <n v="17990"/>
  </r>
  <r>
    <x v="66"/>
    <s v="Samsung QN55Q80T"/>
    <n v="1"/>
    <x v="0"/>
    <n v="29990"/>
    <n v="29990"/>
  </r>
  <r>
    <x v="66"/>
    <s v="Sony WH-1000XM4"/>
    <n v="1"/>
    <x v="3"/>
    <n v="10490"/>
    <n v="10490"/>
  </r>
  <r>
    <x v="66"/>
    <s v="Xiaomi Poco X3 Pro"/>
    <n v="1"/>
    <x v="1"/>
    <n v="5690"/>
    <n v="5690"/>
  </r>
  <r>
    <x v="67"/>
    <s v="LG 75NANO81"/>
    <n v="1"/>
    <x v="0"/>
    <n v="44990"/>
    <n v="44990"/>
  </r>
  <r>
    <x v="67"/>
    <s v="Samsung Galaxy Tab S7+"/>
    <n v="1"/>
    <x v="2"/>
    <n v="24990"/>
    <n v="24990"/>
  </r>
  <r>
    <x v="68"/>
    <s v="Bose QuietComfort Earbuds"/>
    <n v="2"/>
    <x v="3"/>
    <n v="7490"/>
    <n v="14980"/>
  </r>
  <r>
    <x v="68"/>
    <s v="Apple iPhone 12 Pro"/>
    <n v="1"/>
    <x v="1"/>
    <n v="27990"/>
    <n v="27990"/>
  </r>
  <r>
    <x v="68"/>
    <s v="LG OLED55CX"/>
    <n v="1"/>
    <x v="0"/>
    <n v="38990"/>
    <n v="38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6516E-9000-4194-8050-D005AEF628C7}" name="Kontingenční tabulka 3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L36:M44" firstHeaderRow="1" firstDataRow="1" firstDataCol="1"/>
  <pivotFields count="9"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name="Dny v týdnu" axis="axisRow" showAll="0" sortType="descending">
      <items count="8">
        <item x="6"/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8">
    <i>
      <x v="5"/>
    </i>
    <i>
      <x/>
    </i>
    <i>
      <x v="2"/>
    </i>
    <i>
      <x v="4"/>
    </i>
    <i>
      <x v="1"/>
    </i>
    <i>
      <x v="3"/>
    </i>
    <i>
      <x v="6"/>
    </i>
    <i t="grand">
      <x/>
    </i>
  </rowItems>
  <colItems count="1">
    <i/>
  </colItems>
  <dataFields count="1">
    <dataField name="Počet objednávek" fld="0" subtotal="count" baseField="8" baseItem="0"/>
  </dataFields>
  <formats count="15">
    <format dxfId="279">
      <pivotArea type="all" dataOnly="0" outline="0" fieldPosition="0"/>
    </format>
    <format dxfId="278">
      <pivotArea outline="0" collapsedLevelsAreSubtotals="1" fieldPosition="0"/>
    </format>
    <format dxfId="277">
      <pivotArea field="8" type="button" dataOnly="0" labelOnly="1" outline="0" axis="axisRow" fieldPosition="0"/>
    </format>
    <format dxfId="276">
      <pivotArea dataOnly="0" labelOnly="1" fieldPosition="0">
        <references count="1">
          <reference field="8" count="0"/>
        </references>
      </pivotArea>
    </format>
    <format dxfId="275">
      <pivotArea dataOnly="0" labelOnly="1" grandRow="1" outline="0" fieldPosition="0"/>
    </format>
    <format dxfId="274">
      <pivotArea dataOnly="0" labelOnly="1" outline="0" axis="axisValues" fieldPosition="0"/>
    </format>
    <format dxfId="273">
      <pivotArea collapsedLevelsAreSubtotals="1" fieldPosition="0">
        <references count="1">
          <reference field="8" count="1">
            <x v="6"/>
          </reference>
        </references>
      </pivotArea>
    </format>
    <format dxfId="272">
      <pivotArea type="all" dataOnly="0" outline="0" fieldPosition="0"/>
    </format>
    <format dxfId="271">
      <pivotArea outline="0" collapsedLevelsAreSubtotals="1" fieldPosition="0"/>
    </format>
    <format dxfId="270">
      <pivotArea field="8" type="button" dataOnly="0" labelOnly="1" outline="0" axis="axisRow" fieldPosition="0"/>
    </format>
    <format dxfId="269">
      <pivotArea dataOnly="0" labelOnly="1" fieldPosition="0">
        <references count="1">
          <reference field="8" count="0"/>
        </references>
      </pivotArea>
    </format>
    <format dxfId="268">
      <pivotArea dataOnly="0" labelOnly="1" grandRow="1" outline="0" fieldPosition="0"/>
    </format>
    <format dxfId="267">
      <pivotArea dataOnly="0" labelOnly="1" outline="0" axis="axisValues" fieldPosition="0"/>
    </format>
    <format dxfId="16">
      <pivotArea collapsedLevelsAreSubtotals="1" fieldPosition="0">
        <references count="1">
          <reference field="8" count="0"/>
        </references>
      </pivotArea>
    </format>
    <format dxfId="15">
      <pivotArea dataOnly="0" labelOnly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B55A5-94E0-4E63-8506-BB7B1AF770F0}" name="Kontingenční tabulka1" cacheId="1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rowHeaderCaption="Kategorie zboží">
  <location ref="L3:M8" firstHeaderRow="1" firstDataRow="1" firstDataCol="1"/>
  <pivotFields count="8">
    <pivotField numFmtId="14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 v="3"/>
    </i>
    <i>
      <x v="2"/>
    </i>
    <i>
      <x v="1"/>
    </i>
    <i>
      <x/>
    </i>
    <i t="grand">
      <x/>
    </i>
  </rowItems>
  <colItems count="1">
    <i/>
  </colItems>
  <dataFields count="1">
    <dataField name="Celkem tržby" fld="5" baseField="3" baseItem="3"/>
  </dataFields>
  <formats count="18">
    <format dxfId="255">
      <pivotArea type="all" dataOnly="0" outline="0" fieldPosition="0"/>
    </format>
    <format dxfId="256">
      <pivotArea outline="0" collapsedLevelsAreSubtotals="1" fieldPosition="0"/>
    </format>
    <format dxfId="257">
      <pivotArea field="3" type="button" dataOnly="0" labelOnly="1" outline="0" axis="axisRow" fieldPosition="0"/>
    </format>
    <format dxfId="258">
      <pivotArea dataOnly="0" labelOnly="1" fieldPosition="0">
        <references count="1">
          <reference field="3" count="0"/>
        </references>
      </pivotArea>
    </format>
    <format dxfId="259">
      <pivotArea dataOnly="0" labelOnly="1" grandRow="1" outline="0" fieldPosition="0"/>
    </format>
    <format dxfId="260">
      <pivotArea dataOnly="0" labelOnly="1" outline="0" axis="axisValues" fieldPosition="0"/>
    </format>
    <format dxfId="261">
      <pivotArea type="all" dataOnly="0" outline="0" fieldPosition="0"/>
    </format>
    <format dxfId="262">
      <pivotArea outline="0" collapsedLevelsAreSubtotals="1" fieldPosition="0"/>
    </format>
    <format dxfId="263">
      <pivotArea field="3" type="button" dataOnly="0" labelOnly="1" outline="0" axis="axisRow" fieldPosition="0"/>
    </format>
    <format dxfId="264">
      <pivotArea dataOnly="0" labelOnly="1" fieldPosition="0">
        <references count="1">
          <reference field="3" count="0"/>
        </references>
      </pivotArea>
    </format>
    <format dxfId="265">
      <pivotArea dataOnly="0" labelOnly="1" grandRow="1" outline="0" fieldPosition="0"/>
    </format>
    <format dxfId="266">
      <pivotArea dataOnly="0" labelOnly="1" outline="0" axis="axisValues" fieldPosition="0"/>
    </format>
    <format dxfId="254">
      <pivotArea collapsedLevelsAreSubtotals="1" fieldPosition="0">
        <references count="1">
          <reference field="3" count="1">
            <x v="0"/>
          </reference>
        </references>
      </pivotArea>
    </format>
    <format dxfId="253">
      <pivotArea collapsedLevelsAreSubtotals="1" fieldPosition="0">
        <references count="1">
          <reference field="3" count="1">
            <x v="3"/>
          </reference>
        </references>
      </pivotArea>
    </format>
    <format dxfId="191">
      <pivotArea grandRow="1" outline="0" collapsedLevelsAreSubtotals="1" fieldPosition="0"/>
    </format>
    <format dxfId="190">
      <pivotArea dataOnly="0" labelOnly="1" grandRow="1" outline="0" fieldPosition="0"/>
    </format>
    <format dxfId="189">
      <pivotArea dataOnly="0" labelOnly="1" fieldPosition="0">
        <references count="1">
          <reference field="3" count="0"/>
        </references>
      </pivotArea>
    </format>
    <format dxfId="188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03F09-74FC-4282-923D-EF3AC8BA91BB}" name="Kontingenční tabulka2" cacheId="1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rowHeaderCaption="Měsíce">
  <location ref="L12:N33" firstHeaderRow="0" firstDataRow="1" firstDataCol="1"/>
  <pivotFields count="8">
    <pivotField numFmtId="14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showAll="0"/>
    <pivotField dataField="1"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 defaultSubtotal="0">
      <items count="14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7"/>
    <field x="3"/>
  </rowFields>
  <rowItems count="21">
    <i>
      <x v="2"/>
    </i>
    <i r="1">
      <x v="3"/>
    </i>
    <i r="1">
      <x v="1"/>
    </i>
    <i r="1">
      <x v="2"/>
    </i>
    <i r="1">
      <x/>
    </i>
    <i>
      <x v="3"/>
    </i>
    <i r="1">
      <x v="3"/>
    </i>
    <i r="1">
      <x v="2"/>
    </i>
    <i r="1">
      <x v="1"/>
    </i>
    <i r="1">
      <x/>
    </i>
    <i>
      <x v="4"/>
    </i>
    <i r="1">
      <x v="3"/>
    </i>
    <i r="1">
      <x v="1"/>
    </i>
    <i r="1">
      <x v="2"/>
    </i>
    <i r="1">
      <x/>
    </i>
    <i>
      <x v="5"/>
    </i>
    <i r="1">
      <x v="3"/>
    </i>
    <i r="1">
      <x v="2"/>
    </i>
    <i r="1"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elkem kusů" fld="2" baseField="7" baseItem="2"/>
    <dataField name="Celkem tržby" fld="5" baseField="7" baseItem="2"/>
  </dataFields>
  <formats count="65">
    <format dxfId="75">
      <pivotArea dataOnly="0" labelOnly="1" fieldPosition="0">
        <references count="1">
          <reference field="7" count="4">
            <x v="2"/>
            <x v="3"/>
            <x v="4"/>
            <x v="5"/>
          </reference>
        </references>
      </pivotArea>
    </format>
    <format dxfId="76">
      <pivotArea dataOnly="0" labelOnly="1" outline="0" axis="axisValues" fieldPosition="0"/>
    </format>
    <format dxfId="77">
      <pivotArea type="all" dataOnly="0" outline="0" fieldPosition="0"/>
    </format>
    <format dxfId="78">
      <pivotArea outline="0" collapsedLevelsAreSubtotals="1" fieldPosition="0"/>
    </format>
    <format dxfId="79">
      <pivotArea field="3" type="button" dataOnly="0" labelOnly="1" outline="0" axis="axisRow" fieldPosition="1"/>
    </format>
    <format dxfId="80">
      <pivotArea dataOnly="0" labelOnly="1" fieldPosition="0">
        <references count="1">
          <reference field="3" count="0"/>
        </references>
      </pivotArea>
    </format>
    <format dxfId="81">
      <pivotArea dataOnly="0" labelOnly="1" grandRow="1" outline="0" fieldPosition="0"/>
    </format>
    <format dxfId="82">
      <pivotArea dataOnly="0" labelOnly="1" fieldPosition="0">
        <references count="2">
          <reference field="3" count="1" selected="0">
            <x v="0"/>
          </reference>
          <reference field="7" count="4">
            <x v="2"/>
            <x v="3"/>
            <x v="4"/>
            <x v="5"/>
          </reference>
        </references>
      </pivotArea>
    </format>
    <format dxfId="83">
      <pivotArea dataOnly="0" labelOnly="1" fieldPosition="0">
        <references count="2">
          <reference field="3" count="1" selected="0">
            <x v="1"/>
          </reference>
          <reference field="7" count="4">
            <x v="2"/>
            <x v="3"/>
            <x v="4"/>
            <x v="5"/>
          </reference>
        </references>
      </pivotArea>
    </format>
    <format dxfId="84">
      <pivotArea dataOnly="0" labelOnly="1" fieldPosition="0">
        <references count="2">
          <reference field="3" count="1" selected="0">
            <x v="2"/>
          </reference>
          <reference field="7" count="4">
            <x v="2"/>
            <x v="3"/>
            <x v="4"/>
            <x v="5"/>
          </reference>
        </references>
      </pivotArea>
    </format>
    <format dxfId="85">
      <pivotArea dataOnly="0" labelOnly="1" fieldPosition="0">
        <references count="2">
          <reference field="3" count="1" selected="0">
            <x v="3"/>
          </reference>
          <reference field="7" count="4">
            <x v="2"/>
            <x v="3"/>
            <x v="4"/>
            <x v="5"/>
          </reference>
        </references>
      </pivotArea>
    </format>
    <format dxfId="86">
      <pivotArea dataOnly="0" labelOnly="1" outline="0" axis="axisValues" fieldPosition="0"/>
    </format>
    <format dxfId="87">
      <pivotArea dataOnly="0" fieldPosition="0">
        <references count="1">
          <reference field="7" count="1">
            <x v="5"/>
          </reference>
        </references>
      </pivotArea>
    </format>
    <format dxfId="88">
      <pivotArea collapsedLevelsAreSubtotals="1" fieldPosition="0">
        <references count="1">
          <reference field="3" count="1">
            <x v="0"/>
          </reference>
        </references>
      </pivotArea>
    </format>
    <format dxfId="89">
      <pivotArea collapsedLevelsAreSubtotals="1" fieldPosition="0">
        <references count="2">
          <reference field="3" count="1" selected="0">
            <x v="0"/>
          </reference>
          <reference field="7" count="4">
            <x v="2"/>
            <x v="3"/>
            <x v="4"/>
            <x v="5"/>
          </reference>
        </references>
      </pivotArea>
    </format>
    <format dxfId="90">
      <pivotArea collapsedLevelsAreSubtotals="1" fieldPosition="0">
        <references count="1">
          <reference field="3" count="1">
            <x v="1"/>
          </reference>
        </references>
      </pivotArea>
    </format>
    <format dxfId="91">
      <pivotArea collapsedLevelsAreSubtotals="1" fieldPosition="0">
        <references count="2">
          <reference field="3" count="1" selected="0">
            <x v="1"/>
          </reference>
          <reference field="7" count="4">
            <x v="2"/>
            <x v="3"/>
            <x v="4"/>
            <x v="5"/>
          </reference>
        </references>
      </pivotArea>
    </format>
    <format dxfId="92">
      <pivotArea collapsedLevelsAreSubtotals="1" fieldPosition="0">
        <references count="1">
          <reference field="3" count="1">
            <x v="2"/>
          </reference>
        </references>
      </pivotArea>
    </format>
    <format dxfId="93">
      <pivotArea collapsedLevelsAreSubtotals="1" fieldPosition="0">
        <references count="2">
          <reference field="3" count="1" selected="0">
            <x v="2"/>
          </reference>
          <reference field="7" count="4">
            <x v="2"/>
            <x v="3"/>
            <x v="4"/>
            <x v="5"/>
          </reference>
        </references>
      </pivotArea>
    </format>
    <format dxfId="94">
      <pivotArea collapsedLevelsAreSubtotals="1" fieldPosition="0">
        <references count="1">
          <reference field="3" count="1">
            <x v="3"/>
          </reference>
        </references>
      </pivotArea>
    </format>
    <format dxfId="95">
      <pivotArea collapsedLevelsAreSubtotals="1" fieldPosition="0">
        <references count="2">
          <reference field="3" count="1" selected="0">
            <x v="3"/>
          </reference>
          <reference field="7" count="4">
            <x v="2"/>
            <x v="3"/>
            <x v="4"/>
            <x v="5"/>
          </reference>
        </references>
      </pivotArea>
    </format>
    <format dxfId="96">
      <pivotArea field="3" type="button" dataOnly="0" labelOnly="1" outline="0" axis="axisRow" fieldPosition="1"/>
    </format>
    <format dxfId="97">
      <pivotArea dataOnly="0" labelOnly="1" fieldPosition="0">
        <references count="1">
          <reference field="3" count="0"/>
        </references>
      </pivotArea>
    </format>
    <format dxfId="98">
      <pivotArea dataOnly="0" labelOnly="1" fieldPosition="0">
        <references count="2">
          <reference field="3" count="1" selected="0">
            <x v="0"/>
          </reference>
          <reference field="7" count="4">
            <x v="2"/>
            <x v="3"/>
            <x v="4"/>
            <x v="5"/>
          </reference>
        </references>
      </pivotArea>
    </format>
    <format dxfId="99">
      <pivotArea dataOnly="0" labelOnly="1" fieldPosition="0">
        <references count="2">
          <reference field="3" count="1" selected="0">
            <x v="1"/>
          </reference>
          <reference field="7" count="4">
            <x v="2"/>
            <x v="3"/>
            <x v="4"/>
            <x v="5"/>
          </reference>
        </references>
      </pivotArea>
    </format>
    <format dxfId="100">
      <pivotArea dataOnly="0" labelOnly="1" fieldPosition="0">
        <references count="2">
          <reference field="3" count="1" selected="0">
            <x v="2"/>
          </reference>
          <reference field="7" count="4">
            <x v="2"/>
            <x v="3"/>
            <x v="4"/>
            <x v="5"/>
          </reference>
        </references>
      </pivotArea>
    </format>
    <format dxfId="101">
      <pivotArea dataOnly="0" labelOnly="1" fieldPosition="0">
        <references count="2">
          <reference field="3" count="1" selected="0">
            <x v="3"/>
          </reference>
          <reference field="7" count="4">
            <x v="2"/>
            <x v="3"/>
            <x v="4"/>
            <x v="5"/>
          </reference>
        </references>
      </pivotArea>
    </format>
    <format dxfId="102">
      <pivotArea dataOnly="0" labelOnly="1" outline="0" axis="axisValues" fieldPosition="0"/>
    </format>
    <format dxfId="103">
      <pivotArea dataOnly="0" labelOnly="1" fieldPosition="0">
        <references count="2">
          <reference field="3" count="1" selected="0">
            <x v="0"/>
          </reference>
          <reference field="7" count="4">
            <x v="2"/>
            <x v="3"/>
            <x v="4"/>
            <x v="5"/>
          </reference>
        </references>
      </pivotArea>
    </format>
    <format dxfId="104">
      <pivotArea field="3" type="button" dataOnly="0" labelOnly="1" outline="0" axis="axisRow" fieldPosition="1"/>
    </format>
    <format dxfId="105">
      <pivotArea dataOnly="0" labelOnly="1" outline="0" axis="axisValues" fieldPosition="0"/>
    </format>
    <format dxfId="106">
      <pivotArea collapsedLevelsAreSubtotals="1" fieldPosition="0">
        <references count="1">
          <reference field="7" count="1">
            <x v="5"/>
          </reference>
        </references>
      </pivotArea>
    </format>
    <format dxfId="107">
      <pivotArea grandRow="1" outline="0" collapsedLevelsAreSubtotals="1" fieldPosition="0"/>
    </format>
    <format dxfId="108">
      <pivotArea collapsedLevelsAreSubtotals="1" fieldPosition="0">
        <references count="2">
          <reference field="3" count="0"/>
          <reference field="7" count="1" selected="0">
            <x v="4"/>
          </reference>
        </references>
      </pivotArea>
    </format>
    <format dxfId="109">
      <pivotArea collapsedLevelsAreSubtotals="1" fieldPosition="0">
        <references count="2">
          <reference field="3" count="0"/>
          <reference field="7" count="1" selected="0">
            <x v="3"/>
          </reference>
        </references>
      </pivotArea>
    </format>
    <format dxfId="110">
      <pivotArea collapsedLevelsAreSubtotals="1" fieldPosition="0">
        <references count="2">
          <reference field="3" count="0"/>
          <reference field="7" count="1" selected="0">
            <x v="2"/>
          </reference>
        </references>
      </pivotArea>
    </format>
    <format dxfId="1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2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7" count="1" selected="0">
            <x v="2"/>
          </reference>
        </references>
      </pivotArea>
    </format>
    <format dxfId="113">
      <pivotArea collapsedLevelsAreSubtotals="1" fieldPosition="0">
        <references count="2">
          <reference field="4294967294" count="1" selected="0">
            <x v="1"/>
          </reference>
          <reference field="7" count="1">
            <x v="3"/>
          </reference>
        </references>
      </pivotArea>
    </format>
    <format dxfId="114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7" count="1" selected="0">
            <x v="3"/>
          </reference>
        </references>
      </pivotArea>
    </format>
    <format dxfId="115">
      <pivotArea collapsedLevelsAreSubtotals="1" fieldPosition="0">
        <references count="2">
          <reference field="4294967294" count="1" selected="0">
            <x v="1"/>
          </reference>
          <reference field="7" count="1">
            <x v="4"/>
          </reference>
        </references>
      </pivotArea>
    </format>
    <format dxfId="116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7" count="1" selected="0">
            <x v="4"/>
          </reference>
        </references>
      </pivotArea>
    </format>
    <format dxfId="117">
      <pivotArea collapsedLevelsAreSubtotals="1" fieldPosition="0">
        <references count="2">
          <reference field="4294967294" count="1" selected="0">
            <x v="1"/>
          </reference>
          <reference field="7" count="1">
            <x v="5"/>
          </reference>
        </references>
      </pivotArea>
    </format>
    <format dxfId="118">
      <pivotArea collapsedLevelsAreSubtotals="1" fieldPosition="0">
        <references count="3">
          <reference field="4294967294" count="1" selected="0">
            <x v="1"/>
          </reference>
          <reference field="3" count="0"/>
          <reference field="7" count="1" selected="0">
            <x v="5"/>
          </reference>
        </references>
      </pivotArea>
    </format>
    <format dxfId="119">
      <pivotArea field="7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20">
      <pivotArea collapsedLevelsAreSubtotals="1" fieldPosition="0">
        <references count="2">
          <reference field="3" count="2">
            <x v="2"/>
            <x v="3"/>
          </reference>
          <reference field="7" count="1" selected="0">
            <x v="5"/>
          </reference>
        </references>
      </pivotArea>
    </format>
    <format dxfId="121">
      <pivotArea collapsedLevelsAreSubtotals="1" fieldPosition="0">
        <references count="2">
          <reference field="4294967294" count="1" selected="0">
            <x v="1"/>
          </reference>
          <reference field="7" count="1">
            <x v="2"/>
          </reference>
        </references>
      </pivotArea>
    </format>
    <format dxfId="122">
      <pivotArea collapsedLevelsAreSubtotals="1" fieldPosition="0">
        <references count="2">
          <reference field="3" count="0"/>
          <reference field="7" count="1" selected="0">
            <x v="5"/>
          </reference>
        </references>
      </pivotArea>
    </format>
    <format dxfId="123">
      <pivotArea dataOnly="0" labelOnly="1" fieldPosition="0">
        <references count="2">
          <reference field="3" count="0"/>
          <reference field="7" count="1" selected="0">
            <x v="5"/>
          </reference>
        </references>
      </pivotArea>
    </format>
    <format dxfId="124">
      <pivotArea collapsedLevelsAreSubtotals="1" fieldPosition="0">
        <references count="2">
          <reference field="3" count="0"/>
          <reference field="7" count="1" selected="0">
            <x v="4"/>
          </reference>
        </references>
      </pivotArea>
    </format>
    <format dxfId="125">
      <pivotArea dataOnly="0" labelOnly="1" fieldPosition="0">
        <references count="2">
          <reference field="3" count="0"/>
          <reference field="7" count="1" selected="0">
            <x v="4"/>
          </reference>
        </references>
      </pivotArea>
    </format>
    <format dxfId="126">
      <pivotArea collapsedLevelsAreSubtotals="1" fieldPosition="0">
        <references count="2">
          <reference field="3" count="0"/>
          <reference field="7" count="1" selected="0">
            <x v="3"/>
          </reference>
        </references>
      </pivotArea>
    </format>
    <format dxfId="127">
      <pivotArea dataOnly="0" labelOnly="1" fieldPosition="0">
        <references count="2">
          <reference field="3" count="0"/>
          <reference field="7" count="1" selected="0">
            <x v="3"/>
          </reference>
        </references>
      </pivotArea>
    </format>
    <format dxfId="128">
      <pivotArea collapsedLevelsAreSubtotals="1" fieldPosition="0">
        <references count="2">
          <reference field="3" count="0"/>
          <reference field="7" count="1" selected="0">
            <x v="2"/>
          </reference>
        </references>
      </pivotArea>
    </format>
    <format dxfId="129">
      <pivotArea dataOnly="0" labelOnly="1" fieldPosition="0">
        <references count="2">
          <reference field="3" count="0"/>
          <reference field="7" count="1" selected="0">
            <x v="2"/>
          </reference>
        </references>
      </pivotArea>
    </format>
    <format dxfId="1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collapsedLevelsAreSubtotals="1" fieldPosition="0">
        <references count="2">
          <reference field="3" count="1">
            <x v="0"/>
          </reference>
          <reference field="7" count="1" selected="0">
            <x v="5"/>
          </reference>
        </references>
      </pivotArea>
    </format>
    <format dxfId="13">
      <pivotArea field="7" type="button" dataOnly="0" labelOnly="1" outline="0" axis="axisRow" fieldPosition="0"/>
    </format>
    <format dxfId="11">
      <pivotArea dataOnly="0" labelOnly="1" fieldPosition="0">
        <references count="1">
          <reference field="7" count="4">
            <x v="2"/>
            <x v="3"/>
            <x v="4"/>
            <x v="5"/>
          </reference>
        </references>
      </pivotArea>
    </format>
    <format dxfId="9">
      <pivotArea dataOnly="0" labelOnly="1" grandRow="1" outline="0" fieldPosition="0"/>
    </format>
    <format dxfId="7">
      <pivotArea dataOnly="0" labelOnly="1" fieldPosition="0">
        <references count="2">
          <reference field="3" count="0"/>
          <reference field="7" count="1" selected="0">
            <x v="2"/>
          </reference>
        </references>
      </pivotArea>
    </format>
    <format dxfId="5">
      <pivotArea dataOnly="0" labelOnly="1" fieldPosition="0">
        <references count="2">
          <reference field="3" count="0"/>
          <reference field="7" count="1" selected="0">
            <x v="3"/>
          </reference>
        </references>
      </pivotArea>
    </format>
    <format dxfId="3">
      <pivotArea dataOnly="0" labelOnly="1" fieldPosition="0">
        <references count="2">
          <reference field="3" count="0"/>
          <reference field="7" count="1" selected="0">
            <x v="4"/>
          </reference>
        </references>
      </pivotArea>
    </format>
    <format dxfId="1">
      <pivotArea dataOnly="0" labelOnly="1" fieldPosition="0">
        <references count="2">
          <reference field="3" count="0"/>
          <reference field="7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458F-60A0-40F6-842B-E561BAB85205}">
  <dimension ref="A1:R143"/>
  <sheetViews>
    <sheetView tabSelected="1" topLeftCell="H33" workbookViewId="0">
      <selection activeCell="K46" sqref="K46"/>
    </sheetView>
  </sheetViews>
  <sheetFormatPr defaultRowHeight="15" x14ac:dyDescent="0.25"/>
  <cols>
    <col min="1" max="1" width="14.140625" customWidth="1"/>
    <col min="2" max="2" width="11.42578125" style="8" customWidth="1"/>
    <col min="3" max="3" width="26.42578125" customWidth="1"/>
    <col min="4" max="4" width="9.7109375" customWidth="1"/>
    <col min="5" max="5" width="18.5703125" customWidth="1"/>
    <col min="6" max="6" width="10.85546875" customWidth="1"/>
    <col min="7" max="7" width="11.28515625" customWidth="1"/>
    <col min="8" max="8" width="12" style="9" customWidth="1"/>
    <col min="9" max="9" width="18.140625" style="9" customWidth="1"/>
    <col min="10" max="10" width="38.85546875" customWidth="1"/>
    <col min="11" max="11" width="66.140625" customWidth="1"/>
    <col min="12" max="12" width="17.7109375" bestFit="1" customWidth="1"/>
    <col min="13" max="13" width="19.140625" customWidth="1"/>
    <col min="14" max="14" width="13.7109375" customWidth="1"/>
  </cols>
  <sheetData>
    <row r="1" spans="1:17" ht="57.75" thickBot="1" x14ac:dyDescent="0.3">
      <c r="A1" s="1" t="s">
        <v>0</v>
      </c>
      <c r="B1" s="7" t="s">
        <v>1</v>
      </c>
      <c r="C1" s="1" t="s">
        <v>2</v>
      </c>
      <c r="D1" s="2" t="s">
        <v>3</v>
      </c>
      <c r="E1" s="6" t="s">
        <v>16</v>
      </c>
      <c r="F1" s="5" t="s">
        <v>59</v>
      </c>
      <c r="G1" s="5" t="s">
        <v>58</v>
      </c>
      <c r="H1" s="15" t="s">
        <v>39</v>
      </c>
      <c r="I1" s="15" t="s">
        <v>38</v>
      </c>
      <c r="J1" s="15" t="s">
        <v>50</v>
      </c>
      <c r="K1" s="69" t="s">
        <v>54</v>
      </c>
      <c r="L1" s="29" t="s">
        <v>52</v>
      </c>
      <c r="M1" s="30"/>
    </row>
    <row r="2" spans="1:17" ht="16.5" customHeight="1" thickBot="1" x14ac:dyDescent="0.3">
      <c r="A2" s="10">
        <v>1</v>
      </c>
      <c r="B2" s="11">
        <v>44593</v>
      </c>
      <c r="C2" s="10" t="s">
        <v>4</v>
      </c>
      <c r="D2" s="12">
        <v>1</v>
      </c>
      <c r="E2" s="49" t="str">
        <f>_xlfn.XLOOKUP(C2,Products!A:A,Products!B:B)</f>
        <v>Televize</v>
      </c>
      <c r="F2" s="49">
        <f>_xlfn.XLOOKUP(C2,Products!A:A,Products!C:C)</f>
        <v>29990</v>
      </c>
      <c r="G2" s="49">
        <f>D2*F2</f>
        <v>29990</v>
      </c>
      <c r="H2" s="49">
        <f>WEEKDAY(B2,2)</f>
        <v>2</v>
      </c>
      <c r="I2" s="49" t="str">
        <f>CHOOSE(H2, "Pondělí", "Úterý", "Středa", "Čtvrtek", "Pátek", "Sobota", "Neděle")</f>
        <v>Úterý</v>
      </c>
      <c r="J2" s="49" t="str" cm="1">
        <f t="array" ref="J2">IF(E2="Televize", _xlfn.TEXTJOIN(", ", TRUE, IF(B:B=B2, IF(E:E&lt;&gt;"Televize", E:E, ""), "")), "")</f>
        <v>Mobilní telefony</v>
      </c>
      <c r="K2" s="15" t="str" cm="1">
        <f t="array" ref="K2:K13">_xlfn.UNIQUE(_xlfn._xlws.FILTER(J2:J142, (J2:J142&lt;&gt;"") * (J2:J142&lt;&gt;0)))</f>
        <v>Mobilní telefony</v>
      </c>
      <c r="L2" s="47" t="s">
        <v>24</v>
      </c>
      <c r="M2" s="48"/>
    </row>
    <row r="3" spans="1:17" ht="16.5" customHeight="1" thickBot="1" x14ac:dyDescent="0.3">
      <c r="A3" s="10">
        <v>1</v>
      </c>
      <c r="B3" s="11">
        <v>44593</v>
      </c>
      <c r="C3" s="10" t="s">
        <v>5</v>
      </c>
      <c r="D3" s="12">
        <v>1</v>
      </c>
      <c r="E3" s="49" t="str">
        <f>_xlfn.XLOOKUP(C3,Products!A:A,Products!B:B)</f>
        <v>Mobilní telefony</v>
      </c>
      <c r="F3" s="49">
        <f>_xlfn.XLOOKUP(C3,Products!A:A,Products!C:C)</f>
        <v>27990</v>
      </c>
      <c r="G3" s="49">
        <f t="shared" ref="G3:G66" si="0">D3*F3</f>
        <v>27990</v>
      </c>
      <c r="H3" s="49">
        <f t="shared" ref="H3:H66" si="1">WEEKDAY(B3,2)</f>
        <v>2</v>
      </c>
      <c r="I3" s="49" t="str">
        <f t="shared" ref="I3:I66" si="2">CHOOSE(H3, "Pondělí", "Úterý", "Středa", "Čtvrtek", "Pátek", "Sobota", "Neděle")</f>
        <v>Úterý</v>
      </c>
      <c r="J3" s="49" t="str" cm="1">
        <f t="array" ref="J3">IF(E3="Televize", _xlfn.TEXTJOIN(", ", TRUE, IF(B:B=B3, IF(E:E&lt;&gt;"Televize", E:E, ""), "")), "")</f>
        <v/>
      </c>
      <c r="K3" s="15" t="str">
        <v>Audio</v>
      </c>
      <c r="L3" s="20" t="s">
        <v>46</v>
      </c>
      <c r="M3" s="21" t="s">
        <v>57</v>
      </c>
    </row>
    <row r="4" spans="1:17" ht="16.5" customHeight="1" thickBot="1" x14ac:dyDescent="0.3">
      <c r="A4" s="10">
        <v>2</v>
      </c>
      <c r="B4" s="11">
        <v>44594</v>
      </c>
      <c r="C4" s="10" t="s">
        <v>6</v>
      </c>
      <c r="D4" s="12">
        <v>2</v>
      </c>
      <c r="E4" s="49" t="str">
        <f>_xlfn.XLOOKUP(C4,Products!A:A,Products!B:B)</f>
        <v>Tablety</v>
      </c>
      <c r="F4" s="49">
        <f>_xlfn.XLOOKUP(C4,Products!A:A,Products!C:C)</f>
        <v>11990</v>
      </c>
      <c r="G4" s="49">
        <f t="shared" si="0"/>
        <v>23980</v>
      </c>
      <c r="H4" s="49">
        <f t="shared" si="1"/>
        <v>3</v>
      </c>
      <c r="I4" s="49" t="str">
        <f t="shared" si="2"/>
        <v>Středa</v>
      </c>
      <c r="J4" s="49" t="str" cm="1">
        <f t="array" ref="J4">IF(E4="Televize", _xlfn.TEXTJOIN(", ", TRUE, IF(B:B=B4, IF(E:E&lt;&gt;"Televize", E:E, ""), "")), "")</f>
        <v/>
      </c>
      <c r="K4" s="15" t="str">
        <v>Tablety</v>
      </c>
      <c r="L4" s="54" t="s">
        <v>19</v>
      </c>
      <c r="M4" s="57">
        <v>1205680</v>
      </c>
      <c r="Q4" s="15"/>
    </row>
    <row r="5" spans="1:17" ht="16.5" customHeight="1" thickBot="1" x14ac:dyDescent="0.3">
      <c r="A5" s="10">
        <v>2</v>
      </c>
      <c r="B5" s="11">
        <v>44594</v>
      </c>
      <c r="C5" s="10" t="s">
        <v>7</v>
      </c>
      <c r="D5" s="12">
        <v>1</v>
      </c>
      <c r="E5" s="49" t="str">
        <f>_xlfn.XLOOKUP(C5,Products!A:A,Products!B:B)</f>
        <v>Mobilní telefony</v>
      </c>
      <c r="F5" s="49">
        <f>_xlfn.XLOOKUP(C5,Products!A:A,Products!C:C)</f>
        <v>5690</v>
      </c>
      <c r="G5" s="49">
        <f t="shared" si="0"/>
        <v>5690</v>
      </c>
      <c r="H5" s="49">
        <f t="shared" si="1"/>
        <v>3</v>
      </c>
      <c r="I5" s="49" t="str">
        <f t="shared" si="2"/>
        <v>Středa</v>
      </c>
      <c r="J5" s="49" t="str" cm="1">
        <f t="array" ref="J5">IF(E5="Televize", _xlfn.TEXTJOIN(", ", TRUE, IF(B:B=B5, IF(E:E&lt;&gt;"Televize", E:E, ""), "")), "")</f>
        <v/>
      </c>
      <c r="K5" s="15" t="str">
        <v>Mobilní telefony, Audio</v>
      </c>
      <c r="L5" s="55" t="s">
        <v>21</v>
      </c>
      <c r="M5" s="58">
        <v>623660</v>
      </c>
    </row>
    <row r="6" spans="1:17" ht="16.5" customHeight="1" thickBot="1" x14ac:dyDescent="0.3">
      <c r="A6" s="10">
        <v>3</v>
      </c>
      <c r="B6" s="11">
        <v>44595</v>
      </c>
      <c r="C6" s="10" t="s">
        <v>8</v>
      </c>
      <c r="D6" s="12">
        <v>2</v>
      </c>
      <c r="E6" s="49" t="str">
        <f>_xlfn.XLOOKUP(C6,Products!A:A,Products!B:B)</f>
        <v>Audio</v>
      </c>
      <c r="F6" s="49">
        <f>_xlfn.XLOOKUP(C6,Products!A:A,Products!C:C)</f>
        <v>7490</v>
      </c>
      <c r="G6" s="49">
        <f t="shared" si="0"/>
        <v>14980</v>
      </c>
      <c r="H6" s="49">
        <f t="shared" si="1"/>
        <v>4</v>
      </c>
      <c r="I6" s="49" t="str">
        <f t="shared" si="2"/>
        <v>Čtvrtek</v>
      </c>
      <c r="J6" s="49" t="str" cm="1">
        <f t="array" ref="J6">IF(E6="Televize", _xlfn.TEXTJOIN(", ", TRUE, IF(B:B=B6, IF(E:E&lt;&gt;"Televize", E:E, ""), "")), "")</f>
        <v/>
      </c>
      <c r="K6" s="15" t="str">
        <v>Tablety, Audio</v>
      </c>
      <c r="L6" s="55" t="s">
        <v>20</v>
      </c>
      <c r="M6" s="58">
        <v>614460</v>
      </c>
    </row>
    <row r="7" spans="1:17" ht="16.5" customHeight="1" thickBot="1" x14ac:dyDescent="0.3">
      <c r="A7" s="10">
        <v>4</v>
      </c>
      <c r="B7" s="11">
        <v>44596</v>
      </c>
      <c r="C7" s="10" t="s">
        <v>9</v>
      </c>
      <c r="D7" s="12">
        <v>1</v>
      </c>
      <c r="E7" s="49" t="str">
        <f>_xlfn.XLOOKUP(C7,Products!A:A,Products!B:B)</f>
        <v>Mobilní telefony</v>
      </c>
      <c r="F7" s="49">
        <f>_xlfn.XLOOKUP(C7,Products!A:A,Products!C:C)</f>
        <v>25490</v>
      </c>
      <c r="G7" s="49">
        <f t="shared" si="0"/>
        <v>25490</v>
      </c>
      <c r="H7" s="49">
        <f t="shared" si="1"/>
        <v>5</v>
      </c>
      <c r="I7" s="49" t="str">
        <f t="shared" si="2"/>
        <v>Pátek</v>
      </c>
      <c r="J7" s="49" t="str" cm="1">
        <f t="array" ref="J7">IF(E7="Televize", _xlfn.TEXTJOIN(", ", TRUE, IF(B:B=B7, IF(E:E&lt;&gt;"Televize", E:E, ""), "")), "")</f>
        <v/>
      </c>
      <c r="K7" s="15" t="str">
        <v>Tablety, Mobilní telefony, Audio, Mobilní telefony</v>
      </c>
      <c r="L7" s="56" t="s">
        <v>18</v>
      </c>
      <c r="M7" s="59">
        <v>416370</v>
      </c>
    </row>
    <row r="8" spans="1:17" ht="32.25" customHeight="1" thickBot="1" x14ac:dyDescent="0.3">
      <c r="A8" s="10">
        <v>5</v>
      </c>
      <c r="B8" s="11">
        <v>44597</v>
      </c>
      <c r="C8" s="10" t="s">
        <v>10</v>
      </c>
      <c r="D8" s="12">
        <v>1</v>
      </c>
      <c r="E8" s="49" t="str">
        <f>_xlfn.XLOOKUP(C8,Products!A:A,Products!B:B)</f>
        <v>Televize</v>
      </c>
      <c r="F8" s="49">
        <f>_xlfn.XLOOKUP(C8,Products!A:A,Products!C:C)</f>
        <v>38990</v>
      </c>
      <c r="G8" s="49">
        <f t="shared" si="0"/>
        <v>38990</v>
      </c>
      <c r="H8" s="49">
        <f t="shared" si="1"/>
        <v>6</v>
      </c>
      <c r="I8" s="49" t="str">
        <f t="shared" si="2"/>
        <v>Sobota</v>
      </c>
      <c r="J8" s="49" t="str" cm="1">
        <f t="array" ref="J8">IF(E8="Televize", _xlfn.TEXTJOIN(", ", TRUE, IF(B:B=B8, IF(E:E&lt;&gt;"Televize", E:E, ""), "")), "")</f>
        <v>Audio</v>
      </c>
      <c r="K8" s="15" t="str">
        <v>Tablety, Audio, Mobilní telefony, Mobilní telefony, Tablety, Audio, Mobilní telefony, Tablety, Audio, Tablety, Audio, Mobilní telefony</v>
      </c>
      <c r="L8" s="52" t="s">
        <v>23</v>
      </c>
      <c r="M8" s="53">
        <v>2860170</v>
      </c>
    </row>
    <row r="9" spans="1:17" ht="16.5" customHeight="1" thickBot="1" x14ac:dyDescent="0.3">
      <c r="A9" s="10">
        <v>5</v>
      </c>
      <c r="B9" s="11">
        <v>44597</v>
      </c>
      <c r="C9" s="10" t="s">
        <v>8</v>
      </c>
      <c r="D9" s="12">
        <v>1</v>
      </c>
      <c r="E9" s="49" t="str">
        <f>_xlfn.XLOOKUP(C9,Products!A:A,Products!B:B)</f>
        <v>Audio</v>
      </c>
      <c r="F9" s="49">
        <f>_xlfn.XLOOKUP(C9,Products!A:A,Products!C:C)</f>
        <v>7490</v>
      </c>
      <c r="G9" s="49">
        <f t="shared" si="0"/>
        <v>7490</v>
      </c>
      <c r="H9" s="49">
        <f t="shared" si="1"/>
        <v>6</v>
      </c>
      <c r="I9" s="49" t="str">
        <f t="shared" si="2"/>
        <v>Sobota</v>
      </c>
      <c r="J9" s="49" t="str" cm="1">
        <f t="array" ref="J9">IF(E9="Televize", _xlfn.TEXTJOIN(", ", TRUE, IF(B:B=B9, IF(E:E&lt;&gt;"Televize", E:E, ""), "")), "")</f>
        <v/>
      </c>
      <c r="K9" s="15" t="str">
        <v>Audio, Tablety</v>
      </c>
      <c r="L9" s="9"/>
    </row>
    <row r="10" spans="1:17" ht="16.5" customHeight="1" thickBot="1" x14ac:dyDescent="0.3">
      <c r="A10" s="10">
        <v>6</v>
      </c>
      <c r="B10" s="11">
        <v>44598</v>
      </c>
      <c r="C10" s="10" t="s">
        <v>11</v>
      </c>
      <c r="D10" s="12">
        <v>2</v>
      </c>
      <c r="E10" s="49" t="str">
        <f>_xlfn.XLOOKUP(C10,Products!A:A,Products!B:B)</f>
        <v>Audio</v>
      </c>
      <c r="F10" s="49">
        <f>_xlfn.XLOOKUP(C10,Products!A:A,Products!C:C)</f>
        <v>2990</v>
      </c>
      <c r="G10" s="49">
        <f t="shared" si="0"/>
        <v>5980</v>
      </c>
      <c r="H10" s="49">
        <f t="shared" si="1"/>
        <v>7</v>
      </c>
      <c r="I10" s="49" t="str">
        <f t="shared" si="2"/>
        <v>Neděle</v>
      </c>
      <c r="J10" s="49" t="str" cm="1">
        <f t="array" ref="J10">IF(E10="Televize", _xlfn.TEXTJOIN(", ", TRUE, IF(B:B=B10, IF(E:E&lt;&gt;"Televize", E:E, ""), "")), "")</f>
        <v/>
      </c>
      <c r="K10" s="15" t="str">
        <v>Audio, Tablety, Mobilní telefony, Tablety</v>
      </c>
      <c r="L10" s="35" t="s">
        <v>51</v>
      </c>
      <c r="M10" s="36"/>
    </row>
    <row r="11" spans="1:17" ht="16.5" customHeight="1" thickBot="1" x14ac:dyDescent="0.3">
      <c r="A11" s="10">
        <v>7</v>
      </c>
      <c r="B11" s="11">
        <v>44599</v>
      </c>
      <c r="C11" s="10" t="s">
        <v>12</v>
      </c>
      <c r="D11" s="12">
        <v>1</v>
      </c>
      <c r="E11" s="49" t="str">
        <f>_xlfn.XLOOKUP(C11,Products!A:A,Products!B:B)</f>
        <v>Tablety</v>
      </c>
      <c r="F11" s="49">
        <f>_xlfn.XLOOKUP(C11,Products!A:A,Products!C:C)</f>
        <v>17990</v>
      </c>
      <c r="G11" s="49">
        <f t="shared" si="0"/>
        <v>17990</v>
      </c>
      <c r="H11" s="49">
        <f t="shared" si="1"/>
        <v>1</v>
      </c>
      <c r="I11" s="49" t="str">
        <f t="shared" si="2"/>
        <v>Pondělí</v>
      </c>
      <c r="J11" s="49" t="str" cm="1">
        <f t="array" ref="J11">IF(E11="Televize", _xlfn.TEXTJOIN(", ", TRUE, IF(B:B=B11, IF(E:E&lt;&gt;"Televize", E:E, ""), "")), "")</f>
        <v/>
      </c>
      <c r="K11" s="15" t="str">
        <v>Audio, Audio, Mobilní telefony, Tablety, Audio, Tablety, Mobilní telefony</v>
      </c>
      <c r="L11" s="31" t="s">
        <v>25</v>
      </c>
      <c r="M11" s="32"/>
    </row>
    <row r="12" spans="1:17" ht="16.5" customHeight="1" thickBot="1" x14ac:dyDescent="0.3">
      <c r="A12" s="10">
        <v>8</v>
      </c>
      <c r="B12" s="11">
        <v>44600</v>
      </c>
      <c r="C12" s="10" t="s">
        <v>4</v>
      </c>
      <c r="D12" s="12">
        <v>1</v>
      </c>
      <c r="E12" s="49" t="str">
        <f>_xlfn.XLOOKUP(C12,Products!A:A,Products!B:B)</f>
        <v>Televize</v>
      </c>
      <c r="F12" s="49">
        <f>_xlfn.XLOOKUP(C12,Products!A:A,Products!C:C)</f>
        <v>29990</v>
      </c>
      <c r="G12" s="49">
        <f t="shared" si="0"/>
        <v>29990</v>
      </c>
      <c r="H12" s="49">
        <f t="shared" si="1"/>
        <v>2</v>
      </c>
      <c r="I12" s="49" t="str">
        <f t="shared" si="2"/>
        <v>Úterý</v>
      </c>
      <c r="J12" s="49" t="str" cm="1">
        <f t="array" ref="J12">IF(E12="Televize", _xlfn.TEXTJOIN(", ", TRUE, IF(B:B=B12, IF(E:E&lt;&gt;"Televize", E:E, ""), "")), "")</f>
        <v/>
      </c>
      <c r="K12" s="15" t="str">
        <v>Mobilní telefony, Audio, Tablety, Audio</v>
      </c>
      <c r="L12" s="20" t="s">
        <v>43</v>
      </c>
      <c r="M12" s="68" t="s">
        <v>56</v>
      </c>
      <c r="N12" s="17" t="s">
        <v>57</v>
      </c>
    </row>
    <row r="13" spans="1:17" ht="16.5" customHeight="1" thickBot="1" x14ac:dyDescent="0.3">
      <c r="A13" s="10">
        <v>9</v>
      </c>
      <c r="B13" s="11">
        <v>44601</v>
      </c>
      <c r="C13" s="10" t="s">
        <v>10</v>
      </c>
      <c r="D13" s="12">
        <v>1</v>
      </c>
      <c r="E13" s="49" t="str">
        <f>_xlfn.XLOOKUP(C13,Products!A:A,Products!B:B)</f>
        <v>Televize</v>
      </c>
      <c r="F13" s="49">
        <f>_xlfn.XLOOKUP(C13,Products!A:A,Products!C:C)</f>
        <v>38990</v>
      </c>
      <c r="G13" s="49">
        <f t="shared" si="0"/>
        <v>38990</v>
      </c>
      <c r="H13" s="49">
        <f t="shared" si="1"/>
        <v>3</v>
      </c>
      <c r="I13" s="49" t="str">
        <f t="shared" si="2"/>
        <v>Středa</v>
      </c>
      <c r="J13" s="49" t="str" cm="1">
        <f t="array" ref="J13">IF(E13="Televize", _xlfn.TEXTJOIN(", ", TRUE, IF(B:B=B13, IF(E:E&lt;&gt;"Televize", E:E, ""), "")), "")</f>
        <v>Tablety</v>
      </c>
      <c r="K13" s="15" t="str">
        <v>Audio, Mobilní telefony</v>
      </c>
      <c r="L13" s="18" t="s">
        <v>26</v>
      </c>
      <c r="M13" s="42"/>
      <c r="N13" s="39"/>
    </row>
    <row r="14" spans="1:17" ht="16.5" customHeight="1" thickBot="1" x14ac:dyDescent="0.3">
      <c r="A14" s="10">
        <v>9</v>
      </c>
      <c r="B14" s="11">
        <v>44601</v>
      </c>
      <c r="C14" s="10" t="s">
        <v>13</v>
      </c>
      <c r="D14" s="12">
        <v>1</v>
      </c>
      <c r="E14" s="49" t="str">
        <f>_xlfn.XLOOKUP(C14,Products!A:A,Products!B:B)</f>
        <v>Tablety</v>
      </c>
      <c r="F14" s="49">
        <f>_xlfn.XLOOKUP(C14,Products!A:A,Products!C:C)</f>
        <v>24990</v>
      </c>
      <c r="G14" s="49">
        <f t="shared" si="0"/>
        <v>24990</v>
      </c>
      <c r="H14" s="49">
        <f t="shared" si="1"/>
        <v>3</v>
      </c>
      <c r="I14" s="49" t="str">
        <f t="shared" si="2"/>
        <v>Středa</v>
      </c>
      <c r="J14" s="49" t="str" cm="1">
        <f t="array" ref="J14">IF(E14="Televize", _xlfn.TEXTJOIN(", ", TRUE, IF(B:B=B14, IF(E:E&lt;&gt;"Televize", E:E, ""), "")), "")</f>
        <v/>
      </c>
      <c r="K14" s="9"/>
      <c r="L14" s="60" t="s">
        <v>19</v>
      </c>
      <c r="M14" s="63">
        <v>8</v>
      </c>
      <c r="N14" s="57">
        <v>290920</v>
      </c>
    </row>
    <row r="15" spans="1:17" ht="16.5" customHeight="1" thickBot="1" x14ac:dyDescent="0.3">
      <c r="A15" s="10">
        <v>10</v>
      </c>
      <c r="B15" s="11">
        <v>44602</v>
      </c>
      <c r="C15" s="10" t="s">
        <v>14</v>
      </c>
      <c r="D15" s="12">
        <v>2</v>
      </c>
      <c r="E15" s="49" t="str">
        <f>_xlfn.XLOOKUP(C15,Products!A:A,Products!B:B)</f>
        <v>Audio</v>
      </c>
      <c r="F15" s="49">
        <f>_xlfn.XLOOKUP(C15,Products!A:A,Products!C:C)</f>
        <v>10490</v>
      </c>
      <c r="G15" s="49">
        <f t="shared" si="0"/>
        <v>20980</v>
      </c>
      <c r="H15" s="49">
        <f t="shared" si="1"/>
        <v>4</v>
      </c>
      <c r="I15" s="49" t="str">
        <f t="shared" si="2"/>
        <v>Čtvrtek</v>
      </c>
      <c r="J15" s="49" t="str" cm="1">
        <f t="array" ref="J15">IF(E15="Televize", _xlfn.TEXTJOIN(", ", TRUE, IF(B:B=B15, IF(E:E&lt;&gt;"Televize", E:E, ""), "")), "")</f>
        <v/>
      </c>
      <c r="K15" s="26" t="s">
        <v>55</v>
      </c>
      <c r="L15" s="61" t="s">
        <v>20</v>
      </c>
      <c r="M15" s="64">
        <v>11</v>
      </c>
      <c r="N15" s="58">
        <v>208690</v>
      </c>
    </row>
    <row r="16" spans="1:17" ht="16.5" customHeight="1" thickBot="1" x14ac:dyDescent="0.3">
      <c r="A16" s="10">
        <v>11</v>
      </c>
      <c r="B16" s="11">
        <v>44603</v>
      </c>
      <c r="C16" s="10" t="s">
        <v>7</v>
      </c>
      <c r="D16" s="12">
        <v>1</v>
      </c>
      <c r="E16" s="49" t="str">
        <f>_xlfn.XLOOKUP(C16,Products!A:A,Products!B:B)</f>
        <v>Mobilní telefony</v>
      </c>
      <c r="F16" s="49">
        <f>_xlfn.XLOOKUP(C16,Products!A:A,Products!C:C)</f>
        <v>5690</v>
      </c>
      <c r="G16" s="49">
        <f t="shared" si="0"/>
        <v>5690</v>
      </c>
      <c r="H16" s="49">
        <f t="shared" si="1"/>
        <v>5</v>
      </c>
      <c r="I16" s="49" t="str">
        <f t="shared" si="2"/>
        <v>Pátek</v>
      </c>
      <c r="J16" s="49" t="str" cm="1">
        <f t="array" ref="J16">IF(E16="Televize", _xlfn.TEXTJOIN(", ", TRUE, IF(B:B=B16, IF(E:E&lt;&gt;"Televize", E:E, ""), "")), "")</f>
        <v/>
      </c>
      <c r="K16" s="22" t="s">
        <v>47</v>
      </c>
      <c r="L16" s="61" t="s">
        <v>21</v>
      </c>
      <c r="M16" s="64">
        <v>11</v>
      </c>
      <c r="N16" s="58">
        <v>188890</v>
      </c>
    </row>
    <row r="17" spans="1:14" ht="16.5" customHeight="1" thickBot="1" x14ac:dyDescent="0.3">
      <c r="A17" s="10">
        <v>12</v>
      </c>
      <c r="B17" s="11">
        <v>44604</v>
      </c>
      <c r="C17" s="10" t="s">
        <v>5</v>
      </c>
      <c r="D17" s="12">
        <v>1</v>
      </c>
      <c r="E17" s="49" t="str">
        <f>_xlfn.XLOOKUP(C17,Products!A:A,Products!B:B)</f>
        <v>Mobilní telefony</v>
      </c>
      <c r="F17" s="49">
        <f>_xlfn.XLOOKUP(C17,Products!A:A,Products!C:C)</f>
        <v>27990</v>
      </c>
      <c r="G17" s="49">
        <f t="shared" si="0"/>
        <v>27990</v>
      </c>
      <c r="H17" s="49">
        <f t="shared" si="1"/>
        <v>6</v>
      </c>
      <c r="I17" s="49" t="str">
        <f t="shared" si="2"/>
        <v>Sobota</v>
      </c>
      <c r="J17" s="49" t="str" cm="1">
        <f t="array" ref="J17">IF(E17="Televize", _xlfn.TEXTJOIN(", ", TRUE, IF(B:B=B17, IF(E:E&lt;&gt;"Televize", E:E, ""), "")), "")</f>
        <v/>
      </c>
      <c r="K17" s="27">
        <f>COUNTIF(_xlfn.ANCHORARRAY(K2),"*Audio*")</f>
        <v>10</v>
      </c>
      <c r="L17" s="62" t="s">
        <v>18</v>
      </c>
      <c r="M17" s="65">
        <v>19</v>
      </c>
      <c r="N17" s="59">
        <v>130310</v>
      </c>
    </row>
    <row r="18" spans="1:14" ht="16.5" customHeight="1" thickBot="1" x14ac:dyDescent="0.3">
      <c r="A18" s="10">
        <v>12</v>
      </c>
      <c r="B18" s="11">
        <v>44604</v>
      </c>
      <c r="C18" s="10" t="s">
        <v>13</v>
      </c>
      <c r="D18" s="12">
        <v>1</v>
      </c>
      <c r="E18" s="49" t="str">
        <f>_xlfn.XLOOKUP(C18,Products!A:A,Products!B:B)</f>
        <v>Tablety</v>
      </c>
      <c r="F18" s="49">
        <f>_xlfn.XLOOKUP(C18,Products!A:A,Products!C:C)</f>
        <v>24990</v>
      </c>
      <c r="G18" s="49">
        <f t="shared" si="0"/>
        <v>24990</v>
      </c>
      <c r="H18" s="49">
        <f t="shared" si="1"/>
        <v>6</v>
      </c>
      <c r="I18" s="49" t="str">
        <f t="shared" si="2"/>
        <v>Sobota</v>
      </c>
      <c r="J18" s="49" t="str" cm="1">
        <f t="array" ref="J18">IF(E18="Televize", _xlfn.TEXTJOIN(", ", TRUE, IF(B:B=B18, IF(E:E&lt;&gt;"Televize", E:E, ""), "")), "")</f>
        <v/>
      </c>
      <c r="K18" s="23" t="s">
        <v>48</v>
      </c>
      <c r="L18" s="18" t="s">
        <v>27</v>
      </c>
      <c r="M18" s="43"/>
      <c r="N18" s="40"/>
    </row>
    <row r="19" spans="1:14" ht="16.5" customHeight="1" thickBot="1" x14ac:dyDescent="0.3">
      <c r="A19" s="10">
        <v>13</v>
      </c>
      <c r="B19" s="11">
        <v>44605</v>
      </c>
      <c r="C19" s="10" t="s">
        <v>10</v>
      </c>
      <c r="D19" s="12">
        <v>1</v>
      </c>
      <c r="E19" s="49" t="str">
        <f>_xlfn.XLOOKUP(C19,Products!A:A,Products!B:B)</f>
        <v>Televize</v>
      </c>
      <c r="F19" s="49">
        <f>_xlfn.XLOOKUP(C19,Products!A:A,Products!C:C)</f>
        <v>38990</v>
      </c>
      <c r="G19" s="49">
        <f t="shared" si="0"/>
        <v>38990</v>
      </c>
      <c r="H19" s="49">
        <f t="shared" si="1"/>
        <v>7</v>
      </c>
      <c r="I19" s="49" t="str">
        <f t="shared" si="2"/>
        <v>Neděle</v>
      </c>
      <c r="J19" s="49" t="str" cm="1">
        <f t="array" ref="J19">IF(E19="Televize", _xlfn.TEXTJOIN(", ", TRUE, IF(B:B=B19, IF(E:E&lt;&gt;"Televize", E:E, ""), "")), "")</f>
        <v/>
      </c>
      <c r="K19" s="27">
        <f>COUNTIF(_xlfn.ANCHORARRAY(K2),"*Mobilní telefony*")</f>
        <v>8</v>
      </c>
      <c r="L19" s="60" t="s">
        <v>19</v>
      </c>
      <c r="M19" s="63">
        <v>10</v>
      </c>
      <c r="N19" s="57">
        <v>380900</v>
      </c>
    </row>
    <row r="20" spans="1:14" ht="16.5" customHeight="1" thickBot="1" x14ac:dyDescent="0.3">
      <c r="A20" s="10">
        <v>14</v>
      </c>
      <c r="B20" s="11">
        <v>44606</v>
      </c>
      <c r="C20" s="10" t="s">
        <v>8</v>
      </c>
      <c r="D20" s="12">
        <v>2</v>
      </c>
      <c r="E20" s="49" t="str">
        <f>_xlfn.XLOOKUP(C20,Products!A:A,Products!B:B)</f>
        <v>Audio</v>
      </c>
      <c r="F20" s="49">
        <f>_xlfn.XLOOKUP(C20,Products!A:A,Products!C:C)</f>
        <v>7490</v>
      </c>
      <c r="G20" s="49">
        <f t="shared" si="0"/>
        <v>14980</v>
      </c>
      <c r="H20" s="49">
        <f t="shared" si="1"/>
        <v>1</v>
      </c>
      <c r="I20" s="49" t="str">
        <f t="shared" si="2"/>
        <v>Pondělí</v>
      </c>
      <c r="J20" s="49" t="str" cm="1">
        <f t="array" ref="J20">IF(E20="Televize", _xlfn.TEXTJOIN(", ", TRUE, IF(B:B=B20, IF(E:E&lt;&gt;"Televize", E:E, ""), "")), "")</f>
        <v/>
      </c>
      <c r="K20" s="23" t="s">
        <v>49</v>
      </c>
      <c r="L20" s="61" t="s">
        <v>21</v>
      </c>
      <c r="M20" s="64">
        <v>9</v>
      </c>
      <c r="N20" s="58">
        <v>164910</v>
      </c>
    </row>
    <row r="21" spans="1:14" ht="16.5" customHeight="1" thickBot="1" x14ac:dyDescent="0.3">
      <c r="A21" s="10">
        <v>15</v>
      </c>
      <c r="B21" s="11">
        <v>44607</v>
      </c>
      <c r="C21" s="10" t="s">
        <v>9</v>
      </c>
      <c r="D21" s="12">
        <v>1</v>
      </c>
      <c r="E21" s="49" t="str">
        <f>_xlfn.XLOOKUP(C21,Products!A:A,Products!B:B)</f>
        <v>Mobilní telefony</v>
      </c>
      <c r="F21" s="49">
        <f>_xlfn.XLOOKUP(C21,Products!A:A,Products!C:C)</f>
        <v>25490</v>
      </c>
      <c r="G21" s="49">
        <f t="shared" si="0"/>
        <v>25490</v>
      </c>
      <c r="H21" s="49">
        <f t="shared" si="1"/>
        <v>2</v>
      </c>
      <c r="I21" s="49" t="str">
        <f t="shared" si="2"/>
        <v>Úterý</v>
      </c>
      <c r="J21" s="49" t="str" cm="1">
        <f t="array" ref="J21">IF(E21="Televize", _xlfn.TEXTJOIN(", ", TRUE, IF(B:B=B21, IF(E:E&lt;&gt;"Televize", E:E, ""), "")), "")</f>
        <v/>
      </c>
      <c r="K21" s="25">
        <f>COUNTIF(_xlfn.ANCHORARRAY(K2),"*Tablety*")</f>
        <v>8</v>
      </c>
      <c r="L21" s="61" t="s">
        <v>20</v>
      </c>
      <c r="M21" s="64">
        <v>9</v>
      </c>
      <c r="N21" s="58">
        <v>157710</v>
      </c>
    </row>
    <row r="22" spans="1:14" ht="16.5" customHeight="1" thickBot="1" x14ac:dyDescent="0.3">
      <c r="A22" s="10">
        <v>15</v>
      </c>
      <c r="B22" s="11">
        <v>44607</v>
      </c>
      <c r="C22" s="10" t="s">
        <v>6</v>
      </c>
      <c r="D22" s="12">
        <v>1</v>
      </c>
      <c r="E22" s="49" t="str">
        <f>_xlfn.XLOOKUP(C22,Products!A:A,Products!B:B)</f>
        <v>Tablety</v>
      </c>
      <c r="F22" s="49">
        <f>_xlfn.XLOOKUP(C22,Products!A:A,Products!C:C)</f>
        <v>11990</v>
      </c>
      <c r="G22" s="49">
        <f t="shared" si="0"/>
        <v>11990</v>
      </c>
      <c r="H22" s="49">
        <f t="shared" si="1"/>
        <v>2</v>
      </c>
      <c r="I22" s="49" t="str">
        <f t="shared" si="2"/>
        <v>Úterý</v>
      </c>
      <c r="J22" s="49" t="str" cm="1">
        <f t="array" ref="J22">IF(E22="Televize", _xlfn.TEXTJOIN(", ", TRUE, IF(B:B=B22, IF(E:E&lt;&gt;"Televize", E:E, ""), "")), "")</f>
        <v/>
      </c>
      <c r="K22" s="19"/>
      <c r="L22" s="62" t="s">
        <v>18</v>
      </c>
      <c r="M22" s="65">
        <v>18</v>
      </c>
      <c r="N22" s="59">
        <v>107820</v>
      </c>
    </row>
    <row r="23" spans="1:14" ht="16.5" customHeight="1" thickBot="1" x14ac:dyDescent="0.3">
      <c r="A23" s="10">
        <v>16</v>
      </c>
      <c r="B23" s="11">
        <v>44608</v>
      </c>
      <c r="C23" s="10" t="s">
        <v>11</v>
      </c>
      <c r="D23" s="12">
        <v>2</v>
      </c>
      <c r="E23" s="49" t="str">
        <f>_xlfn.XLOOKUP(C23,Products!A:A,Products!B:B)</f>
        <v>Audio</v>
      </c>
      <c r="F23" s="49">
        <f>_xlfn.XLOOKUP(C23,Products!A:A,Products!C:C)</f>
        <v>2990</v>
      </c>
      <c r="G23" s="49">
        <f t="shared" si="0"/>
        <v>5980</v>
      </c>
      <c r="H23" s="49">
        <f t="shared" si="1"/>
        <v>3</v>
      </c>
      <c r="I23" s="49" t="str">
        <f t="shared" si="2"/>
        <v>Středa</v>
      </c>
      <c r="J23" s="49" t="str" cm="1">
        <f t="array" ref="J23">IF(E23="Televize", _xlfn.TEXTJOIN(", ", TRUE, IF(B:B=B23, IF(E:E&lt;&gt;"Televize", E:E, ""), "")), "")</f>
        <v/>
      </c>
      <c r="K23" s="9"/>
      <c r="L23" s="18" t="s">
        <v>28</v>
      </c>
      <c r="M23" s="43"/>
      <c r="N23" s="40"/>
    </row>
    <row r="24" spans="1:14" ht="16.5" customHeight="1" thickBot="1" x14ac:dyDescent="0.3">
      <c r="A24" s="10">
        <v>16</v>
      </c>
      <c r="B24" s="11">
        <v>44608</v>
      </c>
      <c r="C24" s="10" t="s">
        <v>12</v>
      </c>
      <c r="D24" s="12">
        <v>1</v>
      </c>
      <c r="E24" s="49" t="str">
        <f>_xlfn.XLOOKUP(C24,Products!A:A,Products!B:B)</f>
        <v>Tablety</v>
      </c>
      <c r="F24" s="49">
        <f>_xlfn.XLOOKUP(C24,Products!A:A,Products!C:C)</f>
        <v>17990</v>
      </c>
      <c r="G24" s="49">
        <f t="shared" si="0"/>
        <v>17990</v>
      </c>
      <c r="H24" s="49">
        <f t="shared" si="1"/>
        <v>3</v>
      </c>
      <c r="I24" s="49" t="str">
        <f t="shared" si="2"/>
        <v>Středa</v>
      </c>
      <c r="J24" s="49" t="str" cm="1">
        <f t="array" ref="J24">IF(E24="Televize", _xlfn.TEXTJOIN(", ", TRUE, IF(B:B=B24, IF(E:E&lt;&gt;"Televize", E:E, ""), "")), "")</f>
        <v/>
      </c>
      <c r="K24" s="9"/>
      <c r="L24" s="60" t="s">
        <v>19</v>
      </c>
      <c r="M24" s="63">
        <v>7</v>
      </c>
      <c r="N24" s="57">
        <v>266930</v>
      </c>
    </row>
    <row r="25" spans="1:14" ht="16.5" customHeight="1" thickBot="1" x14ac:dyDescent="0.3">
      <c r="A25" s="10">
        <v>17</v>
      </c>
      <c r="B25" s="11">
        <v>44609</v>
      </c>
      <c r="C25" s="10" t="s">
        <v>14</v>
      </c>
      <c r="D25" s="12">
        <v>1</v>
      </c>
      <c r="E25" s="49" t="str">
        <f>_xlfn.XLOOKUP(C25,Products!A:A,Products!B:B)</f>
        <v>Audio</v>
      </c>
      <c r="F25" s="49">
        <f>_xlfn.XLOOKUP(C25,Products!A:A,Products!C:C)</f>
        <v>10490</v>
      </c>
      <c r="G25" s="49">
        <f t="shared" si="0"/>
        <v>10490</v>
      </c>
      <c r="H25" s="49">
        <f t="shared" si="1"/>
        <v>4</v>
      </c>
      <c r="I25" s="49" t="str">
        <f t="shared" si="2"/>
        <v>Čtvrtek</v>
      </c>
      <c r="J25" s="49" t="str" cm="1">
        <f t="array" ref="J25">IF(E25="Televize", _xlfn.TEXTJOIN(", ", TRUE, IF(B:B=B25, IF(E:E&lt;&gt;"Televize", E:E, ""), "")), "")</f>
        <v/>
      </c>
      <c r="K25" s="9"/>
      <c r="L25" s="61" t="s">
        <v>20</v>
      </c>
      <c r="M25" s="64">
        <v>9</v>
      </c>
      <c r="N25" s="58">
        <v>177510</v>
      </c>
    </row>
    <row r="26" spans="1:14" ht="16.5" customHeight="1" thickBot="1" x14ac:dyDescent="0.3">
      <c r="A26" s="10">
        <v>18</v>
      </c>
      <c r="B26" s="11">
        <v>44610</v>
      </c>
      <c r="C26" s="10" t="s">
        <v>7</v>
      </c>
      <c r="D26" s="12">
        <v>1</v>
      </c>
      <c r="E26" s="49" t="str">
        <f>_xlfn.XLOOKUP(C26,Products!A:A,Products!B:B)</f>
        <v>Mobilní telefony</v>
      </c>
      <c r="F26" s="49">
        <f>_xlfn.XLOOKUP(C26,Products!A:A,Products!C:C)</f>
        <v>5690</v>
      </c>
      <c r="G26" s="49">
        <f t="shared" si="0"/>
        <v>5690</v>
      </c>
      <c r="H26" s="49">
        <f t="shared" si="1"/>
        <v>5</v>
      </c>
      <c r="I26" s="49" t="str">
        <f t="shared" si="2"/>
        <v>Pátek</v>
      </c>
      <c r="J26" s="49" t="str" cm="1">
        <f t="array" ref="J26">IF(E26="Televize", _xlfn.TEXTJOIN(", ", TRUE, IF(B:B=B26, IF(E:E&lt;&gt;"Televize", E:E, ""), "")), "")</f>
        <v/>
      </c>
      <c r="K26" s="9"/>
      <c r="L26" s="61" t="s">
        <v>21</v>
      </c>
      <c r="M26" s="64">
        <v>9</v>
      </c>
      <c r="N26" s="58">
        <v>171910</v>
      </c>
    </row>
    <row r="27" spans="1:14" ht="16.5" customHeight="1" thickBot="1" x14ac:dyDescent="0.3">
      <c r="A27" s="10">
        <v>19</v>
      </c>
      <c r="B27" s="11">
        <v>44611</v>
      </c>
      <c r="C27" s="10" t="s">
        <v>4</v>
      </c>
      <c r="D27" s="12">
        <v>1</v>
      </c>
      <c r="E27" s="49" t="str">
        <f>_xlfn.XLOOKUP(C27,Products!A:A,Products!B:B)</f>
        <v>Televize</v>
      </c>
      <c r="F27" s="49">
        <f>_xlfn.XLOOKUP(C27,Products!A:A,Products!C:C)</f>
        <v>29990</v>
      </c>
      <c r="G27" s="49">
        <f t="shared" si="0"/>
        <v>29990</v>
      </c>
      <c r="H27" s="49">
        <f t="shared" si="1"/>
        <v>6</v>
      </c>
      <c r="I27" s="49" t="str">
        <f t="shared" si="2"/>
        <v>Sobota</v>
      </c>
      <c r="J27" s="49" t="str" cm="1">
        <f t="array" ref="J27">IF(E27="Televize", _xlfn.TEXTJOIN(", ", TRUE, IF(B:B=B27, IF(E:E&lt;&gt;"Televize", E:E, ""), "")), "")</f>
        <v>Mobilní telefony, Audio</v>
      </c>
      <c r="K27" s="9"/>
      <c r="L27" s="62" t="s">
        <v>18</v>
      </c>
      <c r="M27" s="65">
        <v>16</v>
      </c>
      <c r="N27" s="59">
        <v>107840</v>
      </c>
    </row>
    <row r="28" spans="1:14" ht="16.5" customHeight="1" thickBot="1" x14ac:dyDescent="0.3">
      <c r="A28" s="10">
        <v>19</v>
      </c>
      <c r="B28" s="11">
        <v>44611</v>
      </c>
      <c r="C28" s="10" t="s">
        <v>5</v>
      </c>
      <c r="D28" s="12">
        <v>1</v>
      </c>
      <c r="E28" s="49" t="str">
        <f>_xlfn.XLOOKUP(C28,Products!A:A,Products!B:B)</f>
        <v>Mobilní telefony</v>
      </c>
      <c r="F28" s="49">
        <f>_xlfn.XLOOKUP(C28,Products!A:A,Products!C:C)</f>
        <v>27990</v>
      </c>
      <c r="G28" s="49">
        <f t="shared" si="0"/>
        <v>27990</v>
      </c>
      <c r="H28" s="49">
        <f t="shared" si="1"/>
        <v>6</v>
      </c>
      <c r="I28" s="49" t="str">
        <f t="shared" si="2"/>
        <v>Sobota</v>
      </c>
      <c r="J28" s="49" t="str" cm="1">
        <f t="array" ref="J28">IF(E28="Televize", _xlfn.TEXTJOIN(", ", TRUE, IF(B:B=B28, IF(E:E&lt;&gt;"Televize", E:E, ""), "")), "")</f>
        <v/>
      </c>
      <c r="K28" s="9"/>
      <c r="L28" s="24" t="s">
        <v>29</v>
      </c>
      <c r="M28" s="44"/>
      <c r="N28" s="41"/>
    </row>
    <row r="29" spans="1:14" ht="16.5" customHeight="1" thickBot="1" x14ac:dyDescent="0.3">
      <c r="A29" s="10">
        <v>19</v>
      </c>
      <c r="B29" s="11">
        <v>44611</v>
      </c>
      <c r="C29" s="10" t="s">
        <v>14</v>
      </c>
      <c r="D29" s="12">
        <v>1</v>
      </c>
      <c r="E29" s="49" t="str">
        <f>_xlfn.XLOOKUP(C29,Products!A:A,Products!B:B)</f>
        <v>Audio</v>
      </c>
      <c r="F29" s="49">
        <f>_xlfn.XLOOKUP(C29,Products!A:A,Products!C:C)</f>
        <v>10490</v>
      </c>
      <c r="G29" s="49">
        <f t="shared" si="0"/>
        <v>10490</v>
      </c>
      <c r="H29" s="49">
        <f t="shared" si="1"/>
        <v>6</v>
      </c>
      <c r="I29" s="49" t="str">
        <f t="shared" si="2"/>
        <v>Sobota</v>
      </c>
      <c r="J29" s="49" t="str" cm="1">
        <f t="array" ref="J29">IF(E29="Televize", _xlfn.TEXTJOIN(", ", TRUE, IF(B:B=B29, IF(E:E&lt;&gt;"Televize", E:E, ""), "")), "")</f>
        <v/>
      </c>
      <c r="K29" s="9"/>
      <c r="L29" s="60" t="s">
        <v>19</v>
      </c>
      <c r="M29" s="66">
        <v>7</v>
      </c>
      <c r="N29" s="67">
        <v>266930</v>
      </c>
    </row>
    <row r="30" spans="1:14" ht="16.5" customHeight="1" thickBot="1" x14ac:dyDescent="0.3">
      <c r="A30" s="10">
        <v>20</v>
      </c>
      <c r="B30" s="11">
        <v>44612</v>
      </c>
      <c r="C30" s="10" t="s">
        <v>13</v>
      </c>
      <c r="D30" s="12">
        <v>1</v>
      </c>
      <c r="E30" s="49" t="str">
        <f>_xlfn.XLOOKUP(C30,Products!A:A,Products!B:B)</f>
        <v>Tablety</v>
      </c>
      <c r="F30" s="49">
        <f>_xlfn.XLOOKUP(C30,Products!A:A,Products!C:C)</f>
        <v>24990</v>
      </c>
      <c r="G30" s="49">
        <f t="shared" si="0"/>
        <v>24990</v>
      </c>
      <c r="H30" s="49">
        <f t="shared" si="1"/>
        <v>7</v>
      </c>
      <c r="I30" s="49" t="str">
        <f t="shared" si="2"/>
        <v>Neděle</v>
      </c>
      <c r="J30" s="49" t="str" cm="1">
        <f t="array" ref="J30">IF(E30="Televize", _xlfn.TEXTJOIN(", ", TRUE, IF(B:B=B30, IF(E:E&lt;&gt;"Televize", E:E, ""), "")), "")</f>
        <v/>
      </c>
      <c r="K30" s="9"/>
      <c r="L30" s="61" t="s">
        <v>21</v>
      </c>
      <c r="M30" s="64">
        <v>5</v>
      </c>
      <c r="N30" s="58">
        <v>97950</v>
      </c>
    </row>
    <row r="31" spans="1:14" ht="16.5" customHeight="1" thickBot="1" x14ac:dyDescent="0.3">
      <c r="A31" s="10">
        <v>21</v>
      </c>
      <c r="B31" s="11">
        <v>44613</v>
      </c>
      <c r="C31" s="10" t="s">
        <v>15</v>
      </c>
      <c r="D31" s="12">
        <v>1</v>
      </c>
      <c r="E31" s="49" t="str">
        <f>_xlfn.XLOOKUP(C31,Products!A:A,Products!B:B)</f>
        <v>Televize</v>
      </c>
      <c r="F31" s="49">
        <f>_xlfn.XLOOKUP(C31,Products!A:A,Products!C:C)</f>
        <v>44990</v>
      </c>
      <c r="G31" s="49">
        <f t="shared" si="0"/>
        <v>44990</v>
      </c>
      <c r="H31" s="49">
        <f t="shared" si="1"/>
        <v>1</v>
      </c>
      <c r="I31" s="49" t="str">
        <f t="shared" si="2"/>
        <v>Pondělí</v>
      </c>
      <c r="J31" s="49" t="str" cm="1">
        <f t="array" ref="J31">IF(E31="Televize", _xlfn.TEXTJOIN(", ", TRUE, IF(B:B=B31, IF(E:E&lt;&gt;"Televize", E:E, ""), "")), "")</f>
        <v>Audio</v>
      </c>
      <c r="K31" s="9"/>
      <c r="L31" s="61" t="s">
        <v>20</v>
      </c>
      <c r="M31" s="64">
        <v>5</v>
      </c>
      <c r="N31" s="58">
        <v>70550</v>
      </c>
    </row>
    <row r="32" spans="1:14" ht="16.5" customHeight="1" thickBot="1" x14ac:dyDescent="0.3">
      <c r="A32" s="10">
        <v>21</v>
      </c>
      <c r="B32" s="11">
        <v>44613</v>
      </c>
      <c r="C32" s="10" t="s">
        <v>8</v>
      </c>
      <c r="D32" s="12">
        <v>1</v>
      </c>
      <c r="E32" s="49" t="str">
        <f>_xlfn.XLOOKUP(C32,Products!A:A,Products!B:B)</f>
        <v>Audio</v>
      </c>
      <c r="F32" s="49">
        <f>_xlfn.XLOOKUP(C32,Products!A:A,Products!C:C)</f>
        <v>7490</v>
      </c>
      <c r="G32" s="49">
        <f t="shared" si="0"/>
        <v>7490</v>
      </c>
      <c r="H32" s="49">
        <f t="shared" si="1"/>
        <v>1</v>
      </c>
      <c r="I32" s="49" t="str">
        <f t="shared" si="2"/>
        <v>Pondělí</v>
      </c>
      <c r="J32" s="49" t="str" cm="1">
        <f t="array" ref="J32">IF(E32="Televize", _xlfn.TEXTJOIN(", ", TRUE, IF(B:B=B32, IF(E:E&lt;&gt;"Televize", E:E, ""), "")), "")</f>
        <v/>
      </c>
      <c r="K32" s="9"/>
      <c r="L32" s="62" t="s">
        <v>18</v>
      </c>
      <c r="M32" s="65">
        <v>10</v>
      </c>
      <c r="N32" s="59">
        <v>70400</v>
      </c>
    </row>
    <row r="33" spans="1:18" ht="16.5" customHeight="1" thickBot="1" x14ac:dyDescent="0.3">
      <c r="A33" s="10">
        <v>22</v>
      </c>
      <c r="B33" s="11">
        <v>44614</v>
      </c>
      <c r="C33" s="10" t="s">
        <v>9</v>
      </c>
      <c r="D33" s="12">
        <v>1</v>
      </c>
      <c r="E33" s="49" t="str">
        <f>_xlfn.XLOOKUP(C33,Products!A:A,Products!B:B)</f>
        <v>Mobilní telefony</v>
      </c>
      <c r="F33" s="49">
        <f>_xlfn.XLOOKUP(C33,Products!A:A,Products!C:C)</f>
        <v>25490</v>
      </c>
      <c r="G33" s="49">
        <f t="shared" si="0"/>
        <v>25490</v>
      </c>
      <c r="H33" s="49">
        <f t="shared" si="1"/>
        <v>2</v>
      </c>
      <c r="I33" s="49" t="str">
        <f t="shared" si="2"/>
        <v>Úterý</v>
      </c>
      <c r="J33" s="49" t="str" cm="1">
        <f t="array" ref="J33">IF(E33="Televize", _xlfn.TEXTJOIN(", ", TRUE, IF(B:B=B33, IF(E:E&lt;&gt;"Televize", E:E, ""), "")), "")</f>
        <v/>
      </c>
      <c r="K33" s="9"/>
      <c r="L33" s="21" t="s">
        <v>23</v>
      </c>
      <c r="M33" s="44">
        <v>163</v>
      </c>
      <c r="N33" s="41">
        <v>2860170</v>
      </c>
    </row>
    <row r="34" spans="1:18" ht="16.5" customHeight="1" thickBot="1" x14ac:dyDescent="0.3">
      <c r="A34" s="10">
        <v>23</v>
      </c>
      <c r="B34" s="11">
        <v>44615</v>
      </c>
      <c r="C34" s="10" t="s">
        <v>11</v>
      </c>
      <c r="D34" s="12">
        <v>2</v>
      </c>
      <c r="E34" s="49" t="str">
        <f>_xlfn.XLOOKUP(C34,Products!A:A,Products!B:B)</f>
        <v>Audio</v>
      </c>
      <c r="F34" s="49">
        <f>_xlfn.XLOOKUP(C34,Products!A:A,Products!C:C)</f>
        <v>2990</v>
      </c>
      <c r="G34" s="49">
        <f t="shared" si="0"/>
        <v>5980</v>
      </c>
      <c r="H34" s="49">
        <f t="shared" si="1"/>
        <v>3</v>
      </c>
      <c r="I34" s="49" t="str">
        <f t="shared" si="2"/>
        <v>Středa</v>
      </c>
      <c r="J34" s="49" t="str" cm="1">
        <f t="array" ref="J34">IF(E34="Televize", _xlfn.TEXTJOIN(", ", TRUE, IF(B:B=B34, IF(E:E&lt;&gt;"Televize", E:E, ""), "")), "")</f>
        <v/>
      </c>
      <c r="K34" s="9"/>
      <c r="L34" s="15"/>
    </row>
    <row r="35" spans="1:18" ht="16.5" customHeight="1" thickBot="1" x14ac:dyDescent="0.3">
      <c r="A35" s="10">
        <v>23</v>
      </c>
      <c r="B35" s="11">
        <v>44615</v>
      </c>
      <c r="C35" s="10" t="s">
        <v>6</v>
      </c>
      <c r="D35" s="12">
        <v>1</v>
      </c>
      <c r="E35" s="49" t="str">
        <f>_xlfn.XLOOKUP(C35,Products!A:A,Products!B:B)</f>
        <v>Tablety</v>
      </c>
      <c r="F35" s="49">
        <f>_xlfn.XLOOKUP(C35,Products!A:A,Products!C:C)</f>
        <v>11990</v>
      </c>
      <c r="G35" s="49">
        <f t="shared" si="0"/>
        <v>11990</v>
      </c>
      <c r="H35" s="49">
        <f t="shared" si="1"/>
        <v>3</v>
      </c>
      <c r="I35" s="49" t="str">
        <f t="shared" si="2"/>
        <v>Středa</v>
      </c>
      <c r="J35" s="49" t="str" cm="1">
        <f t="array" ref="J35">IF(E35="Televize", _xlfn.TEXTJOIN(", ", TRUE, IF(B:B=B35, IF(E:E&lt;&gt;"Televize", E:E, ""), "")), "")</f>
        <v/>
      </c>
      <c r="K35" s="9"/>
      <c r="L35" s="37" t="s">
        <v>42</v>
      </c>
      <c r="M35" s="38"/>
      <c r="N35" s="45" t="s">
        <v>45</v>
      </c>
      <c r="O35" s="46"/>
      <c r="P35" s="46"/>
      <c r="Q35" s="46"/>
      <c r="R35" s="46"/>
    </row>
    <row r="36" spans="1:18" ht="16.5" customHeight="1" thickBot="1" x14ac:dyDescent="0.3">
      <c r="A36" s="10">
        <v>24</v>
      </c>
      <c r="B36" s="11">
        <v>44616</v>
      </c>
      <c r="C36" s="10" t="s">
        <v>7</v>
      </c>
      <c r="D36" s="12">
        <v>1</v>
      </c>
      <c r="E36" s="49" t="str">
        <f>_xlfn.XLOOKUP(C36,Products!A:A,Products!B:B)</f>
        <v>Mobilní telefony</v>
      </c>
      <c r="F36" s="49">
        <f>_xlfn.XLOOKUP(C36,Products!A:A,Products!C:C)</f>
        <v>5690</v>
      </c>
      <c r="G36" s="49">
        <f t="shared" si="0"/>
        <v>5690</v>
      </c>
      <c r="H36" s="49">
        <f t="shared" si="1"/>
        <v>4</v>
      </c>
      <c r="I36" s="49" t="str">
        <f t="shared" si="2"/>
        <v>Čtvrtek</v>
      </c>
      <c r="J36" s="49" t="str" cm="1">
        <f t="array" ref="J36">IF(E36="Televize", _xlfn.TEXTJOIN(", ", TRUE, IF(B:B=B36, IF(E:E&lt;&gt;"Televize", E:E, ""), "")), "")</f>
        <v/>
      </c>
      <c r="K36" s="9"/>
      <c r="L36" s="20" t="s">
        <v>22</v>
      </c>
      <c r="M36" s="21" t="s">
        <v>44</v>
      </c>
      <c r="N36" s="26" t="str">
        <f>_xlfn.XLOOKUP(MAX(M36:M42),M36:M42,L36:L42)</f>
        <v>Sobota</v>
      </c>
    </row>
    <row r="37" spans="1:18" ht="16.5" customHeight="1" thickBot="1" x14ac:dyDescent="0.3">
      <c r="A37" s="10">
        <v>24</v>
      </c>
      <c r="B37" s="11">
        <v>44616</v>
      </c>
      <c r="C37" s="10" t="s">
        <v>12</v>
      </c>
      <c r="D37" s="12">
        <v>1</v>
      </c>
      <c r="E37" s="49" t="str">
        <f>_xlfn.XLOOKUP(C37,Products!A:A,Products!B:B)</f>
        <v>Tablety</v>
      </c>
      <c r="F37" s="49">
        <f>_xlfn.XLOOKUP(C37,Products!A:A,Products!C:C)</f>
        <v>17990</v>
      </c>
      <c r="G37" s="49">
        <f t="shared" si="0"/>
        <v>17990</v>
      </c>
      <c r="H37" s="49">
        <f t="shared" si="1"/>
        <v>4</v>
      </c>
      <c r="I37" s="49" t="str">
        <f t="shared" si="2"/>
        <v>Čtvrtek</v>
      </c>
      <c r="J37" s="49" t="str" cm="1">
        <f t="array" ref="J37">IF(E37="Televize", _xlfn.TEXTJOIN(", ", TRUE, IF(B:B=B37, IF(E:E&lt;&gt;"Televize", E:E, ""), "")), "")</f>
        <v/>
      </c>
      <c r="K37" s="9"/>
      <c r="L37" s="60" t="s">
        <v>35</v>
      </c>
      <c r="M37" s="57">
        <v>29</v>
      </c>
      <c r="N37" s="9"/>
      <c r="O37" s="16"/>
    </row>
    <row r="38" spans="1:18" ht="16.5" customHeight="1" thickBot="1" x14ac:dyDescent="0.3">
      <c r="A38" s="10">
        <v>25</v>
      </c>
      <c r="B38" s="11">
        <v>44617</v>
      </c>
      <c r="C38" s="10" t="s">
        <v>10</v>
      </c>
      <c r="D38" s="12">
        <v>1</v>
      </c>
      <c r="E38" s="49" t="str">
        <f>_xlfn.XLOOKUP(C38,Products!A:A,Products!B:B)</f>
        <v>Televize</v>
      </c>
      <c r="F38" s="49">
        <f>_xlfn.XLOOKUP(C38,Products!A:A,Products!C:C)</f>
        <v>38990</v>
      </c>
      <c r="G38" s="49">
        <f t="shared" si="0"/>
        <v>38990</v>
      </c>
      <c r="H38" s="49">
        <f t="shared" si="1"/>
        <v>5</v>
      </c>
      <c r="I38" s="49" t="str">
        <f t="shared" si="2"/>
        <v>Pátek</v>
      </c>
      <c r="J38" s="49" t="str" cm="1">
        <f t="array" ref="J38">IF(E38="Televize", _xlfn.TEXTJOIN(", ", TRUE, IF(B:B=B38, IF(E:E&lt;&gt;"Televize", E:E, ""), "")), "")</f>
        <v/>
      </c>
      <c r="K38" s="9"/>
      <c r="L38" s="61" t="s">
        <v>30</v>
      </c>
      <c r="M38" s="58">
        <v>25</v>
      </c>
    </row>
    <row r="39" spans="1:18" ht="16.5" customHeight="1" thickBot="1" x14ac:dyDescent="0.3">
      <c r="A39" s="10">
        <v>26</v>
      </c>
      <c r="B39" s="11">
        <v>44618</v>
      </c>
      <c r="C39" s="10" t="s">
        <v>8</v>
      </c>
      <c r="D39" s="12">
        <v>2</v>
      </c>
      <c r="E39" s="49" t="str">
        <f>_xlfn.XLOOKUP(C39,Products!A:A,Products!B:B)</f>
        <v>Audio</v>
      </c>
      <c r="F39" s="49">
        <f>_xlfn.XLOOKUP(C39,Products!A:A,Products!C:C)</f>
        <v>7490</v>
      </c>
      <c r="G39" s="49">
        <f t="shared" si="0"/>
        <v>14980</v>
      </c>
      <c r="H39" s="49">
        <f t="shared" si="1"/>
        <v>6</v>
      </c>
      <c r="I39" s="49" t="str">
        <f t="shared" si="2"/>
        <v>Sobota</v>
      </c>
      <c r="J39" s="49" t="str" cm="1">
        <f t="array" ref="J39">IF(E39="Televize", _xlfn.TEXTJOIN(", ", TRUE, IF(B:B=B39, IF(E:E&lt;&gt;"Televize", E:E, ""), "")), "")</f>
        <v/>
      </c>
      <c r="K39" s="9"/>
      <c r="L39" s="61" t="s">
        <v>32</v>
      </c>
      <c r="M39" s="58">
        <v>22</v>
      </c>
    </row>
    <row r="40" spans="1:18" ht="16.5" customHeight="1" thickBot="1" x14ac:dyDescent="0.3">
      <c r="A40" s="10">
        <v>27</v>
      </c>
      <c r="B40" s="11">
        <v>44619</v>
      </c>
      <c r="C40" s="10" t="s">
        <v>14</v>
      </c>
      <c r="D40" s="12">
        <v>1</v>
      </c>
      <c r="E40" s="49" t="str">
        <f>_xlfn.XLOOKUP(C40,Products!A:A,Products!B:B)</f>
        <v>Audio</v>
      </c>
      <c r="F40" s="49">
        <f>_xlfn.XLOOKUP(C40,Products!A:A,Products!C:C)</f>
        <v>10490</v>
      </c>
      <c r="G40" s="49">
        <f t="shared" si="0"/>
        <v>10490</v>
      </c>
      <c r="H40" s="49">
        <f t="shared" si="1"/>
        <v>7</v>
      </c>
      <c r="I40" s="49" t="str">
        <f t="shared" si="2"/>
        <v>Neděle</v>
      </c>
      <c r="J40" s="49" t="str" cm="1">
        <f t="array" ref="J40">IF(E40="Televize", _xlfn.TEXTJOIN(", ", TRUE, IF(B:B=B40, IF(E:E&lt;&gt;"Televize", E:E, ""), "")), "")</f>
        <v/>
      </c>
      <c r="K40" s="9"/>
      <c r="L40" s="61" t="s">
        <v>34</v>
      </c>
      <c r="M40" s="58">
        <v>20</v>
      </c>
    </row>
    <row r="41" spans="1:18" ht="16.5" customHeight="1" thickBot="1" x14ac:dyDescent="0.3">
      <c r="A41" s="10">
        <v>28</v>
      </c>
      <c r="B41" s="11">
        <v>44620</v>
      </c>
      <c r="C41" s="10" t="s">
        <v>9</v>
      </c>
      <c r="D41" s="12">
        <v>1</v>
      </c>
      <c r="E41" s="49" t="str">
        <f>_xlfn.XLOOKUP(C41,Products!A:A,Products!B:B)</f>
        <v>Mobilní telefony</v>
      </c>
      <c r="F41" s="49">
        <f>_xlfn.XLOOKUP(C41,Products!A:A,Products!C:C)</f>
        <v>25490</v>
      </c>
      <c r="G41" s="49">
        <f t="shared" si="0"/>
        <v>25490</v>
      </c>
      <c r="H41" s="49">
        <f t="shared" si="1"/>
        <v>1</v>
      </c>
      <c r="I41" s="49" t="str">
        <f t="shared" si="2"/>
        <v>Pondělí</v>
      </c>
      <c r="J41" s="49" t="str" cm="1">
        <f t="array" ref="J41">IF(E41="Televize", _xlfn.TEXTJOIN(", ", TRUE, IF(B:B=B41, IF(E:E&lt;&gt;"Televize", E:E, ""), "")), "")</f>
        <v/>
      </c>
      <c r="K41" s="9"/>
      <c r="L41" s="61" t="s">
        <v>31</v>
      </c>
      <c r="M41" s="58">
        <v>16</v>
      </c>
    </row>
    <row r="42" spans="1:18" ht="16.5" customHeight="1" thickBot="1" x14ac:dyDescent="0.3">
      <c r="A42" s="10">
        <v>28</v>
      </c>
      <c r="B42" s="11">
        <v>44620</v>
      </c>
      <c r="C42" s="10" t="s">
        <v>6</v>
      </c>
      <c r="D42" s="12">
        <v>1</v>
      </c>
      <c r="E42" s="49" t="str">
        <f>_xlfn.XLOOKUP(C42,Products!A:A,Products!B:B)</f>
        <v>Tablety</v>
      </c>
      <c r="F42" s="49">
        <f>_xlfn.XLOOKUP(C42,Products!A:A,Products!C:C)</f>
        <v>11990</v>
      </c>
      <c r="G42" s="49">
        <f t="shared" si="0"/>
        <v>11990</v>
      </c>
      <c r="H42" s="49">
        <f t="shared" si="1"/>
        <v>1</v>
      </c>
      <c r="I42" s="49" t="str">
        <f t="shared" si="2"/>
        <v>Pondělí</v>
      </c>
      <c r="J42" s="49" t="str" cm="1">
        <f t="array" ref="J42">IF(E42="Televize", _xlfn.TEXTJOIN(", ", TRUE, IF(B:B=B42, IF(E:E&lt;&gt;"Televize", E:E, ""), "")), "")</f>
        <v/>
      </c>
      <c r="K42" s="9"/>
      <c r="L42" s="61" t="s">
        <v>33</v>
      </c>
      <c r="M42" s="58">
        <v>15</v>
      </c>
    </row>
    <row r="43" spans="1:18" ht="16.5" customHeight="1" thickBot="1" x14ac:dyDescent="0.3">
      <c r="A43" s="10">
        <v>29</v>
      </c>
      <c r="B43" s="11">
        <v>44621</v>
      </c>
      <c r="C43" s="10" t="s">
        <v>11</v>
      </c>
      <c r="D43" s="12">
        <v>2</v>
      </c>
      <c r="E43" s="49" t="str">
        <f>_xlfn.XLOOKUP(C43,Products!A:A,Products!B:B)</f>
        <v>Audio</v>
      </c>
      <c r="F43" s="49">
        <f>_xlfn.XLOOKUP(C43,Products!A:A,Products!C:C)</f>
        <v>2990</v>
      </c>
      <c r="G43" s="49">
        <f t="shared" si="0"/>
        <v>5980</v>
      </c>
      <c r="H43" s="49">
        <f t="shared" si="1"/>
        <v>2</v>
      </c>
      <c r="I43" s="49" t="str">
        <f t="shared" si="2"/>
        <v>Úterý</v>
      </c>
      <c r="J43" s="49" t="str" cm="1">
        <f t="array" ref="J43">IF(E43="Televize", _xlfn.TEXTJOIN(", ", TRUE, IF(B:B=B43, IF(E:E&lt;&gt;"Televize", E:E, ""), "")), "")</f>
        <v/>
      </c>
      <c r="K43" s="9"/>
      <c r="L43" s="62" t="s">
        <v>36</v>
      </c>
      <c r="M43" s="59">
        <v>14</v>
      </c>
    </row>
    <row r="44" spans="1:18" ht="16.5" customHeight="1" thickBot="1" x14ac:dyDescent="0.3">
      <c r="A44" s="10">
        <v>30</v>
      </c>
      <c r="B44" s="11">
        <v>44622</v>
      </c>
      <c r="C44" s="10" t="s">
        <v>13</v>
      </c>
      <c r="D44" s="12">
        <v>1</v>
      </c>
      <c r="E44" s="49" t="str">
        <f>_xlfn.XLOOKUP(C44,Products!A:A,Products!B:B)</f>
        <v>Tablety</v>
      </c>
      <c r="F44" s="49">
        <f>_xlfn.XLOOKUP(C44,Products!A:A,Products!C:C)</f>
        <v>24990</v>
      </c>
      <c r="G44" s="49">
        <f t="shared" si="0"/>
        <v>24990</v>
      </c>
      <c r="H44" s="49">
        <f t="shared" si="1"/>
        <v>3</v>
      </c>
      <c r="I44" s="49" t="str">
        <f t="shared" si="2"/>
        <v>Středa</v>
      </c>
      <c r="J44" s="49" t="str" cm="1">
        <f t="array" ref="J44">IF(E44="Televize", _xlfn.TEXTJOIN(", ", TRUE, IF(B:B=B44, IF(E:E&lt;&gt;"Televize", E:E, ""), "")), "")</f>
        <v/>
      </c>
      <c r="K44" s="9"/>
      <c r="L44" s="21" t="s">
        <v>23</v>
      </c>
      <c r="M44" s="41">
        <v>141</v>
      </c>
    </row>
    <row r="45" spans="1:18" ht="16.5" customHeight="1" thickBot="1" x14ac:dyDescent="0.3">
      <c r="A45" s="10">
        <v>30</v>
      </c>
      <c r="B45" s="11">
        <v>44622</v>
      </c>
      <c r="C45" s="10" t="s">
        <v>5</v>
      </c>
      <c r="D45" s="12">
        <v>1</v>
      </c>
      <c r="E45" s="49" t="str">
        <f>_xlfn.XLOOKUP(C45,Products!A:A,Products!B:B)</f>
        <v>Mobilní telefony</v>
      </c>
      <c r="F45" s="49">
        <f>_xlfn.XLOOKUP(C45,Products!A:A,Products!C:C)</f>
        <v>27990</v>
      </c>
      <c r="G45" s="49">
        <f t="shared" si="0"/>
        <v>27990</v>
      </c>
      <c r="H45" s="49">
        <f t="shared" si="1"/>
        <v>3</v>
      </c>
      <c r="I45" s="49" t="str">
        <f t="shared" si="2"/>
        <v>Středa</v>
      </c>
      <c r="J45" s="49" t="str" cm="1">
        <f t="array" ref="J45">IF(E45="Televize", _xlfn.TEXTJOIN(", ", TRUE, IF(B:B=B45, IF(E:E&lt;&gt;"Televize", E:E, ""), "")), "")</f>
        <v/>
      </c>
      <c r="K45" s="9"/>
      <c r="L45" s="9"/>
    </row>
    <row r="46" spans="1:18" ht="16.5" customHeight="1" thickBot="1" x14ac:dyDescent="0.3">
      <c r="A46" s="10">
        <v>31</v>
      </c>
      <c r="B46" s="11">
        <v>44623</v>
      </c>
      <c r="C46" s="10" t="s">
        <v>15</v>
      </c>
      <c r="D46" s="12">
        <v>1</v>
      </c>
      <c r="E46" s="49" t="str">
        <f>_xlfn.XLOOKUP(C46,Products!A:A,Products!B:B)</f>
        <v>Televize</v>
      </c>
      <c r="F46" s="49">
        <f>_xlfn.XLOOKUP(C46,Products!A:A,Products!C:C)</f>
        <v>44990</v>
      </c>
      <c r="G46" s="49">
        <f t="shared" si="0"/>
        <v>44990</v>
      </c>
      <c r="H46" s="49">
        <f t="shared" si="1"/>
        <v>4</v>
      </c>
      <c r="I46" s="49" t="str">
        <f t="shared" si="2"/>
        <v>Čtvrtek</v>
      </c>
      <c r="J46" s="49" t="str" cm="1">
        <f t="array" ref="J46">IF(E46="Televize", _xlfn.TEXTJOIN(", ", TRUE, IF(B:B=B46, IF(E:E&lt;&gt;"Televize", E:E, ""), "")), "")</f>
        <v>Mobilní telefony</v>
      </c>
      <c r="K46" s="9"/>
      <c r="L46" s="29" t="s">
        <v>53</v>
      </c>
      <c r="M46" s="30"/>
    </row>
    <row r="47" spans="1:18" ht="16.5" customHeight="1" thickBot="1" x14ac:dyDescent="0.3">
      <c r="A47" s="10">
        <v>31</v>
      </c>
      <c r="B47" s="11">
        <v>44623</v>
      </c>
      <c r="C47" s="10" t="s">
        <v>7</v>
      </c>
      <c r="D47" s="12">
        <v>1</v>
      </c>
      <c r="E47" s="49" t="str">
        <f>_xlfn.XLOOKUP(C47,Products!A:A,Products!B:B)</f>
        <v>Mobilní telefony</v>
      </c>
      <c r="F47" s="49">
        <f>_xlfn.XLOOKUP(C47,Products!A:A,Products!C:C)</f>
        <v>5690</v>
      </c>
      <c r="G47" s="49">
        <f t="shared" si="0"/>
        <v>5690</v>
      </c>
      <c r="H47" s="49">
        <f t="shared" si="1"/>
        <v>4</v>
      </c>
      <c r="I47" s="49" t="str">
        <f t="shared" si="2"/>
        <v>Čtvrtek</v>
      </c>
      <c r="J47" s="49" t="str" cm="1">
        <f t="array" ref="J47">IF(E47="Televize", _xlfn.TEXTJOIN(", ", TRUE, IF(B:B=B47, IF(E:E&lt;&gt;"Televize", E:E, ""), "")), "")</f>
        <v/>
      </c>
      <c r="K47" s="9"/>
      <c r="L47" s="33" t="s">
        <v>40</v>
      </c>
      <c r="M47" s="34"/>
    </row>
    <row r="48" spans="1:18" ht="16.5" customHeight="1" thickBot="1" x14ac:dyDescent="0.3">
      <c r="A48" s="10">
        <v>32</v>
      </c>
      <c r="B48" s="11">
        <v>44624</v>
      </c>
      <c r="C48" s="10" t="s">
        <v>8</v>
      </c>
      <c r="D48" s="12">
        <v>1</v>
      </c>
      <c r="E48" s="49" t="str">
        <f>_xlfn.XLOOKUP(C48,Products!A:A,Products!B:B)</f>
        <v>Audio</v>
      </c>
      <c r="F48" s="49">
        <f>_xlfn.XLOOKUP(C48,Products!A:A,Products!C:C)</f>
        <v>7490</v>
      </c>
      <c r="G48" s="49">
        <f t="shared" si="0"/>
        <v>7490</v>
      </c>
      <c r="H48" s="49">
        <f t="shared" si="1"/>
        <v>5</v>
      </c>
      <c r="I48" s="49" t="str">
        <f t="shared" si="2"/>
        <v>Pátek</v>
      </c>
      <c r="J48" s="49" t="str" cm="1">
        <f t="array" ref="J48">IF(E48="Televize", _xlfn.TEXTJOIN(", ", TRUE, IF(B:B=B48, IF(E:E&lt;&gt;"Televize", E:E, ""), "")), "")</f>
        <v/>
      </c>
      <c r="K48" s="9"/>
      <c r="L48" s="70">
        <f>AVERAGE($G$2:$G$65)</f>
        <v>19858.75</v>
      </c>
      <c r="M48" s="71"/>
    </row>
    <row r="49" spans="1:13" ht="16.5" customHeight="1" thickBot="1" x14ac:dyDescent="0.3">
      <c r="A49" s="10">
        <v>33</v>
      </c>
      <c r="B49" s="11">
        <v>44625</v>
      </c>
      <c r="C49" s="10" t="s">
        <v>10</v>
      </c>
      <c r="D49" s="12">
        <v>1</v>
      </c>
      <c r="E49" s="49" t="str">
        <f>_xlfn.XLOOKUP(C49,Products!A:A,Products!B:B)</f>
        <v>Televize</v>
      </c>
      <c r="F49" s="49">
        <f>_xlfn.XLOOKUP(C49,Products!A:A,Products!C:C)</f>
        <v>38990</v>
      </c>
      <c r="G49" s="49">
        <f t="shared" si="0"/>
        <v>38990</v>
      </c>
      <c r="H49" s="49">
        <f t="shared" si="1"/>
        <v>6</v>
      </c>
      <c r="I49" s="49" t="str">
        <f t="shared" si="2"/>
        <v>Sobota</v>
      </c>
      <c r="J49" s="49" t="str" cm="1">
        <f t="array" ref="J49">IF(E49="Televize", _xlfn.TEXTJOIN(", ", TRUE, IF(B:B=B49, IF(E:E&lt;&gt;"Televize", E:E, ""), "")), "")</f>
        <v>Tablety, Audio</v>
      </c>
      <c r="K49" s="9"/>
      <c r="L49" s="33" t="s">
        <v>41</v>
      </c>
      <c r="M49" s="34"/>
    </row>
    <row r="50" spans="1:13" ht="16.5" customHeight="1" thickBot="1" x14ac:dyDescent="0.3">
      <c r="A50" s="10">
        <v>33</v>
      </c>
      <c r="B50" s="11">
        <v>44625</v>
      </c>
      <c r="C50" s="10" t="s">
        <v>13</v>
      </c>
      <c r="D50" s="12">
        <v>1</v>
      </c>
      <c r="E50" s="49" t="str">
        <f>_xlfn.XLOOKUP(C50,Products!A:A,Products!B:B)</f>
        <v>Tablety</v>
      </c>
      <c r="F50" s="49">
        <f>_xlfn.XLOOKUP(C50,Products!A:A,Products!C:C)</f>
        <v>24990</v>
      </c>
      <c r="G50" s="49">
        <f t="shared" si="0"/>
        <v>24990</v>
      </c>
      <c r="H50" s="49">
        <f t="shared" si="1"/>
        <v>6</v>
      </c>
      <c r="I50" s="49" t="str">
        <f t="shared" si="2"/>
        <v>Sobota</v>
      </c>
      <c r="J50" s="49" t="str" cm="1">
        <f t="array" ref="J50">IF(E50="Televize", _xlfn.TEXTJOIN(", ", TRUE, IF(B:B=B50, IF(E:E&lt;&gt;"Televize", E:E, ""), "")), "")</f>
        <v/>
      </c>
      <c r="K50" s="9"/>
      <c r="L50" s="70">
        <f>AVERAGE($G$66:$G$142)</f>
        <v>20639.090909090908</v>
      </c>
      <c r="M50" s="71"/>
    </row>
    <row r="51" spans="1:13" ht="16.5" customHeight="1" thickBot="1" x14ac:dyDescent="0.3">
      <c r="A51" s="10">
        <v>33</v>
      </c>
      <c r="B51" s="11">
        <v>44625</v>
      </c>
      <c r="C51" s="10" t="s">
        <v>11</v>
      </c>
      <c r="D51" s="12">
        <v>1</v>
      </c>
      <c r="E51" s="49" t="str">
        <f>_xlfn.XLOOKUP(C51,Products!A:A,Products!B:B)</f>
        <v>Audio</v>
      </c>
      <c r="F51" s="49">
        <f>_xlfn.XLOOKUP(C51,Products!A:A,Products!C:C)</f>
        <v>2990</v>
      </c>
      <c r="G51" s="49">
        <f t="shared" si="0"/>
        <v>2990</v>
      </c>
      <c r="H51" s="49">
        <f t="shared" si="1"/>
        <v>6</v>
      </c>
      <c r="I51" s="49" t="str">
        <f t="shared" si="2"/>
        <v>Sobota</v>
      </c>
      <c r="J51" s="49" t="str" cm="1">
        <f t="array" ref="J51">IF(E51="Televize", _xlfn.TEXTJOIN(", ", TRUE, IF(B:B=B51, IF(E:E&lt;&gt;"Televize", E:E, ""), "")), "")</f>
        <v/>
      </c>
      <c r="K51" s="9"/>
      <c r="L51" s="31" t="s">
        <v>37</v>
      </c>
      <c r="M51" s="32"/>
    </row>
    <row r="52" spans="1:13" ht="16.5" customHeight="1" thickBot="1" x14ac:dyDescent="0.3">
      <c r="A52" s="10">
        <v>34</v>
      </c>
      <c r="B52" s="11">
        <v>44626</v>
      </c>
      <c r="C52" s="10" t="s">
        <v>14</v>
      </c>
      <c r="D52" s="12">
        <v>1</v>
      </c>
      <c r="E52" s="49" t="str">
        <f>_xlfn.XLOOKUP(C52,Products!A:A,Products!B:B)</f>
        <v>Audio</v>
      </c>
      <c r="F52" s="49">
        <f>_xlfn.XLOOKUP(C52,Products!A:A,Products!C:C)</f>
        <v>10490</v>
      </c>
      <c r="G52" s="49">
        <f t="shared" si="0"/>
        <v>10490</v>
      </c>
      <c r="H52" s="49">
        <f t="shared" si="1"/>
        <v>7</v>
      </c>
      <c r="I52" s="49" t="str">
        <f t="shared" si="2"/>
        <v>Neděle</v>
      </c>
      <c r="J52" s="49" t="str" cm="1">
        <f t="array" ref="J52">IF(E52="Televize", _xlfn.TEXTJOIN(", ", TRUE, IF(B:B=B52, IF(E:E&lt;&gt;"Televize", E:E, ""), "")), "")</f>
        <v/>
      </c>
      <c r="K52" s="9"/>
      <c r="L52" s="70">
        <f>((L50-L48)/L48)*100</f>
        <v>3.9294563307907504</v>
      </c>
      <c r="M52" s="71"/>
    </row>
    <row r="53" spans="1:13" ht="16.5" customHeight="1" thickBot="1" x14ac:dyDescent="0.3">
      <c r="A53" s="10">
        <v>35</v>
      </c>
      <c r="B53" s="11">
        <v>44627</v>
      </c>
      <c r="C53" s="10" t="s">
        <v>12</v>
      </c>
      <c r="D53" s="12">
        <v>1</v>
      </c>
      <c r="E53" s="49" t="str">
        <f>_xlfn.XLOOKUP(C53,Products!A:A,Products!B:B)</f>
        <v>Tablety</v>
      </c>
      <c r="F53" s="49">
        <f>_xlfn.XLOOKUP(C53,Products!A:A,Products!C:C)</f>
        <v>17990</v>
      </c>
      <c r="G53" s="49">
        <f t="shared" si="0"/>
        <v>17990</v>
      </c>
      <c r="H53" s="49">
        <f t="shared" si="1"/>
        <v>1</v>
      </c>
      <c r="I53" s="49" t="str">
        <f t="shared" si="2"/>
        <v>Pondělí</v>
      </c>
      <c r="J53" s="49" t="str" cm="1">
        <f t="array" ref="J53">IF(E53="Televize", _xlfn.TEXTJOIN(", ", TRUE, IF(B:B=B53, IF(E:E&lt;&gt;"Televize", E:E, ""), "")), "")</f>
        <v/>
      </c>
      <c r="K53" s="9"/>
      <c r="L53" s="28"/>
      <c r="M53" s="28"/>
    </row>
    <row r="54" spans="1:13" ht="16.5" customHeight="1" thickBot="1" x14ac:dyDescent="0.3">
      <c r="A54" s="10">
        <v>36</v>
      </c>
      <c r="B54" s="11">
        <v>44628</v>
      </c>
      <c r="C54" s="10" t="s">
        <v>14</v>
      </c>
      <c r="D54" s="12">
        <v>1</v>
      </c>
      <c r="E54" s="49" t="str">
        <f>_xlfn.XLOOKUP(C54,Products!A:A,Products!B:B)</f>
        <v>Audio</v>
      </c>
      <c r="F54" s="49">
        <f>_xlfn.XLOOKUP(C54,Products!A:A,Products!C:C)</f>
        <v>10490</v>
      </c>
      <c r="G54" s="49">
        <f t="shared" si="0"/>
        <v>10490</v>
      </c>
      <c r="H54" s="49">
        <f t="shared" si="1"/>
        <v>2</v>
      </c>
      <c r="I54" s="49" t="str">
        <f t="shared" si="2"/>
        <v>Úterý</v>
      </c>
      <c r="J54" s="49" t="str" cm="1">
        <f t="array" ref="J54">IF(E54="Televize", _xlfn.TEXTJOIN(", ", TRUE, IF(B:B=B54, IF(E:E&lt;&gt;"Televize", E:E, ""), "")), "")</f>
        <v/>
      </c>
      <c r="K54" s="9"/>
      <c r="L54" s="28"/>
      <c r="M54" s="28"/>
    </row>
    <row r="55" spans="1:13" ht="16.5" customHeight="1" thickBot="1" x14ac:dyDescent="0.3">
      <c r="A55" s="10">
        <v>37</v>
      </c>
      <c r="B55" s="11">
        <v>44629</v>
      </c>
      <c r="C55" s="10" t="s">
        <v>4</v>
      </c>
      <c r="D55" s="12">
        <v>1</v>
      </c>
      <c r="E55" s="49" t="str">
        <f>_xlfn.XLOOKUP(C55,Products!A:A,Products!B:B)</f>
        <v>Televize</v>
      </c>
      <c r="F55" s="49">
        <f>_xlfn.XLOOKUP(C55,Products!A:A,Products!C:C)</f>
        <v>29990</v>
      </c>
      <c r="G55" s="49">
        <f t="shared" si="0"/>
        <v>29990</v>
      </c>
      <c r="H55" s="49">
        <f t="shared" si="1"/>
        <v>3</v>
      </c>
      <c r="I55" s="49" t="str">
        <f t="shared" si="2"/>
        <v>Středa</v>
      </c>
      <c r="J55" s="49" t="str" cm="1">
        <f t="array" ref="J55">IF(E55="Televize", _xlfn.TEXTJOIN(", ", TRUE, IF(B:B=B55, IF(E:E&lt;&gt;"Televize", E:E, ""), "")), "")</f>
        <v/>
      </c>
      <c r="K55" s="9"/>
      <c r="L55" s="28"/>
      <c r="M55" s="28"/>
    </row>
    <row r="56" spans="1:13" ht="16.5" customHeight="1" thickBot="1" x14ac:dyDescent="0.3">
      <c r="A56" s="10">
        <v>38</v>
      </c>
      <c r="B56" s="11">
        <v>44630</v>
      </c>
      <c r="C56" s="10" t="s">
        <v>15</v>
      </c>
      <c r="D56" s="12">
        <v>1</v>
      </c>
      <c r="E56" s="49" t="str">
        <f>_xlfn.XLOOKUP(C56,Products!A:A,Products!B:B)</f>
        <v>Televize</v>
      </c>
      <c r="F56" s="49">
        <f>_xlfn.XLOOKUP(C56,Products!A:A,Products!C:C)</f>
        <v>44990</v>
      </c>
      <c r="G56" s="49">
        <f t="shared" si="0"/>
        <v>44990</v>
      </c>
      <c r="H56" s="49">
        <f t="shared" si="1"/>
        <v>4</v>
      </c>
      <c r="I56" s="49" t="str">
        <f t="shared" si="2"/>
        <v>Čtvrtek</v>
      </c>
      <c r="J56" s="49" t="str" cm="1">
        <f t="array" ref="J56">IF(E56="Televize", _xlfn.TEXTJOIN(", ", TRUE, IF(B:B=B56, IF(E:E&lt;&gt;"Televize", E:E, ""), "")), "")</f>
        <v/>
      </c>
      <c r="K56" s="9"/>
      <c r="L56" s="28"/>
      <c r="M56" s="28"/>
    </row>
    <row r="57" spans="1:13" ht="16.5" customHeight="1" thickBot="1" x14ac:dyDescent="0.3">
      <c r="A57" s="10">
        <v>39</v>
      </c>
      <c r="B57" s="11">
        <v>44631</v>
      </c>
      <c r="C57" s="10" t="s">
        <v>6</v>
      </c>
      <c r="D57" s="12">
        <v>1</v>
      </c>
      <c r="E57" s="49" t="str">
        <f>_xlfn.XLOOKUP(C57,Products!A:A,Products!B:B)</f>
        <v>Tablety</v>
      </c>
      <c r="F57" s="49">
        <f>_xlfn.XLOOKUP(C57,Products!A:A,Products!C:C)</f>
        <v>11990</v>
      </c>
      <c r="G57" s="49">
        <f t="shared" si="0"/>
        <v>11990</v>
      </c>
      <c r="H57" s="49">
        <f t="shared" si="1"/>
        <v>5</v>
      </c>
      <c r="I57" s="49" t="str">
        <f t="shared" si="2"/>
        <v>Pátek</v>
      </c>
      <c r="J57" s="49" t="str" cm="1">
        <f t="array" ref="J57">IF(E57="Televize", _xlfn.TEXTJOIN(", ", TRUE, IF(B:B=B57, IF(E:E&lt;&gt;"Televize", E:E, ""), "")), "")</f>
        <v/>
      </c>
      <c r="K57" s="9"/>
      <c r="L57" s="28"/>
      <c r="M57" s="28"/>
    </row>
    <row r="58" spans="1:13" ht="16.5" customHeight="1" thickBot="1" x14ac:dyDescent="0.3">
      <c r="A58" s="10">
        <v>40</v>
      </c>
      <c r="B58" s="11">
        <v>44632</v>
      </c>
      <c r="C58" s="10" t="s">
        <v>7</v>
      </c>
      <c r="D58" s="12">
        <v>1</v>
      </c>
      <c r="E58" s="49" t="str">
        <f>_xlfn.XLOOKUP(C58,Products!A:A,Products!B:B)</f>
        <v>Mobilní telefony</v>
      </c>
      <c r="F58" s="49">
        <f>_xlfn.XLOOKUP(C58,Products!A:A,Products!C:C)</f>
        <v>5690</v>
      </c>
      <c r="G58" s="49">
        <f t="shared" si="0"/>
        <v>5690</v>
      </c>
      <c r="H58" s="49">
        <f t="shared" si="1"/>
        <v>6</v>
      </c>
      <c r="I58" s="49" t="str">
        <f t="shared" si="2"/>
        <v>Sobota</v>
      </c>
      <c r="J58" s="49" t="str" cm="1">
        <f t="array" ref="J58">IF(E58="Televize", _xlfn.TEXTJOIN(", ", TRUE, IF(B:B=B58, IF(E:E&lt;&gt;"Televize", E:E, ""), "")), "")</f>
        <v/>
      </c>
      <c r="K58" s="9"/>
      <c r="L58" s="28"/>
      <c r="M58" s="28"/>
    </row>
    <row r="59" spans="1:13" ht="16.5" customHeight="1" thickBot="1" x14ac:dyDescent="0.3">
      <c r="A59" s="10">
        <v>40</v>
      </c>
      <c r="B59" s="11">
        <v>44632</v>
      </c>
      <c r="C59" s="10" t="s">
        <v>8</v>
      </c>
      <c r="D59" s="12">
        <v>1</v>
      </c>
      <c r="E59" s="49" t="str">
        <f>_xlfn.XLOOKUP(C59,Products!A:A,Products!B:B)</f>
        <v>Audio</v>
      </c>
      <c r="F59" s="49">
        <f>_xlfn.XLOOKUP(C59,Products!A:A,Products!C:C)</f>
        <v>7490</v>
      </c>
      <c r="G59" s="49">
        <f t="shared" si="0"/>
        <v>7490</v>
      </c>
      <c r="H59" s="49">
        <f t="shared" si="1"/>
        <v>6</v>
      </c>
      <c r="I59" s="49" t="str">
        <f t="shared" si="2"/>
        <v>Sobota</v>
      </c>
      <c r="J59" s="49" t="str" cm="1">
        <f t="array" ref="J59">IF(E59="Televize", _xlfn.TEXTJOIN(", ", TRUE, IF(B:B=B59, IF(E:E&lt;&gt;"Televize", E:E, ""), "")), "")</f>
        <v/>
      </c>
      <c r="K59" s="9"/>
      <c r="L59" s="9"/>
    </row>
    <row r="60" spans="1:13" ht="16.5" customHeight="1" thickBot="1" x14ac:dyDescent="0.3">
      <c r="A60" s="10">
        <v>41</v>
      </c>
      <c r="B60" s="11">
        <v>44633</v>
      </c>
      <c r="C60" s="10" t="s">
        <v>9</v>
      </c>
      <c r="D60" s="12">
        <v>1</v>
      </c>
      <c r="E60" s="49" t="str">
        <f>_xlfn.XLOOKUP(C60,Products!A:A,Products!B:B)</f>
        <v>Mobilní telefony</v>
      </c>
      <c r="F60" s="49">
        <f>_xlfn.XLOOKUP(C60,Products!A:A,Products!C:C)</f>
        <v>25490</v>
      </c>
      <c r="G60" s="49">
        <f t="shared" si="0"/>
        <v>25490</v>
      </c>
      <c r="H60" s="49">
        <f t="shared" si="1"/>
        <v>7</v>
      </c>
      <c r="I60" s="49" t="str">
        <f t="shared" si="2"/>
        <v>Neděle</v>
      </c>
      <c r="J60" s="49" t="str" cm="1">
        <f t="array" ref="J60">IF(E60="Televize", _xlfn.TEXTJOIN(", ", TRUE, IF(B:B=B60, IF(E:E&lt;&gt;"Televize", E:E, ""), "")), "")</f>
        <v/>
      </c>
      <c r="K60" s="9"/>
      <c r="L60" s="9"/>
    </row>
    <row r="61" spans="1:13" ht="16.5" customHeight="1" thickBot="1" x14ac:dyDescent="0.3">
      <c r="A61" s="10">
        <v>42</v>
      </c>
      <c r="B61" s="11">
        <v>44634</v>
      </c>
      <c r="C61" s="10" t="s">
        <v>10</v>
      </c>
      <c r="D61" s="12">
        <v>1</v>
      </c>
      <c r="E61" s="49" t="str">
        <f>_xlfn.XLOOKUP(C61,Products!A:A,Products!B:B)</f>
        <v>Televize</v>
      </c>
      <c r="F61" s="49">
        <f>_xlfn.XLOOKUP(C61,Products!A:A,Products!C:C)</f>
        <v>38990</v>
      </c>
      <c r="G61" s="49">
        <f t="shared" si="0"/>
        <v>38990</v>
      </c>
      <c r="H61" s="49">
        <f t="shared" si="1"/>
        <v>1</v>
      </c>
      <c r="I61" s="49" t="str">
        <f t="shared" si="2"/>
        <v>Pondělí</v>
      </c>
      <c r="J61" s="49" t="str" cm="1">
        <f t="array" ref="J61">IF(E61="Televize", _xlfn.TEXTJOIN(", ", TRUE, IF(B:B=B61, IF(E:E&lt;&gt;"Televize", E:E, ""), "")), "")</f>
        <v/>
      </c>
      <c r="K61" s="9"/>
      <c r="L61" s="28"/>
      <c r="M61" s="28"/>
    </row>
    <row r="62" spans="1:13" ht="16.5" customHeight="1" thickBot="1" x14ac:dyDescent="0.3">
      <c r="A62" s="10">
        <v>43</v>
      </c>
      <c r="B62" s="11">
        <v>44635</v>
      </c>
      <c r="C62" s="10" t="s">
        <v>11</v>
      </c>
      <c r="D62" s="12">
        <v>2</v>
      </c>
      <c r="E62" s="49" t="str">
        <f>_xlfn.XLOOKUP(C62,Products!A:A,Products!B:B)</f>
        <v>Audio</v>
      </c>
      <c r="F62" s="49">
        <f>_xlfn.XLOOKUP(C62,Products!A:A,Products!C:C)</f>
        <v>2990</v>
      </c>
      <c r="G62" s="49">
        <f t="shared" si="0"/>
        <v>5980</v>
      </c>
      <c r="H62" s="49">
        <f t="shared" si="1"/>
        <v>2</v>
      </c>
      <c r="I62" s="49" t="str">
        <f t="shared" si="2"/>
        <v>Úterý</v>
      </c>
      <c r="J62" s="49" t="str" cm="1">
        <f t="array" ref="J62">IF(E62="Televize", _xlfn.TEXTJOIN(", ", TRUE, IF(B:B=B62, IF(E:E&lt;&gt;"Televize", E:E, ""), "")), "")</f>
        <v/>
      </c>
      <c r="K62" s="9"/>
      <c r="L62" s="28"/>
      <c r="M62" s="28"/>
    </row>
    <row r="63" spans="1:13" ht="16.5" customHeight="1" thickBot="1" x14ac:dyDescent="0.3">
      <c r="A63" s="10">
        <v>44</v>
      </c>
      <c r="B63" s="11">
        <v>44636</v>
      </c>
      <c r="C63" s="10" t="s">
        <v>12</v>
      </c>
      <c r="D63" s="12">
        <v>1</v>
      </c>
      <c r="E63" s="49" t="str">
        <f>_xlfn.XLOOKUP(C63,Products!A:A,Products!B:B)</f>
        <v>Tablety</v>
      </c>
      <c r="F63" s="49">
        <f>_xlfn.XLOOKUP(C63,Products!A:A,Products!C:C)</f>
        <v>17990</v>
      </c>
      <c r="G63" s="49">
        <f t="shared" si="0"/>
        <v>17990</v>
      </c>
      <c r="H63" s="49">
        <f t="shared" si="1"/>
        <v>3</v>
      </c>
      <c r="I63" s="49" t="str">
        <f t="shared" si="2"/>
        <v>Středa</v>
      </c>
      <c r="J63" s="49" t="str" cm="1">
        <f t="array" ref="J63">IF(E63="Televize", _xlfn.TEXTJOIN(", ", TRUE, IF(B:B=B63, IF(E:E&lt;&gt;"Televize", E:E, ""), "")), "")</f>
        <v/>
      </c>
      <c r="K63" s="9"/>
      <c r="L63" s="28"/>
      <c r="M63" s="28"/>
    </row>
    <row r="64" spans="1:13" ht="16.5" customHeight="1" thickBot="1" x14ac:dyDescent="0.3">
      <c r="A64" s="10">
        <v>45</v>
      </c>
      <c r="B64" s="11">
        <v>44637</v>
      </c>
      <c r="C64" s="10" t="s">
        <v>4</v>
      </c>
      <c r="D64" s="12">
        <v>1</v>
      </c>
      <c r="E64" s="49" t="str">
        <f>_xlfn.XLOOKUP(C64,Products!A:A,Products!B:B)</f>
        <v>Televize</v>
      </c>
      <c r="F64" s="49">
        <f>_xlfn.XLOOKUP(C64,Products!A:A,Products!C:C)</f>
        <v>29990</v>
      </c>
      <c r="G64" s="49">
        <f t="shared" si="0"/>
        <v>29990</v>
      </c>
      <c r="H64" s="49">
        <f t="shared" si="1"/>
        <v>4</v>
      </c>
      <c r="I64" s="49" t="str">
        <f t="shared" si="2"/>
        <v>Čtvrtek</v>
      </c>
      <c r="J64" s="49" t="str" cm="1">
        <f t="array" ref="J64">IF(E64="Televize", _xlfn.TEXTJOIN(", ", TRUE, IF(B:B=B64, IF(E:E&lt;&gt;"Televize", E:E, ""), "")), "")</f>
        <v>Audio</v>
      </c>
      <c r="K64" s="9"/>
      <c r="L64" s="28"/>
      <c r="M64" s="28"/>
    </row>
    <row r="65" spans="1:13" ht="16.5" customHeight="1" thickBot="1" x14ac:dyDescent="0.3">
      <c r="A65" s="10">
        <v>45</v>
      </c>
      <c r="B65" s="11">
        <v>44637</v>
      </c>
      <c r="C65" s="10" t="s">
        <v>14</v>
      </c>
      <c r="D65" s="12">
        <v>1</v>
      </c>
      <c r="E65" s="49" t="str">
        <f>_xlfn.XLOOKUP(C65,Products!A:A,Products!B:B)</f>
        <v>Audio</v>
      </c>
      <c r="F65" s="49">
        <f>_xlfn.XLOOKUP(C65,Products!A:A,Products!C:C)</f>
        <v>10490</v>
      </c>
      <c r="G65" s="49">
        <f t="shared" si="0"/>
        <v>10490</v>
      </c>
      <c r="H65" s="49">
        <f t="shared" si="1"/>
        <v>4</v>
      </c>
      <c r="I65" s="49" t="str">
        <f t="shared" si="2"/>
        <v>Čtvrtek</v>
      </c>
      <c r="J65" s="49" t="str" cm="1">
        <f t="array" ref="J65">IF(E65="Televize", _xlfn.TEXTJOIN(", ", TRUE, IF(B:B=B65, IF(E:E&lt;&gt;"Televize", E:E, ""), "")), "")</f>
        <v/>
      </c>
      <c r="K65" s="9"/>
      <c r="L65" s="28"/>
      <c r="M65" s="28"/>
    </row>
    <row r="66" spans="1:13" ht="16.5" customHeight="1" thickBot="1" x14ac:dyDescent="0.3">
      <c r="A66" s="10">
        <v>46</v>
      </c>
      <c r="B66" s="11">
        <v>44638</v>
      </c>
      <c r="C66" s="10" t="s">
        <v>7</v>
      </c>
      <c r="D66" s="12">
        <v>1</v>
      </c>
      <c r="E66" s="49" t="str">
        <f>_xlfn.XLOOKUP(C66,Products!A:A,Products!B:B)</f>
        <v>Mobilní telefony</v>
      </c>
      <c r="F66" s="49">
        <f>_xlfn.XLOOKUP(C66,Products!A:A,Products!C:C)</f>
        <v>5690</v>
      </c>
      <c r="G66" s="49">
        <f t="shared" si="0"/>
        <v>5690</v>
      </c>
      <c r="H66" s="49">
        <f t="shared" si="1"/>
        <v>5</v>
      </c>
      <c r="I66" s="49" t="str">
        <f t="shared" si="2"/>
        <v>Pátek</v>
      </c>
      <c r="J66" s="49" t="str" cm="1">
        <f t="array" ref="J66">IF(E66="Televize", _xlfn.TEXTJOIN(", ", TRUE, IF(B:B=B66, IF(E:E&lt;&gt;"Televize", E:E, ""), "")), "")</f>
        <v/>
      </c>
      <c r="K66" s="9"/>
      <c r="L66" s="28"/>
      <c r="M66" s="28"/>
    </row>
    <row r="67" spans="1:13" ht="16.5" customHeight="1" thickBot="1" x14ac:dyDescent="0.3">
      <c r="A67" s="10">
        <v>46</v>
      </c>
      <c r="B67" s="11">
        <v>44638</v>
      </c>
      <c r="C67" s="10" t="s">
        <v>15</v>
      </c>
      <c r="D67" s="12">
        <v>1</v>
      </c>
      <c r="E67" s="49" t="str">
        <f>_xlfn.XLOOKUP(C67,Products!A:A,Products!B:B)</f>
        <v>Televize</v>
      </c>
      <c r="F67" s="49">
        <f>_xlfn.XLOOKUP(C67,Products!A:A,Products!C:C)</f>
        <v>44990</v>
      </c>
      <c r="G67" s="49">
        <f t="shared" ref="G67:G130" si="3">D67*F67</f>
        <v>44990</v>
      </c>
      <c r="H67" s="49">
        <f t="shared" ref="H67:H130" si="4">WEEKDAY(B67,2)</f>
        <v>5</v>
      </c>
      <c r="I67" s="49" t="str">
        <f t="shared" ref="I67:I130" si="5">CHOOSE(H67, "Pondělí", "Úterý", "Středa", "Čtvrtek", "Pátek", "Sobota", "Neděle")</f>
        <v>Pátek</v>
      </c>
      <c r="J67" s="49" t="str" cm="1">
        <f t="array" ref="J67">IF(E67="Televize", _xlfn.TEXTJOIN(", ", TRUE, IF(B:B=B67, IF(E:E&lt;&gt;"Televize", E:E, ""), "")), "")</f>
        <v>Mobilní telefony</v>
      </c>
      <c r="K67" s="9"/>
      <c r="L67" s="28"/>
      <c r="M67" s="28"/>
    </row>
    <row r="68" spans="1:13" ht="16.5" customHeight="1" thickBot="1" x14ac:dyDescent="0.3">
      <c r="A68" s="10">
        <v>47</v>
      </c>
      <c r="B68" s="11">
        <v>44639</v>
      </c>
      <c r="C68" s="10" t="s">
        <v>13</v>
      </c>
      <c r="D68" s="12">
        <v>1</v>
      </c>
      <c r="E68" s="49" t="str">
        <f>_xlfn.XLOOKUP(C68,Products!A:A,Products!B:B)</f>
        <v>Tablety</v>
      </c>
      <c r="F68" s="49">
        <f>_xlfn.XLOOKUP(C68,Products!A:A,Products!C:C)</f>
        <v>24990</v>
      </c>
      <c r="G68" s="49">
        <f t="shared" si="3"/>
        <v>24990</v>
      </c>
      <c r="H68" s="49">
        <f t="shared" si="4"/>
        <v>6</v>
      </c>
      <c r="I68" s="49" t="str">
        <f t="shared" si="5"/>
        <v>Sobota</v>
      </c>
      <c r="J68" s="49" t="str" cm="1">
        <f t="array" ref="J68">IF(E68="Televize", _xlfn.TEXTJOIN(", ", TRUE, IF(B:B=B68, IF(E:E&lt;&gt;"Televize", E:E, ""), "")), "")</f>
        <v/>
      </c>
      <c r="K68" s="9"/>
      <c r="L68" s="9"/>
    </row>
    <row r="69" spans="1:13" ht="16.5" customHeight="1" thickBot="1" x14ac:dyDescent="0.3">
      <c r="A69" s="10">
        <v>48</v>
      </c>
      <c r="B69" s="11">
        <v>44640</v>
      </c>
      <c r="C69" s="10" t="s">
        <v>8</v>
      </c>
      <c r="D69" s="12">
        <v>2</v>
      </c>
      <c r="E69" s="49" t="str">
        <f>_xlfn.XLOOKUP(C69,Products!A:A,Products!B:B)</f>
        <v>Audio</v>
      </c>
      <c r="F69" s="49">
        <f>_xlfn.XLOOKUP(C69,Products!A:A,Products!C:C)</f>
        <v>7490</v>
      </c>
      <c r="G69" s="49">
        <f t="shared" si="3"/>
        <v>14980</v>
      </c>
      <c r="H69" s="49">
        <f t="shared" si="4"/>
        <v>7</v>
      </c>
      <c r="I69" s="49" t="str">
        <f t="shared" si="5"/>
        <v>Neděle</v>
      </c>
      <c r="J69" s="49" t="str" cm="1">
        <f t="array" ref="J69">IF(E69="Televize", _xlfn.TEXTJOIN(", ", TRUE, IF(B:B=B69, IF(E:E&lt;&gt;"Televize", E:E, ""), "")), "")</f>
        <v/>
      </c>
      <c r="K69" s="9"/>
      <c r="L69" s="9"/>
    </row>
    <row r="70" spans="1:13" ht="16.5" customHeight="1" thickBot="1" x14ac:dyDescent="0.3">
      <c r="A70" s="10">
        <v>49</v>
      </c>
      <c r="B70" s="11">
        <v>44641</v>
      </c>
      <c r="C70" s="10" t="s">
        <v>5</v>
      </c>
      <c r="D70" s="12">
        <v>1</v>
      </c>
      <c r="E70" s="49" t="str">
        <f>_xlfn.XLOOKUP(C70,Products!A:A,Products!B:B)</f>
        <v>Mobilní telefony</v>
      </c>
      <c r="F70" s="49">
        <f>_xlfn.XLOOKUP(C70,Products!A:A,Products!C:C)</f>
        <v>27990</v>
      </c>
      <c r="G70" s="49">
        <f t="shared" si="3"/>
        <v>27990</v>
      </c>
      <c r="H70" s="49">
        <f t="shared" si="4"/>
        <v>1</v>
      </c>
      <c r="I70" s="49" t="str">
        <f t="shared" si="5"/>
        <v>Pondělí</v>
      </c>
      <c r="J70" s="49" t="str" cm="1">
        <f t="array" ref="J70">IF(E70="Televize", _xlfn.TEXTJOIN(", ", TRUE, IF(B:B=B70, IF(E:E&lt;&gt;"Televize", E:E, ""), "")), "")</f>
        <v/>
      </c>
      <c r="K70" s="9"/>
      <c r="L70" s="9"/>
    </row>
    <row r="71" spans="1:13" ht="16.5" customHeight="1" thickBot="1" x14ac:dyDescent="0.3">
      <c r="A71" s="13">
        <v>50</v>
      </c>
      <c r="B71" s="11">
        <v>44642</v>
      </c>
      <c r="C71" s="10" t="s">
        <v>10</v>
      </c>
      <c r="D71" s="12">
        <v>1</v>
      </c>
      <c r="E71" s="49" t="str">
        <f>_xlfn.XLOOKUP(C71,Products!A:A,Products!B:B)</f>
        <v>Televize</v>
      </c>
      <c r="F71" s="49">
        <f>_xlfn.XLOOKUP(C71,Products!A:A,Products!C:C)</f>
        <v>38990</v>
      </c>
      <c r="G71" s="49">
        <f t="shared" si="3"/>
        <v>38990</v>
      </c>
      <c r="H71" s="49">
        <f t="shared" si="4"/>
        <v>2</v>
      </c>
      <c r="I71" s="49" t="str">
        <f t="shared" si="5"/>
        <v>Úterý</v>
      </c>
      <c r="J71" s="49" t="str" cm="1">
        <f t="array" ref="J71">IF(E71="Televize", _xlfn.TEXTJOIN(", ", TRUE, IF(B:B=B71, IF(E:E&lt;&gt;"Televize", E:E, ""), "")), "")</f>
        <v>Audio</v>
      </c>
      <c r="K71" s="9"/>
      <c r="L71" s="9"/>
    </row>
    <row r="72" spans="1:13" ht="16.5" customHeight="1" thickBot="1" x14ac:dyDescent="0.3">
      <c r="A72" s="13">
        <v>50</v>
      </c>
      <c r="B72" s="11">
        <v>44642</v>
      </c>
      <c r="C72" s="10" t="s">
        <v>11</v>
      </c>
      <c r="D72" s="12">
        <v>1</v>
      </c>
      <c r="E72" s="49" t="str">
        <f>_xlfn.XLOOKUP(C72,Products!A:A,Products!B:B)</f>
        <v>Audio</v>
      </c>
      <c r="F72" s="49">
        <f>_xlfn.XLOOKUP(C72,Products!A:A,Products!C:C)</f>
        <v>2990</v>
      </c>
      <c r="G72" s="49">
        <f t="shared" si="3"/>
        <v>2990</v>
      </c>
      <c r="H72" s="49">
        <f t="shared" si="4"/>
        <v>2</v>
      </c>
      <c r="I72" s="49" t="str">
        <f t="shared" si="5"/>
        <v>Úterý</v>
      </c>
      <c r="J72" s="49" t="str" cm="1">
        <f t="array" ref="J72">IF(E72="Televize", _xlfn.TEXTJOIN(", ", TRUE, IF(B:B=B72, IF(E:E&lt;&gt;"Televize", E:E, ""), "")), "")</f>
        <v/>
      </c>
      <c r="K72" s="9"/>
      <c r="L72" s="9"/>
    </row>
    <row r="73" spans="1:13" ht="16.5" customHeight="1" thickBot="1" x14ac:dyDescent="0.3">
      <c r="A73" s="13">
        <v>51</v>
      </c>
      <c r="B73" s="11">
        <v>44643</v>
      </c>
      <c r="C73" s="10" t="s">
        <v>4</v>
      </c>
      <c r="D73" s="12">
        <v>1</v>
      </c>
      <c r="E73" s="49" t="str">
        <f>_xlfn.XLOOKUP(C73,Products!A:A,Products!B:B)</f>
        <v>Televize</v>
      </c>
      <c r="F73" s="49">
        <f>_xlfn.XLOOKUP(C73,Products!A:A,Products!C:C)</f>
        <v>29990</v>
      </c>
      <c r="G73" s="49">
        <f t="shared" si="3"/>
        <v>29990</v>
      </c>
      <c r="H73" s="49">
        <f t="shared" si="4"/>
        <v>3</v>
      </c>
      <c r="I73" s="49" t="str">
        <f t="shared" si="5"/>
        <v>Středa</v>
      </c>
      <c r="J73" s="49" t="str" cm="1">
        <f t="array" ref="J73">IF(E73="Televize", _xlfn.TEXTJOIN(", ", TRUE, IF(B:B=B73, IF(E:E&lt;&gt;"Televize", E:E, ""), "")), "")</f>
        <v>Mobilní telefony</v>
      </c>
      <c r="K73" s="9"/>
      <c r="L73" s="9"/>
    </row>
    <row r="74" spans="1:13" ht="16.5" customHeight="1" thickBot="1" x14ac:dyDescent="0.3">
      <c r="A74" s="13">
        <v>51</v>
      </c>
      <c r="B74" s="11">
        <v>44643</v>
      </c>
      <c r="C74" s="10" t="s">
        <v>5</v>
      </c>
      <c r="D74" s="12">
        <v>1</v>
      </c>
      <c r="E74" s="49" t="str">
        <f>_xlfn.XLOOKUP(C74,Products!A:A,Products!B:B)</f>
        <v>Mobilní telefony</v>
      </c>
      <c r="F74" s="49">
        <f>_xlfn.XLOOKUP(C74,Products!A:A,Products!C:C)</f>
        <v>27990</v>
      </c>
      <c r="G74" s="49">
        <f t="shared" si="3"/>
        <v>27990</v>
      </c>
      <c r="H74" s="49">
        <f t="shared" si="4"/>
        <v>3</v>
      </c>
      <c r="I74" s="49" t="str">
        <f t="shared" si="5"/>
        <v>Středa</v>
      </c>
      <c r="J74" s="49" t="str" cm="1">
        <f t="array" ref="J74">IF(E74="Televize", _xlfn.TEXTJOIN(", ", TRUE, IF(B:B=B74, IF(E:E&lt;&gt;"Televize", E:E, ""), "")), "")</f>
        <v/>
      </c>
      <c r="K74" s="9"/>
      <c r="L74" s="9"/>
    </row>
    <row r="75" spans="1:13" ht="16.5" customHeight="1" thickBot="1" x14ac:dyDescent="0.3">
      <c r="A75" s="13">
        <v>52</v>
      </c>
      <c r="B75" s="11">
        <v>44644</v>
      </c>
      <c r="C75" s="10" t="s">
        <v>6</v>
      </c>
      <c r="D75" s="12">
        <v>2</v>
      </c>
      <c r="E75" s="49" t="str">
        <f>_xlfn.XLOOKUP(C75,Products!A:A,Products!B:B)</f>
        <v>Tablety</v>
      </c>
      <c r="F75" s="49">
        <f>_xlfn.XLOOKUP(C75,Products!A:A,Products!C:C)</f>
        <v>11990</v>
      </c>
      <c r="G75" s="49">
        <f t="shared" si="3"/>
        <v>23980</v>
      </c>
      <c r="H75" s="49">
        <f t="shared" si="4"/>
        <v>4</v>
      </c>
      <c r="I75" s="49" t="str">
        <f t="shared" si="5"/>
        <v>Čtvrtek</v>
      </c>
      <c r="J75" s="49" t="str" cm="1">
        <f t="array" ref="J75">IF(E75="Televize", _xlfn.TEXTJOIN(", ", TRUE, IF(B:B=B75, IF(E:E&lt;&gt;"Televize", E:E, ""), "")), "")</f>
        <v/>
      </c>
      <c r="K75" s="9"/>
      <c r="L75" s="9"/>
    </row>
    <row r="76" spans="1:13" ht="16.5" customHeight="1" thickBot="1" x14ac:dyDescent="0.3">
      <c r="A76" s="13">
        <v>52</v>
      </c>
      <c r="B76" s="11">
        <v>44644</v>
      </c>
      <c r="C76" s="10" t="s">
        <v>7</v>
      </c>
      <c r="D76" s="12">
        <v>1</v>
      </c>
      <c r="E76" s="49" t="str">
        <f>_xlfn.XLOOKUP(C76,Products!A:A,Products!B:B)</f>
        <v>Mobilní telefony</v>
      </c>
      <c r="F76" s="49">
        <f>_xlfn.XLOOKUP(C76,Products!A:A,Products!C:C)</f>
        <v>5690</v>
      </c>
      <c r="G76" s="49">
        <f t="shared" si="3"/>
        <v>5690</v>
      </c>
      <c r="H76" s="49">
        <f t="shared" si="4"/>
        <v>4</v>
      </c>
      <c r="I76" s="49" t="str">
        <f t="shared" si="5"/>
        <v>Čtvrtek</v>
      </c>
      <c r="J76" s="49" t="str" cm="1">
        <f t="array" ref="J76">IF(E76="Televize", _xlfn.TEXTJOIN(", ", TRUE, IF(B:B=B76, IF(E:E&lt;&gt;"Televize", E:E, ""), "")), "")</f>
        <v/>
      </c>
      <c r="K76" s="9"/>
      <c r="L76" s="9"/>
    </row>
    <row r="77" spans="1:13" ht="16.5" customHeight="1" thickBot="1" x14ac:dyDescent="0.3">
      <c r="A77" s="13">
        <v>52</v>
      </c>
      <c r="B77" s="11">
        <v>44644</v>
      </c>
      <c r="C77" s="10" t="s">
        <v>8</v>
      </c>
      <c r="D77" s="12">
        <v>2</v>
      </c>
      <c r="E77" s="49" t="str">
        <f>_xlfn.XLOOKUP(C77,Products!A:A,Products!B:B)</f>
        <v>Audio</v>
      </c>
      <c r="F77" s="49">
        <f>_xlfn.XLOOKUP(C77,Products!A:A,Products!C:C)</f>
        <v>7490</v>
      </c>
      <c r="G77" s="49">
        <f t="shared" si="3"/>
        <v>14980</v>
      </c>
      <c r="H77" s="49">
        <f t="shared" si="4"/>
        <v>4</v>
      </c>
      <c r="I77" s="49" t="str">
        <f t="shared" si="5"/>
        <v>Čtvrtek</v>
      </c>
      <c r="J77" s="49" t="str" cm="1">
        <f t="array" ref="J77">IF(E77="Televize", _xlfn.TEXTJOIN(", ", TRUE, IF(B:B=B77, IF(E:E&lt;&gt;"Televize", E:E, ""), "")), "")</f>
        <v/>
      </c>
      <c r="K77" s="9"/>
      <c r="L77" s="9"/>
    </row>
    <row r="78" spans="1:13" ht="16.5" customHeight="1" thickBot="1" x14ac:dyDescent="0.3">
      <c r="A78" s="13">
        <v>53</v>
      </c>
      <c r="B78" s="11">
        <v>44644</v>
      </c>
      <c r="C78" s="10" t="s">
        <v>9</v>
      </c>
      <c r="D78" s="12">
        <v>1</v>
      </c>
      <c r="E78" s="49" t="str">
        <f>_xlfn.XLOOKUP(C78,Products!A:A,Products!B:B)</f>
        <v>Mobilní telefony</v>
      </c>
      <c r="F78" s="49">
        <f>_xlfn.XLOOKUP(C78,Products!A:A,Products!C:C)</f>
        <v>25490</v>
      </c>
      <c r="G78" s="49">
        <f t="shared" si="3"/>
        <v>25490</v>
      </c>
      <c r="H78" s="49">
        <f t="shared" si="4"/>
        <v>4</v>
      </c>
      <c r="I78" s="49" t="str">
        <f t="shared" si="5"/>
        <v>Čtvrtek</v>
      </c>
      <c r="J78" s="49" t="str" cm="1">
        <f t="array" ref="J78">IF(E78="Televize", _xlfn.TEXTJOIN(", ", TRUE, IF(B:B=B78, IF(E:E&lt;&gt;"Televize", E:E, ""), "")), "")</f>
        <v/>
      </c>
      <c r="K78" s="9"/>
      <c r="L78" s="9"/>
    </row>
    <row r="79" spans="1:13" ht="30" customHeight="1" thickBot="1" x14ac:dyDescent="0.3">
      <c r="A79" s="13">
        <v>53</v>
      </c>
      <c r="B79" s="11">
        <v>44644</v>
      </c>
      <c r="C79" s="10" t="s">
        <v>10</v>
      </c>
      <c r="D79" s="12">
        <v>1</v>
      </c>
      <c r="E79" s="49" t="str">
        <f>_xlfn.XLOOKUP(C79,Products!A:A,Products!B:B)</f>
        <v>Televize</v>
      </c>
      <c r="F79" s="49">
        <f>_xlfn.XLOOKUP(C79,Products!A:A,Products!C:C)</f>
        <v>38990</v>
      </c>
      <c r="G79" s="49">
        <f t="shared" si="3"/>
        <v>38990</v>
      </c>
      <c r="H79" s="49">
        <f t="shared" si="4"/>
        <v>4</v>
      </c>
      <c r="I79" s="49" t="str">
        <f t="shared" si="5"/>
        <v>Čtvrtek</v>
      </c>
      <c r="J79" s="50" t="str" cm="1">
        <f t="array" ref="J79">IF(E79="Televize", _xlfn.TEXTJOIN(", ", TRUE, IF(B:B=B79, IF(E:E&lt;&gt;"Televize", E:E, ""), "")), "")</f>
        <v>Tablety, Mobilní telefony, Audio, Mobilní telefony</v>
      </c>
      <c r="K79" s="9"/>
      <c r="L79" s="9"/>
    </row>
    <row r="80" spans="1:13" ht="16.5" customHeight="1" thickBot="1" x14ac:dyDescent="0.3">
      <c r="A80" s="13">
        <v>54</v>
      </c>
      <c r="B80" s="11">
        <v>44650</v>
      </c>
      <c r="C80" s="10" t="s">
        <v>8</v>
      </c>
      <c r="D80" s="12">
        <v>1</v>
      </c>
      <c r="E80" s="49" t="str">
        <f>_xlfn.XLOOKUP(C80,Products!A:A,Products!B:B)</f>
        <v>Audio</v>
      </c>
      <c r="F80" s="49">
        <f>_xlfn.XLOOKUP(C80,Products!A:A,Products!C:C)</f>
        <v>7490</v>
      </c>
      <c r="G80" s="49">
        <f t="shared" si="3"/>
        <v>7490</v>
      </c>
      <c r="H80" s="49">
        <f t="shared" si="4"/>
        <v>3</v>
      </c>
      <c r="I80" s="49" t="str">
        <f t="shared" si="5"/>
        <v>Středa</v>
      </c>
      <c r="J80" s="49" t="str" cm="1">
        <f t="array" ref="J80">IF(E80="Televize", _xlfn.TEXTJOIN(", ", TRUE, IF(B:B=B80, IF(E:E&lt;&gt;"Televize", E:E, ""), "")), "")</f>
        <v/>
      </c>
      <c r="K80" s="9"/>
      <c r="L80" s="9"/>
    </row>
    <row r="81" spans="1:12" ht="16.5" customHeight="1" thickBot="1" x14ac:dyDescent="0.3">
      <c r="A81" s="13">
        <v>54</v>
      </c>
      <c r="B81" s="11">
        <v>44650</v>
      </c>
      <c r="C81" s="10" t="s">
        <v>11</v>
      </c>
      <c r="D81" s="12">
        <v>2</v>
      </c>
      <c r="E81" s="49" t="str">
        <f>_xlfn.XLOOKUP(C81,Products!A:A,Products!B:B)</f>
        <v>Audio</v>
      </c>
      <c r="F81" s="49">
        <f>_xlfn.XLOOKUP(C81,Products!A:A,Products!C:C)</f>
        <v>2990</v>
      </c>
      <c r="G81" s="49">
        <f t="shared" si="3"/>
        <v>5980</v>
      </c>
      <c r="H81" s="49">
        <f t="shared" si="4"/>
        <v>3</v>
      </c>
      <c r="I81" s="49" t="str">
        <f t="shared" si="5"/>
        <v>Středa</v>
      </c>
      <c r="J81" s="49" t="str" cm="1">
        <f t="array" ref="J81">IF(E81="Televize", _xlfn.TEXTJOIN(", ", TRUE, IF(B:B=B81, IF(E:E&lt;&gt;"Televize", E:E, ""), "")), "")</f>
        <v/>
      </c>
      <c r="K81" s="9"/>
      <c r="L81" s="9"/>
    </row>
    <row r="82" spans="1:12" ht="16.5" customHeight="1" thickBot="1" x14ac:dyDescent="0.3">
      <c r="A82" s="13">
        <v>54</v>
      </c>
      <c r="B82" s="11">
        <v>44650</v>
      </c>
      <c r="C82" s="10" t="s">
        <v>12</v>
      </c>
      <c r="D82" s="12">
        <v>1</v>
      </c>
      <c r="E82" s="49" t="str">
        <f>_xlfn.XLOOKUP(C82,Products!A:A,Products!B:B)</f>
        <v>Tablety</v>
      </c>
      <c r="F82" s="49">
        <f>_xlfn.XLOOKUP(C82,Products!A:A,Products!C:C)</f>
        <v>17990</v>
      </c>
      <c r="G82" s="49">
        <f t="shared" si="3"/>
        <v>17990</v>
      </c>
      <c r="H82" s="49">
        <f t="shared" si="4"/>
        <v>3</v>
      </c>
      <c r="I82" s="49" t="str">
        <f t="shared" si="5"/>
        <v>Středa</v>
      </c>
      <c r="J82" s="49" t="str" cm="1">
        <f t="array" ref="J82">IF(E82="Televize", _xlfn.TEXTJOIN(", ", TRUE, IF(B:B=B82, IF(E:E&lt;&gt;"Televize", E:E, ""), "")), "")</f>
        <v/>
      </c>
      <c r="K82" s="9"/>
      <c r="L82" s="9"/>
    </row>
    <row r="83" spans="1:12" ht="16.5" customHeight="1" thickBot="1" x14ac:dyDescent="0.3">
      <c r="A83" s="13">
        <v>55</v>
      </c>
      <c r="B83" s="11">
        <v>44653</v>
      </c>
      <c r="C83" s="10" t="s">
        <v>4</v>
      </c>
      <c r="D83" s="12">
        <v>1</v>
      </c>
      <c r="E83" s="49" t="str">
        <f>_xlfn.XLOOKUP(C83,Products!A:A,Products!B:B)</f>
        <v>Televize</v>
      </c>
      <c r="F83" s="49">
        <f>_xlfn.XLOOKUP(C83,Products!A:A,Products!C:C)</f>
        <v>29990</v>
      </c>
      <c r="G83" s="49">
        <f t="shared" si="3"/>
        <v>29990</v>
      </c>
      <c r="H83" s="49">
        <f t="shared" si="4"/>
        <v>6</v>
      </c>
      <c r="I83" s="49" t="str">
        <f t="shared" si="5"/>
        <v>Sobota</v>
      </c>
      <c r="J83" s="49" t="str" cm="1">
        <f t="array" ref="J83">IF(E83="Televize", _xlfn.TEXTJOIN(", ", TRUE, IF(B:B=B83, IF(E:E&lt;&gt;"Televize", E:E, ""), "")), "")</f>
        <v/>
      </c>
      <c r="K83" s="9"/>
      <c r="L83" s="9"/>
    </row>
    <row r="84" spans="1:12" ht="16.5" customHeight="1" thickBot="1" x14ac:dyDescent="0.3">
      <c r="A84" s="13">
        <v>55</v>
      </c>
      <c r="B84" s="11">
        <v>44653</v>
      </c>
      <c r="C84" s="10" t="s">
        <v>10</v>
      </c>
      <c r="D84" s="12">
        <v>1</v>
      </c>
      <c r="E84" s="49" t="str">
        <f>_xlfn.XLOOKUP(C84,Products!A:A,Products!B:B)</f>
        <v>Televize</v>
      </c>
      <c r="F84" s="49">
        <f>_xlfn.XLOOKUP(C84,Products!A:A,Products!C:C)</f>
        <v>38990</v>
      </c>
      <c r="G84" s="49">
        <f t="shared" si="3"/>
        <v>38990</v>
      </c>
      <c r="H84" s="49">
        <f t="shared" si="4"/>
        <v>6</v>
      </c>
      <c r="I84" s="49" t="str">
        <f t="shared" si="5"/>
        <v>Sobota</v>
      </c>
      <c r="J84" s="49" t="str" cm="1">
        <f t="array" ref="J84">IF(E84="Televize", _xlfn.TEXTJOIN(", ", TRUE, IF(B:B=B84, IF(E:E&lt;&gt;"Televize", E:E, ""), "")), "")</f>
        <v/>
      </c>
      <c r="K84" s="9"/>
      <c r="L84" s="9"/>
    </row>
    <row r="85" spans="1:12" ht="16.5" customHeight="1" thickBot="1" x14ac:dyDescent="0.3">
      <c r="A85" s="13">
        <v>56</v>
      </c>
      <c r="B85" s="11">
        <v>44655</v>
      </c>
      <c r="C85" s="10" t="s">
        <v>13</v>
      </c>
      <c r="D85" s="12">
        <v>1</v>
      </c>
      <c r="E85" s="49" t="str">
        <f>_xlfn.XLOOKUP(C85,Products!A:A,Products!B:B)</f>
        <v>Tablety</v>
      </c>
      <c r="F85" s="49">
        <f>_xlfn.XLOOKUP(C85,Products!A:A,Products!C:C)</f>
        <v>24990</v>
      </c>
      <c r="G85" s="49">
        <f t="shared" si="3"/>
        <v>24990</v>
      </c>
      <c r="H85" s="49">
        <f t="shared" si="4"/>
        <v>1</v>
      </c>
      <c r="I85" s="49" t="str">
        <f t="shared" si="5"/>
        <v>Pondělí</v>
      </c>
      <c r="J85" s="49" t="str" cm="1">
        <f t="array" ref="J85">IF(E85="Televize", _xlfn.TEXTJOIN(", ", TRUE, IF(B:B=B85, IF(E:E&lt;&gt;"Televize", E:E, ""), "")), "")</f>
        <v/>
      </c>
      <c r="K85" s="9"/>
      <c r="L85" s="9"/>
    </row>
    <row r="86" spans="1:12" ht="16.5" customHeight="1" thickBot="1" x14ac:dyDescent="0.3">
      <c r="A86" s="13">
        <v>56</v>
      </c>
      <c r="B86" s="11">
        <v>44655</v>
      </c>
      <c r="C86" s="10" t="s">
        <v>14</v>
      </c>
      <c r="D86" s="12">
        <v>2</v>
      </c>
      <c r="E86" s="49" t="str">
        <f>_xlfn.XLOOKUP(C86,Products!A:A,Products!B:B)</f>
        <v>Audio</v>
      </c>
      <c r="F86" s="49">
        <f>_xlfn.XLOOKUP(C86,Products!A:A,Products!C:C)</f>
        <v>10490</v>
      </c>
      <c r="G86" s="49">
        <f t="shared" si="3"/>
        <v>20980</v>
      </c>
      <c r="H86" s="49">
        <f t="shared" si="4"/>
        <v>1</v>
      </c>
      <c r="I86" s="49" t="str">
        <f t="shared" si="5"/>
        <v>Pondělí</v>
      </c>
      <c r="J86" s="49" t="str" cm="1">
        <f t="array" ref="J86">IF(E86="Televize", _xlfn.TEXTJOIN(", ", TRUE, IF(B:B=B86, IF(E:E&lt;&gt;"Televize", E:E, ""), "")), "")</f>
        <v/>
      </c>
      <c r="K86" s="9"/>
      <c r="L86" s="9"/>
    </row>
    <row r="87" spans="1:12" ht="16.5" customHeight="1" thickBot="1" x14ac:dyDescent="0.3">
      <c r="A87" s="13">
        <v>56</v>
      </c>
      <c r="B87" s="11">
        <v>44655</v>
      </c>
      <c r="C87" s="10" t="s">
        <v>7</v>
      </c>
      <c r="D87" s="12">
        <v>1</v>
      </c>
      <c r="E87" s="49" t="str">
        <f>_xlfn.XLOOKUP(C87,Products!A:A,Products!B:B)</f>
        <v>Mobilní telefony</v>
      </c>
      <c r="F87" s="49">
        <f>_xlfn.XLOOKUP(C87,Products!A:A,Products!C:C)</f>
        <v>5690</v>
      </c>
      <c r="G87" s="49">
        <f t="shared" si="3"/>
        <v>5690</v>
      </c>
      <c r="H87" s="49">
        <f t="shared" si="4"/>
        <v>1</v>
      </c>
      <c r="I87" s="49" t="str">
        <f t="shared" si="5"/>
        <v>Pondělí</v>
      </c>
      <c r="J87" s="49" t="str" cm="1">
        <f t="array" ref="J87">IF(E87="Televize", _xlfn.TEXTJOIN(", ", TRUE, IF(B:B=B87, IF(E:E&lt;&gt;"Televize", E:E, ""), "")), "")</f>
        <v/>
      </c>
      <c r="K87" s="9"/>
      <c r="L87" s="9"/>
    </row>
    <row r="88" spans="1:12" ht="16.5" customHeight="1" thickBot="1" x14ac:dyDescent="0.3">
      <c r="A88" s="13">
        <v>57</v>
      </c>
      <c r="B88" s="11">
        <v>44655</v>
      </c>
      <c r="C88" s="10" t="s">
        <v>5</v>
      </c>
      <c r="D88" s="12">
        <v>1</v>
      </c>
      <c r="E88" s="49" t="str">
        <f>_xlfn.XLOOKUP(C88,Products!A:A,Products!B:B)</f>
        <v>Mobilní telefony</v>
      </c>
      <c r="F88" s="49">
        <f>_xlfn.XLOOKUP(C88,Products!A:A,Products!C:C)</f>
        <v>27990</v>
      </c>
      <c r="G88" s="49">
        <f t="shared" si="3"/>
        <v>27990</v>
      </c>
      <c r="H88" s="49">
        <f t="shared" si="4"/>
        <v>1</v>
      </c>
      <c r="I88" s="49" t="str">
        <f t="shared" si="5"/>
        <v>Pondělí</v>
      </c>
      <c r="J88" s="49" t="str" cm="1">
        <f t="array" ref="J88">IF(E88="Televize", _xlfn.TEXTJOIN(", ", TRUE, IF(B:B=B88, IF(E:E&lt;&gt;"Televize", E:E, ""), "")), "")</f>
        <v/>
      </c>
      <c r="K88" s="9"/>
      <c r="L88" s="9"/>
    </row>
    <row r="89" spans="1:12" ht="16.5" customHeight="1" thickBot="1" x14ac:dyDescent="0.3">
      <c r="A89" s="13">
        <v>57</v>
      </c>
      <c r="B89" s="11">
        <v>44655</v>
      </c>
      <c r="C89" s="10" t="s">
        <v>13</v>
      </c>
      <c r="D89" s="12">
        <v>1</v>
      </c>
      <c r="E89" s="49" t="str">
        <f>_xlfn.XLOOKUP(C89,Products!A:A,Products!B:B)</f>
        <v>Tablety</v>
      </c>
      <c r="F89" s="49">
        <f>_xlfn.XLOOKUP(C89,Products!A:A,Products!C:C)</f>
        <v>24990</v>
      </c>
      <c r="G89" s="49">
        <f t="shared" si="3"/>
        <v>24990</v>
      </c>
      <c r="H89" s="49">
        <f t="shared" si="4"/>
        <v>1</v>
      </c>
      <c r="I89" s="49" t="str">
        <f t="shared" si="5"/>
        <v>Pondělí</v>
      </c>
      <c r="J89" s="49" t="str" cm="1">
        <f t="array" ref="J89">IF(E89="Televize", _xlfn.TEXTJOIN(", ", TRUE, IF(B:B=B89, IF(E:E&lt;&gt;"Televize", E:E, ""), "")), "")</f>
        <v/>
      </c>
      <c r="K89" s="9"/>
      <c r="L89" s="9"/>
    </row>
    <row r="90" spans="1:12" ht="66" customHeight="1" thickBot="1" x14ac:dyDescent="0.3">
      <c r="A90" s="13">
        <v>58</v>
      </c>
      <c r="B90" s="11">
        <v>44655</v>
      </c>
      <c r="C90" s="10" t="s">
        <v>10</v>
      </c>
      <c r="D90" s="12">
        <v>1</v>
      </c>
      <c r="E90" s="49" t="str">
        <f>_xlfn.XLOOKUP(C90,Products!A:A,Products!B:B)</f>
        <v>Televize</v>
      </c>
      <c r="F90" s="49">
        <f>_xlfn.XLOOKUP(C90,Products!A:A,Products!C:C)</f>
        <v>38990</v>
      </c>
      <c r="G90" s="49">
        <f t="shared" si="3"/>
        <v>38990</v>
      </c>
      <c r="H90" s="49">
        <f t="shared" si="4"/>
        <v>1</v>
      </c>
      <c r="I90" s="49" t="str">
        <f t="shared" si="5"/>
        <v>Pondělí</v>
      </c>
      <c r="J90" s="51" t="str" cm="1">
        <f t="array" ref="J90">IF(E90="Televize", _xlfn.TEXTJOIN(", ", TRUE, IF(B:B=B90, IF(E:E&lt;&gt;"Televize", E:E, ""), "")), "")</f>
        <v>Tablety, Audio, Mobilní telefony, Mobilní telefony, Tablety, Audio, Mobilní telefony, Tablety, Audio, Tablety, Audio, Mobilní telefony</v>
      </c>
      <c r="K90" s="9"/>
      <c r="L90" s="9"/>
    </row>
    <row r="91" spans="1:12" ht="16.5" customHeight="1" thickBot="1" x14ac:dyDescent="0.3">
      <c r="A91" s="13">
        <v>58</v>
      </c>
      <c r="B91" s="11">
        <v>44655</v>
      </c>
      <c r="C91" s="10" t="s">
        <v>8</v>
      </c>
      <c r="D91" s="12">
        <v>2</v>
      </c>
      <c r="E91" s="49" t="str">
        <f>_xlfn.XLOOKUP(C91,Products!A:A,Products!B:B)</f>
        <v>Audio</v>
      </c>
      <c r="F91" s="49">
        <f>_xlfn.XLOOKUP(C91,Products!A:A,Products!C:C)</f>
        <v>7490</v>
      </c>
      <c r="G91" s="49">
        <f t="shared" si="3"/>
        <v>14980</v>
      </c>
      <c r="H91" s="49">
        <f t="shared" si="4"/>
        <v>1</v>
      </c>
      <c r="I91" s="49" t="str">
        <f t="shared" si="5"/>
        <v>Pondělí</v>
      </c>
      <c r="J91" s="49" t="str" cm="1">
        <f t="array" ref="J91">IF(E91="Televize", _xlfn.TEXTJOIN(", ", TRUE, IF(B:B=B91, IF(E:E&lt;&gt;"Televize", E:E, ""), "")), "")</f>
        <v/>
      </c>
      <c r="K91" s="9"/>
      <c r="L91" s="9"/>
    </row>
    <row r="92" spans="1:12" ht="16.5" customHeight="1" thickBot="1" x14ac:dyDescent="0.3">
      <c r="A92" s="13">
        <v>58</v>
      </c>
      <c r="B92" s="11">
        <v>44655</v>
      </c>
      <c r="C92" s="10" t="s">
        <v>9</v>
      </c>
      <c r="D92" s="12">
        <v>1</v>
      </c>
      <c r="E92" s="49" t="str">
        <f>_xlfn.XLOOKUP(C92,Products!A:A,Products!B:B)</f>
        <v>Mobilní telefony</v>
      </c>
      <c r="F92" s="49">
        <f>_xlfn.XLOOKUP(C92,Products!A:A,Products!C:C)</f>
        <v>25490</v>
      </c>
      <c r="G92" s="49">
        <f t="shared" si="3"/>
        <v>25490</v>
      </c>
      <c r="H92" s="49">
        <f t="shared" si="4"/>
        <v>1</v>
      </c>
      <c r="I92" s="49" t="str">
        <f t="shared" si="5"/>
        <v>Pondělí</v>
      </c>
      <c r="J92" s="49" t="str" cm="1">
        <f t="array" ref="J92">IF(E92="Televize", _xlfn.TEXTJOIN(", ", TRUE, IF(B:B=B92, IF(E:E&lt;&gt;"Televize", E:E, ""), "")), "")</f>
        <v/>
      </c>
      <c r="K92" s="9"/>
      <c r="L92" s="9"/>
    </row>
    <row r="93" spans="1:12" ht="16.5" customHeight="1" thickBot="1" x14ac:dyDescent="0.3">
      <c r="A93" s="13">
        <v>59</v>
      </c>
      <c r="B93" s="11">
        <v>44655</v>
      </c>
      <c r="C93" s="10" t="s">
        <v>6</v>
      </c>
      <c r="D93" s="12">
        <v>1</v>
      </c>
      <c r="E93" s="49" t="str">
        <f>_xlfn.XLOOKUP(C93,Products!A:A,Products!B:B)</f>
        <v>Tablety</v>
      </c>
      <c r="F93" s="49">
        <f>_xlfn.XLOOKUP(C93,Products!A:A,Products!C:C)</f>
        <v>11990</v>
      </c>
      <c r="G93" s="49">
        <f t="shared" si="3"/>
        <v>11990</v>
      </c>
      <c r="H93" s="49">
        <f t="shared" si="4"/>
        <v>1</v>
      </c>
      <c r="I93" s="49" t="str">
        <f t="shared" si="5"/>
        <v>Pondělí</v>
      </c>
      <c r="J93" s="49" t="str" cm="1">
        <f t="array" ref="J93">IF(E93="Televize", _xlfn.TEXTJOIN(", ", TRUE, IF(B:B=B93, IF(E:E&lt;&gt;"Televize", E:E, ""), "")), "")</f>
        <v/>
      </c>
      <c r="K93" s="9"/>
      <c r="L93" s="9"/>
    </row>
    <row r="94" spans="1:12" ht="16.5" customHeight="1" thickBot="1" x14ac:dyDescent="0.3">
      <c r="A94" s="13">
        <v>59</v>
      </c>
      <c r="B94" s="11">
        <v>44655</v>
      </c>
      <c r="C94" s="10" t="s">
        <v>11</v>
      </c>
      <c r="D94" s="12">
        <v>2</v>
      </c>
      <c r="E94" s="49" t="str">
        <f>_xlfn.XLOOKUP(C94,Products!A:A,Products!B:B)</f>
        <v>Audio</v>
      </c>
      <c r="F94" s="49">
        <f>_xlfn.XLOOKUP(C94,Products!A:A,Products!C:C)</f>
        <v>2990</v>
      </c>
      <c r="G94" s="49">
        <f t="shared" si="3"/>
        <v>5980</v>
      </c>
      <c r="H94" s="49">
        <f t="shared" si="4"/>
        <v>1</v>
      </c>
      <c r="I94" s="49" t="str">
        <f t="shared" si="5"/>
        <v>Pondělí</v>
      </c>
      <c r="J94" s="49" t="str" cm="1">
        <f t="array" ref="J94">IF(E94="Televize", _xlfn.TEXTJOIN(", ", TRUE, IF(B:B=B94, IF(E:E&lt;&gt;"Televize", E:E, ""), "")), "")</f>
        <v/>
      </c>
      <c r="K94" s="9"/>
      <c r="L94" s="9"/>
    </row>
    <row r="95" spans="1:12" ht="16.5" customHeight="1" thickBot="1" x14ac:dyDescent="0.3">
      <c r="A95" s="13">
        <v>60</v>
      </c>
      <c r="B95" s="11">
        <v>44655</v>
      </c>
      <c r="C95" s="10" t="s">
        <v>12</v>
      </c>
      <c r="D95" s="12">
        <v>1</v>
      </c>
      <c r="E95" s="49" t="str">
        <f>_xlfn.XLOOKUP(C95,Products!A:A,Products!B:B)</f>
        <v>Tablety</v>
      </c>
      <c r="F95" s="49">
        <f>_xlfn.XLOOKUP(C95,Products!A:A,Products!C:C)</f>
        <v>17990</v>
      </c>
      <c r="G95" s="49">
        <f t="shared" si="3"/>
        <v>17990</v>
      </c>
      <c r="H95" s="49">
        <f t="shared" si="4"/>
        <v>1</v>
      </c>
      <c r="I95" s="49" t="str">
        <f t="shared" si="5"/>
        <v>Pondělí</v>
      </c>
      <c r="J95" s="49" t="str" cm="1">
        <f t="array" ref="J95">IF(E95="Televize", _xlfn.TEXTJOIN(", ", TRUE, IF(B:B=B95, IF(E:E&lt;&gt;"Televize", E:E, ""), "")), "")</f>
        <v/>
      </c>
      <c r="K95" s="9"/>
      <c r="L95" s="9"/>
    </row>
    <row r="96" spans="1:12" ht="16.5" customHeight="1" thickBot="1" x14ac:dyDescent="0.3">
      <c r="A96" s="13">
        <v>60</v>
      </c>
      <c r="B96" s="11">
        <v>44655</v>
      </c>
      <c r="C96" s="10" t="s">
        <v>14</v>
      </c>
      <c r="D96" s="12">
        <v>1</v>
      </c>
      <c r="E96" s="49" t="str">
        <f>_xlfn.XLOOKUP(C96,Products!A:A,Products!B:B)</f>
        <v>Audio</v>
      </c>
      <c r="F96" s="49">
        <f>_xlfn.XLOOKUP(C96,Products!A:A,Products!C:C)</f>
        <v>10490</v>
      </c>
      <c r="G96" s="49">
        <f t="shared" si="3"/>
        <v>10490</v>
      </c>
      <c r="H96" s="49">
        <f t="shared" si="4"/>
        <v>1</v>
      </c>
      <c r="I96" s="49" t="str">
        <f t="shared" si="5"/>
        <v>Pondělí</v>
      </c>
      <c r="J96" s="49" t="str" cm="1">
        <f t="array" ref="J96">IF(E96="Televize", _xlfn.TEXTJOIN(", ", TRUE, IF(B:B=B96, IF(E:E&lt;&gt;"Televize", E:E, ""), "")), "")</f>
        <v/>
      </c>
      <c r="K96" s="9"/>
      <c r="L96" s="9"/>
    </row>
    <row r="97" spans="1:12" ht="16.5" customHeight="1" thickBot="1" x14ac:dyDescent="0.3">
      <c r="A97" s="13">
        <v>60</v>
      </c>
      <c r="B97" s="11">
        <v>44655</v>
      </c>
      <c r="C97" s="10" t="s">
        <v>7</v>
      </c>
      <c r="D97" s="12">
        <v>1</v>
      </c>
      <c r="E97" s="49" t="str">
        <f>_xlfn.XLOOKUP(C97,Products!A:A,Products!B:B)</f>
        <v>Mobilní telefony</v>
      </c>
      <c r="F97" s="49">
        <f>_xlfn.XLOOKUP(C97,Products!A:A,Products!C:C)</f>
        <v>5690</v>
      </c>
      <c r="G97" s="49">
        <f t="shared" si="3"/>
        <v>5690</v>
      </c>
      <c r="H97" s="49">
        <f t="shared" si="4"/>
        <v>1</v>
      </c>
      <c r="I97" s="49" t="str">
        <f t="shared" si="5"/>
        <v>Pondělí</v>
      </c>
      <c r="J97" s="49" t="str" cm="1">
        <f t="array" ref="J97">IF(E97="Televize", _xlfn.TEXTJOIN(", ", TRUE, IF(B:B=B97, IF(E:E&lt;&gt;"Televize", E:E, ""), "")), "")</f>
        <v/>
      </c>
      <c r="K97" s="9"/>
      <c r="L97" s="9"/>
    </row>
    <row r="98" spans="1:12" ht="16.5" customHeight="1" thickBot="1" x14ac:dyDescent="0.3">
      <c r="A98" s="13">
        <v>61</v>
      </c>
      <c r="B98" s="11">
        <v>44668</v>
      </c>
      <c r="C98" s="10" t="s">
        <v>4</v>
      </c>
      <c r="D98" s="12">
        <v>1</v>
      </c>
      <c r="E98" s="49" t="str">
        <f>_xlfn.XLOOKUP(C98,Products!A:A,Products!B:B)</f>
        <v>Televize</v>
      </c>
      <c r="F98" s="49">
        <f>_xlfn.XLOOKUP(C98,Products!A:A,Products!C:C)</f>
        <v>29990</v>
      </c>
      <c r="G98" s="49">
        <f t="shared" si="3"/>
        <v>29990</v>
      </c>
      <c r="H98" s="49">
        <f t="shared" si="4"/>
        <v>7</v>
      </c>
      <c r="I98" s="49" t="str">
        <f t="shared" si="5"/>
        <v>Neděle</v>
      </c>
      <c r="J98" s="49" t="str" cm="1">
        <f t="array" ref="J98">IF(E98="Televize", _xlfn.TEXTJOIN(", ", TRUE, IF(B:B=B98, IF(E:E&lt;&gt;"Televize", E:E, ""), "")), "")</f>
        <v>Mobilní telefony</v>
      </c>
      <c r="K98" s="9"/>
      <c r="L98" s="9"/>
    </row>
    <row r="99" spans="1:12" ht="16.5" customHeight="1" thickBot="1" x14ac:dyDescent="0.3">
      <c r="A99" s="13">
        <v>61</v>
      </c>
      <c r="B99" s="11">
        <v>44668</v>
      </c>
      <c r="C99" s="10" t="s">
        <v>5</v>
      </c>
      <c r="D99" s="12">
        <v>1</v>
      </c>
      <c r="E99" s="49" t="str">
        <f>_xlfn.XLOOKUP(C99,Products!A:A,Products!B:B)</f>
        <v>Mobilní telefony</v>
      </c>
      <c r="F99" s="49">
        <f>_xlfn.XLOOKUP(C99,Products!A:A,Products!C:C)</f>
        <v>27990</v>
      </c>
      <c r="G99" s="49">
        <f t="shared" si="3"/>
        <v>27990</v>
      </c>
      <c r="H99" s="49">
        <f t="shared" si="4"/>
        <v>7</v>
      </c>
      <c r="I99" s="49" t="str">
        <f t="shared" si="5"/>
        <v>Neděle</v>
      </c>
      <c r="J99" s="49" t="str" cm="1">
        <f t="array" ref="J99">IF(E99="Televize", _xlfn.TEXTJOIN(", ", TRUE, IF(B:B=B99, IF(E:E&lt;&gt;"Televize", E:E, ""), "")), "")</f>
        <v/>
      </c>
      <c r="K99" s="9"/>
      <c r="L99" s="9"/>
    </row>
    <row r="100" spans="1:12" ht="16.5" customHeight="1" thickBot="1" x14ac:dyDescent="0.3">
      <c r="A100" s="13">
        <v>62</v>
      </c>
      <c r="B100" s="11">
        <v>44669</v>
      </c>
      <c r="C100" s="10" t="s">
        <v>14</v>
      </c>
      <c r="D100" s="12">
        <v>1</v>
      </c>
      <c r="E100" s="49" t="str">
        <f>_xlfn.XLOOKUP(C100,Products!A:A,Products!B:B)</f>
        <v>Audio</v>
      </c>
      <c r="F100" s="49">
        <f>_xlfn.XLOOKUP(C100,Products!A:A,Products!C:C)</f>
        <v>10490</v>
      </c>
      <c r="G100" s="49">
        <f t="shared" si="3"/>
        <v>10490</v>
      </c>
      <c r="H100" s="49">
        <f t="shared" si="4"/>
        <v>1</v>
      </c>
      <c r="I100" s="49" t="str">
        <f t="shared" si="5"/>
        <v>Pondělí</v>
      </c>
      <c r="J100" s="49" t="str" cm="1">
        <f t="array" ref="J100">IF(E100="Televize", _xlfn.TEXTJOIN(", ", TRUE, IF(B:B=B100, IF(E:E&lt;&gt;"Televize", E:E, ""), "")), "")</f>
        <v/>
      </c>
      <c r="K100" s="9"/>
      <c r="L100" s="9"/>
    </row>
    <row r="101" spans="1:12" ht="16.5" customHeight="1" thickBot="1" x14ac:dyDescent="0.3">
      <c r="A101" s="13">
        <v>62</v>
      </c>
      <c r="B101" s="11">
        <v>44669</v>
      </c>
      <c r="C101" s="10" t="s">
        <v>13</v>
      </c>
      <c r="D101" s="12">
        <v>1</v>
      </c>
      <c r="E101" s="49" t="str">
        <f>_xlfn.XLOOKUP(C101,Products!A:A,Products!B:B)</f>
        <v>Tablety</v>
      </c>
      <c r="F101" s="49">
        <f>_xlfn.XLOOKUP(C101,Products!A:A,Products!C:C)</f>
        <v>24990</v>
      </c>
      <c r="G101" s="49">
        <f t="shared" si="3"/>
        <v>24990</v>
      </c>
      <c r="H101" s="49">
        <f t="shared" si="4"/>
        <v>1</v>
      </c>
      <c r="I101" s="49" t="str">
        <f t="shared" si="5"/>
        <v>Pondělí</v>
      </c>
      <c r="J101" s="49" t="str" cm="1">
        <f t="array" ref="J101">IF(E101="Televize", _xlfn.TEXTJOIN(", ", TRUE, IF(B:B=B101, IF(E:E&lt;&gt;"Televize", E:E, ""), "")), "")</f>
        <v/>
      </c>
      <c r="K101" s="9"/>
      <c r="L101" s="9"/>
    </row>
    <row r="102" spans="1:12" ht="16.5" customHeight="1" thickBot="1" x14ac:dyDescent="0.3">
      <c r="A102" s="13">
        <v>62</v>
      </c>
      <c r="B102" s="11">
        <v>44669</v>
      </c>
      <c r="C102" s="10" t="s">
        <v>15</v>
      </c>
      <c r="D102" s="12">
        <v>1</v>
      </c>
      <c r="E102" s="49" t="str">
        <f>_xlfn.XLOOKUP(C102,Products!A:A,Products!B:B)</f>
        <v>Televize</v>
      </c>
      <c r="F102" s="49">
        <f>_xlfn.XLOOKUP(C102,Products!A:A,Products!C:C)</f>
        <v>44990</v>
      </c>
      <c r="G102" s="49">
        <f t="shared" si="3"/>
        <v>44990</v>
      </c>
      <c r="H102" s="49">
        <f t="shared" si="4"/>
        <v>1</v>
      </c>
      <c r="I102" s="49" t="str">
        <f t="shared" si="5"/>
        <v>Pondělí</v>
      </c>
      <c r="J102" s="49" t="str" cm="1">
        <f t="array" ref="J102">IF(E102="Televize", _xlfn.TEXTJOIN(", ", TRUE, IF(B:B=B102, IF(E:E&lt;&gt;"Televize", E:E, ""), "")), "")</f>
        <v>Audio, Tablety</v>
      </c>
      <c r="K102" s="9"/>
      <c r="L102" s="9"/>
    </row>
    <row r="103" spans="1:12" ht="16.5" customHeight="1" thickBot="1" x14ac:dyDescent="0.3">
      <c r="A103" s="13">
        <v>63</v>
      </c>
      <c r="B103" s="11">
        <v>44673</v>
      </c>
      <c r="C103" s="10" t="s">
        <v>8</v>
      </c>
      <c r="D103" s="12">
        <v>1</v>
      </c>
      <c r="E103" s="49" t="str">
        <f>_xlfn.XLOOKUP(C103,Products!A:A,Products!B:B)</f>
        <v>Audio</v>
      </c>
      <c r="F103" s="49">
        <f>_xlfn.XLOOKUP(C103,Products!A:A,Products!C:C)</f>
        <v>7490</v>
      </c>
      <c r="G103" s="49">
        <f t="shared" si="3"/>
        <v>7490</v>
      </c>
      <c r="H103" s="49">
        <f t="shared" si="4"/>
        <v>5</v>
      </c>
      <c r="I103" s="49" t="str">
        <f t="shared" si="5"/>
        <v>Pátek</v>
      </c>
      <c r="J103" s="49" t="str" cm="1">
        <f t="array" ref="J103">IF(E103="Televize", _xlfn.TEXTJOIN(", ", TRUE, IF(B:B=B103, IF(E:E&lt;&gt;"Televize", E:E, ""), "")), "")</f>
        <v/>
      </c>
      <c r="K103" s="9"/>
      <c r="L103" s="9"/>
    </row>
    <row r="104" spans="1:12" ht="16.5" customHeight="1" thickBot="1" x14ac:dyDescent="0.3">
      <c r="A104" s="13">
        <v>63</v>
      </c>
      <c r="B104" s="11">
        <v>44673</v>
      </c>
      <c r="C104" s="10" t="s">
        <v>9</v>
      </c>
      <c r="D104" s="12">
        <v>1</v>
      </c>
      <c r="E104" s="49" t="str">
        <f>_xlfn.XLOOKUP(C104,Products!A:A,Products!B:B)</f>
        <v>Mobilní telefony</v>
      </c>
      <c r="F104" s="49">
        <f>_xlfn.XLOOKUP(C104,Products!A:A,Products!C:C)</f>
        <v>25490</v>
      </c>
      <c r="G104" s="49">
        <f t="shared" si="3"/>
        <v>25490</v>
      </c>
      <c r="H104" s="49">
        <f t="shared" si="4"/>
        <v>5</v>
      </c>
      <c r="I104" s="49" t="str">
        <f t="shared" si="5"/>
        <v>Pátek</v>
      </c>
      <c r="J104" s="49" t="str" cm="1">
        <f t="array" ref="J104">IF(E104="Televize", _xlfn.TEXTJOIN(", ", TRUE, IF(B:B=B104, IF(E:E&lt;&gt;"Televize", E:E, ""), "")), "")</f>
        <v/>
      </c>
      <c r="K104" s="9"/>
      <c r="L104" s="9"/>
    </row>
    <row r="105" spans="1:12" ht="16.5" customHeight="1" thickBot="1" x14ac:dyDescent="0.3">
      <c r="A105" s="13">
        <v>64</v>
      </c>
      <c r="B105" s="11">
        <v>44674</v>
      </c>
      <c r="C105" s="10" t="s">
        <v>11</v>
      </c>
      <c r="D105" s="12">
        <v>2</v>
      </c>
      <c r="E105" s="49" t="str">
        <f>_xlfn.XLOOKUP(C105,Products!A:A,Products!B:B)</f>
        <v>Audio</v>
      </c>
      <c r="F105" s="49">
        <f>_xlfn.XLOOKUP(C105,Products!A:A,Products!C:C)</f>
        <v>2990</v>
      </c>
      <c r="G105" s="49">
        <f t="shared" si="3"/>
        <v>5980</v>
      </c>
      <c r="H105" s="49">
        <f t="shared" si="4"/>
        <v>6</v>
      </c>
      <c r="I105" s="49" t="str">
        <f t="shared" si="5"/>
        <v>Sobota</v>
      </c>
      <c r="J105" s="49" t="str" cm="1">
        <f t="array" ref="J105">IF(E105="Televize", _xlfn.TEXTJOIN(", ", TRUE, IF(B:B=B105, IF(E:E&lt;&gt;"Televize", E:E, ""), "")), "")</f>
        <v/>
      </c>
      <c r="K105" s="9"/>
      <c r="L105" s="9"/>
    </row>
    <row r="106" spans="1:12" ht="16.5" customHeight="1" thickBot="1" x14ac:dyDescent="0.3">
      <c r="A106" s="13">
        <v>64</v>
      </c>
      <c r="B106" s="11">
        <v>44674</v>
      </c>
      <c r="C106" s="10" t="s">
        <v>6</v>
      </c>
      <c r="D106" s="12">
        <v>1</v>
      </c>
      <c r="E106" s="49" t="str">
        <f>_xlfn.XLOOKUP(C106,Products!A:A,Products!B:B)</f>
        <v>Tablety</v>
      </c>
      <c r="F106" s="49">
        <f>_xlfn.XLOOKUP(C106,Products!A:A,Products!C:C)</f>
        <v>11990</v>
      </c>
      <c r="G106" s="49">
        <f t="shared" si="3"/>
        <v>11990</v>
      </c>
      <c r="H106" s="49">
        <f t="shared" si="4"/>
        <v>6</v>
      </c>
      <c r="I106" s="49" t="str">
        <f t="shared" si="5"/>
        <v>Sobota</v>
      </c>
      <c r="J106" s="49" t="str" cm="1">
        <f t="array" ref="J106">IF(E106="Televize", _xlfn.TEXTJOIN(", ", TRUE, IF(B:B=B106, IF(E:E&lt;&gt;"Televize", E:E, ""), "")), "")</f>
        <v/>
      </c>
      <c r="K106" s="9"/>
      <c r="L106" s="9"/>
    </row>
    <row r="107" spans="1:12" ht="16.5" customHeight="1" thickBot="1" x14ac:dyDescent="0.3">
      <c r="A107" s="13">
        <v>64</v>
      </c>
      <c r="B107" s="11">
        <v>44674</v>
      </c>
      <c r="C107" s="10" t="s">
        <v>7</v>
      </c>
      <c r="D107" s="12">
        <v>1</v>
      </c>
      <c r="E107" s="49" t="str">
        <f>_xlfn.XLOOKUP(C107,Products!A:A,Products!B:B)</f>
        <v>Mobilní telefony</v>
      </c>
      <c r="F107" s="49">
        <f>_xlfn.XLOOKUP(C107,Products!A:A,Products!C:C)</f>
        <v>5690</v>
      </c>
      <c r="G107" s="49">
        <f t="shared" si="3"/>
        <v>5690</v>
      </c>
      <c r="H107" s="49">
        <f t="shared" si="4"/>
        <v>6</v>
      </c>
      <c r="I107" s="49" t="str">
        <f t="shared" si="5"/>
        <v>Sobota</v>
      </c>
      <c r="J107" s="49" t="str" cm="1">
        <f t="array" ref="J107">IF(E107="Televize", _xlfn.TEXTJOIN(", ", TRUE, IF(B:B=B107, IF(E:E&lt;&gt;"Televize", E:E, ""), "")), "")</f>
        <v/>
      </c>
      <c r="K107" s="9"/>
      <c r="L107" s="9"/>
    </row>
    <row r="108" spans="1:12" ht="16.5" customHeight="1" thickBot="1" x14ac:dyDescent="0.3">
      <c r="A108" s="13">
        <v>65</v>
      </c>
      <c r="B108" s="11">
        <v>44674</v>
      </c>
      <c r="C108" s="10" t="s">
        <v>12</v>
      </c>
      <c r="D108" s="12">
        <v>1</v>
      </c>
      <c r="E108" s="49" t="str">
        <f>_xlfn.XLOOKUP(C108,Products!A:A,Products!B:B)</f>
        <v>Tablety</v>
      </c>
      <c r="F108" s="49">
        <f>_xlfn.XLOOKUP(C108,Products!A:A,Products!C:C)</f>
        <v>17990</v>
      </c>
      <c r="G108" s="49">
        <f t="shared" si="3"/>
        <v>17990</v>
      </c>
      <c r="H108" s="49">
        <f t="shared" si="4"/>
        <v>6</v>
      </c>
      <c r="I108" s="49" t="str">
        <f t="shared" si="5"/>
        <v>Sobota</v>
      </c>
      <c r="J108" s="49" t="str" cm="1">
        <f t="array" ref="J108">IF(E108="Televize", _xlfn.TEXTJOIN(", ", TRUE, IF(B:B=B108, IF(E:E&lt;&gt;"Televize", E:E, ""), "")), "")</f>
        <v/>
      </c>
      <c r="K108" s="9"/>
      <c r="L108" s="9"/>
    </row>
    <row r="109" spans="1:12" ht="16.5" customHeight="1" thickBot="1" x14ac:dyDescent="0.3">
      <c r="A109" s="13">
        <v>65</v>
      </c>
      <c r="B109" s="11">
        <v>44674</v>
      </c>
      <c r="C109" s="10" t="s">
        <v>10</v>
      </c>
      <c r="D109" s="12">
        <v>1</v>
      </c>
      <c r="E109" s="49" t="str">
        <f>_xlfn.XLOOKUP(C109,Products!A:A,Products!B:B)</f>
        <v>Televize</v>
      </c>
      <c r="F109" s="49">
        <f>_xlfn.XLOOKUP(C109,Products!A:A,Products!C:C)</f>
        <v>38990</v>
      </c>
      <c r="G109" s="49">
        <f t="shared" si="3"/>
        <v>38990</v>
      </c>
      <c r="H109" s="49">
        <f t="shared" si="4"/>
        <v>6</v>
      </c>
      <c r="I109" s="49" t="str">
        <f t="shared" si="5"/>
        <v>Sobota</v>
      </c>
      <c r="J109" s="50" t="str" cm="1">
        <f t="array" ref="J109">IF(E109="Televize", _xlfn.TEXTJOIN(", ", TRUE, IF(B:B=B109, IF(E:E&lt;&gt;"Televize", E:E, ""), "")), "")</f>
        <v>Audio, Tablety, Mobilní telefony, Tablety</v>
      </c>
      <c r="K109" s="9"/>
      <c r="L109" s="9"/>
    </row>
    <row r="110" spans="1:12" ht="16.5" customHeight="1" thickBot="1" x14ac:dyDescent="0.3">
      <c r="A110" s="13">
        <v>66</v>
      </c>
      <c r="B110" s="11">
        <v>44680</v>
      </c>
      <c r="C110" s="10" t="s">
        <v>8</v>
      </c>
      <c r="D110" s="12">
        <v>2</v>
      </c>
      <c r="E110" s="49" t="str">
        <f>_xlfn.XLOOKUP(C110,Products!A:A,Products!B:B)</f>
        <v>Audio</v>
      </c>
      <c r="F110" s="49">
        <f>_xlfn.XLOOKUP(C110,Products!A:A,Products!C:C)</f>
        <v>7490</v>
      </c>
      <c r="G110" s="49">
        <f t="shared" si="3"/>
        <v>14980</v>
      </c>
      <c r="H110" s="49">
        <f t="shared" si="4"/>
        <v>5</v>
      </c>
      <c r="I110" s="49" t="str">
        <f t="shared" si="5"/>
        <v>Pátek</v>
      </c>
      <c r="J110" s="49" t="str" cm="1">
        <f t="array" ref="J110">IF(E110="Televize", _xlfn.TEXTJOIN(", ", TRUE, IF(B:B=B110, IF(E:E&lt;&gt;"Televize", E:E, ""), "")), "")</f>
        <v/>
      </c>
      <c r="K110" s="9"/>
      <c r="L110" s="9"/>
    </row>
    <row r="111" spans="1:12" ht="16.5" customHeight="1" thickBot="1" x14ac:dyDescent="0.3">
      <c r="A111" s="13">
        <v>66</v>
      </c>
      <c r="B111" s="11">
        <v>44680</v>
      </c>
      <c r="C111" s="10" t="s">
        <v>14</v>
      </c>
      <c r="D111" s="12">
        <v>1</v>
      </c>
      <c r="E111" s="49" t="str">
        <f>_xlfn.XLOOKUP(C111,Products!A:A,Products!B:B)</f>
        <v>Audio</v>
      </c>
      <c r="F111" s="49">
        <f>_xlfn.XLOOKUP(C111,Products!A:A,Products!C:C)</f>
        <v>10490</v>
      </c>
      <c r="G111" s="49">
        <f t="shared" si="3"/>
        <v>10490</v>
      </c>
      <c r="H111" s="49">
        <f t="shared" si="4"/>
        <v>5</v>
      </c>
      <c r="I111" s="49" t="str">
        <f t="shared" si="5"/>
        <v>Pátek</v>
      </c>
      <c r="J111" s="49" t="str" cm="1">
        <f t="array" ref="J111">IF(E111="Televize", _xlfn.TEXTJOIN(", ", TRUE, IF(B:B=B111, IF(E:E&lt;&gt;"Televize", E:E, ""), "")), "")</f>
        <v/>
      </c>
      <c r="K111" s="9"/>
      <c r="L111" s="9"/>
    </row>
    <row r="112" spans="1:12" ht="16.5" customHeight="1" thickBot="1" x14ac:dyDescent="0.3">
      <c r="A112" s="13">
        <v>66</v>
      </c>
      <c r="B112" s="11">
        <v>44680</v>
      </c>
      <c r="C112" s="10" t="s">
        <v>9</v>
      </c>
      <c r="D112" s="12">
        <v>1</v>
      </c>
      <c r="E112" s="49" t="str">
        <f>_xlfn.XLOOKUP(C112,Products!A:A,Products!B:B)</f>
        <v>Mobilní telefony</v>
      </c>
      <c r="F112" s="49">
        <f>_xlfn.XLOOKUP(C112,Products!A:A,Products!C:C)</f>
        <v>25490</v>
      </c>
      <c r="G112" s="49">
        <f t="shared" si="3"/>
        <v>25490</v>
      </c>
      <c r="H112" s="49">
        <f t="shared" si="4"/>
        <v>5</v>
      </c>
      <c r="I112" s="49" t="str">
        <f t="shared" si="5"/>
        <v>Pátek</v>
      </c>
      <c r="J112" s="49" t="str" cm="1">
        <f t="array" ref="J112">IF(E112="Televize", _xlfn.TEXTJOIN(", ", TRUE, IF(B:B=B112, IF(E:E&lt;&gt;"Televize", E:E, ""), "")), "")</f>
        <v/>
      </c>
      <c r="K112" s="9"/>
      <c r="L112" s="9"/>
    </row>
    <row r="113" spans="1:12" ht="16.5" customHeight="1" thickBot="1" x14ac:dyDescent="0.3">
      <c r="A113" s="13">
        <v>67</v>
      </c>
      <c r="B113" s="11">
        <v>44680</v>
      </c>
      <c r="C113" s="10" t="s">
        <v>6</v>
      </c>
      <c r="D113" s="12">
        <v>1</v>
      </c>
      <c r="E113" s="49" t="str">
        <f>_xlfn.XLOOKUP(C113,Products!A:A,Products!B:B)</f>
        <v>Tablety</v>
      </c>
      <c r="F113" s="49">
        <f>_xlfn.XLOOKUP(C113,Products!A:A,Products!C:C)</f>
        <v>11990</v>
      </c>
      <c r="G113" s="49">
        <f t="shared" si="3"/>
        <v>11990</v>
      </c>
      <c r="H113" s="49">
        <f t="shared" si="4"/>
        <v>5</v>
      </c>
      <c r="I113" s="49" t="str">
        <f t="shared" si="5"/>
        <v>Pátek</v>
      </c>
      <c r="J113" s="49" t="str" cm="1">
        <f t="array" ref="J113">IF(E113="Televize", _xlfn.TEXTJOIN(", ", TRUE, IF(B:B=B113, IF(E:E&lt;&gt;"Televize", E:E, ""), "")), "")</f>
        <v/>
      </c>
      <c r="K113" s="9"/>
      <c r="L113" s="9"/>
    </row>
    <row r="114" spans="1:12" ht="16.5" customHeight="1" thickBot="1" x14ac:dyDescent="0.3">
      <c r="A114" s="13">
        <v>67</v>
      </c>
      <c r="B114" s="11">
        <v>44680</v>
      </c>
      <c r="C114" s="10" t="s">
        <v>11</v>
      </c>
      <c r="D114" s="12">
        <v>2</v>
      </c>
      <c r="E114" s="49" t="str">
        <f>_xlfn.XLOOKUP(C114,Products!A:A,Products!B:B)</f>
        <v>Audio</v>
      </c>
      <c r="F114" s="49">
        <f>_xlfn.XLOOKUP(C114,Products!A:A,Products!C:C)</f>
        <v>2990</v>
      </c>
      <c r="G114" s="49">
        <f t="shared" si="3"/>
        <v>5980</v>
      </c>
      <c r="H114" s="49">
        <f t="shared" si="4"/>
        <v>5</v>
      </c>
      <c r="I114" s="49" t="str">
        <f t="shared" si="5"/>
        <v>Pátek</v>
      </c>
      <c r="J114" s="49" t="str" cm="1">
        <f t="array" ref="J114">IF(E114="Televize", _xlfn.TEXTJOIN(", ", TRUE, IF(B:B=B114, IF(E:E&lt;&gt;"Televize", E:E, ""), "")), "")</f>
        <v/>
      </c>
      <c r="K114" s="9"/>
      <c r="L114" s="9"/>
    </row>
    <row r="115" spans="1:12" ht="16.5" customHeight="1" thickBot="1" x14ac:dyDescent="0.3">
      <c r="A115" s="13">
        <v>68</v>
      </c>
      <c r="B115" s="11">
        <v>44680</v>
      </c>
      <c r="C115" s="10" t="s">
        <v>13</v>
      </c>
      <c r="D115" s="12">
        <v>1</v>
      </c>
      <c r="E115" s="49" t="str">
        <f>_xlfn.XLOOKUP(C115,Products!A:A,Products!B:B)</f>
        <v>Tablety</v>
      </c>
      <c r="F115" s="49">
        <f>_xlfn.XLOOKUP(C115,Products!A:A,Products!C:C)</f>
        <v>24990</v>
      </c>
      <c r="G115" s="49">
        <f t="shared" si="3"/>
        <v>24990</v>
      </c>
      <c r="H115" s="49">
        <f t="shared" si="4"/>
        <v>5</v>
      </c>
      <c r="I115" s="49" t="str">
        <f t="shared" si="5"/>
        <v>Pátek</v>
      </c>
      <c r="J115" s="49" t="str" cm="1">
        <f t="array" ref="J115">IF(E115="Televize", _xlfn.TEXTJOIN(", ", TRUE, IF(B:B=B115, IF(E:E&lt;&gt;"Televize", E:E, ""), "")), "")</f>
        <v/>
      </c>
      <c r="K115" s="9"/>
      <c r="L115" s="9"/>
    </row>
    <row r="116" spans="1:12" ht="16.5" customHeight="1" thickBot="1" x14ac:dyDescent="0.3">
      <c r="A116" s="13">
        <v>68</v>
      </c>
      <c r="B116" s="11">
        <v>44680</v>
      </c>
      <c r="C116" s="10" t="s">
        <v>5</v>
      </c>
      <c r="D116" s="12">
        <v>1</v>
      </c>
      <c r="E116" s="49" t="str">
        <f>_xlfn.XLOOKUP(C116,Products!A:A,Products!B:B)</f>
        <v>Mobilní telefony</v>
      </c>
      <c r="F116" s="49">
        <f>_xlfn.XLOOKUP(C116,Products!A:A,Products!C:C)</f>
        <v>27990</v>
      </c>
      <c r="G116" s="49">
        <f t="shared" si="3"/>
        <v>27990</v>
      </c>
      <c r="H116" s="49">
        <f t="shared" si="4"/>
        <v>5</v>
      </c>
      <c r="I116" s="49" t="str">
        <f t="shared" si="5"/>
        <v>Pátek</v>
      </c>
      <c r="J116" s="49" t="str" cm="1">
        <f t="array" ref="J116">IF(E116="Televize", _xlfn.TEXTJOIN(", ", TRUE, IF(B:B=B116, IF(E:E&lt;&gt;"Televize", E:E, ""), "")), "")</f>
        <v/>
      </c>
      <c r="K116" s="9"/>
      <c r="L116" s="9"/>
    </row>
    <row r="117" spans="1:12" ht="30" customHeight="1" thickBot="1" x14ac:dyDescent="0.3">
      <c r="A117" s="13">
        <v>68</v>
      </c>
      <c r="B117" s="11">
        <v>44680</v>
      </c>
      <c r="C117" s="10" t="s">
        <v>15</v>
      </c>
      <c r="D117" s="12">
        <v>1</v>
      </c>
      <c r="E117" s="49" t="str">
        <f>_xlfn.XLOOKUP(C117,Products!A:A,Products!B:B)</f>
        <v>Televize</v>
      </c>
      <c r="F117" s="49">
        <f>_xlfn.XLOOKUP(C117,Products!A:A,Products!C:C)</f>
        <v>44990</v>
      </c>
      <c r="G117" s="49">
        <f t="shared" si="3"/>
        <v>44990</v>
      </c>
      <c r="H117" s="49">
        <f t="shared" si="4"/>
        <v>5</v>
      </c>
      <c r="I117" s="49" t="str">
        <f t="shared" si="5"/>
        <v>Pátek</v>
      </c>
      <c r="J117" s="50" t="str" cm="1">
        <f t="array" ref="J117">IF(E117="Televize", _xlfn.TEXTJOIN(", ", TRUE, IF(B:B=B117, IF(E:E&lt;&gt;"Televize", E:E, ""), "")), "")</f>
        <v>Audio, Audio, Mobilní telefony, Tablety, Audio, Tablety, Mobilní telefony</v>
      </c>
      <c r="K117" s="9"/>
      <c r="L117" s="9"/>
    </row>
    <row r="118" spans="1:12" ht="16.5" customHeight="1" thickBot="1" x14ac:dyDescent="0.3">
      <c r="A118" s="13">
        <v>69</v>
      </c>
      <c r="B118" s="11">
        <v>44688</v>
      </c>
      <c r="C118" s="10" t="s">
        <v>7</v>
      </c>
      <c r="D118" s="12">
        <v>1</v>
      </c>
      <c r="E118" s="49" t="str">
        <f>_xlfn.XLOOKUP(C118,Products!A:A,Products!B:B)</f>
        <v>Mobilní telefony</v>
      </c>
      <c r="F118" s="49">
        <f>_xlfn.XLOOKUP(C118,Products!A:A,Products!C:C)</f>
        <v>5690</v>
      </c>
      <c r="G118" s="49">
        <f t="shared" si="3"/>
        <v>5690</v>
      </c>
      <c r="H118" s="49">
        <f t="shared" si="4"/>
        <v>6</v>
      </c>
      <c r="I118" s="49" t="str">
        <f t="shared" si="5"/>
        <v>Sobota</v>
      </c>
      <c r="J118" s="49" t="str" cm="1">
        <f t="array" ref="J118">IF(E118="Televize", _xlfn.TEXTJOIN(", ", TRUE, IF(B:B=B118, IF(E:E&lt;&gt;"Televize", E:E, ""), "")), "")</f>
        <v/>
      </c>
      <c r="K118" s="9"/>
      <c r="L118" s="9"/>
    </row>
    <row r="119" spans="1:12" ht="16.5" customHeight="1" thickBot="1" x14ac:dyDescent="0.3">
      <c r="A119" s="13">
        <v>69</v>
      </c>
      <c r="B119" s="11">
        <v>44688</v>
      </c>
      <c r="C119" s="10" t="s">
        <v>8</v>
      </c>
      <c r="D119" s="12">
        <v>1</v>
      </c>
      <c r="E119" s="49" t="str">
        <f>_xlfn.XLOOKUP(C119,Products!A:A,Products!B:B)</f>
        <v>Audio</v>
      </c>
      <c r="F119" s="49">
        <f>_xlfn.XLOOKUP(C119,Products!A:A,Products!C:C)</f>
        <v>7490</v>
      </c>
      <c r="G119" s="49">
        <f t="shared" si="3"/>
        <v>7490</v>
      </c>
      <c r="H119" s="49">
        <f t="shared" si="4"/>
        <v>6</v>
      </c>
      <c r="I119" s="49" t="str">
        <f t="shared" si="5"/>
        <v>Sobota</v>
      </c>
      <c r="J119" s="49" t="str" cm="1">
        <f t="array" ref="J119">IF(E119="Televize", _xlfn.TEXTJOIN(", ", TRUE, IF(B:B=B119, IF(E:E&lt;&gt;"Televize", E:E, ""), "")), "")</f>
        <v/>
      </c>
      <c r="K119" s="9"/>
      <c r="L119" s="9"/>
    </row>
    <row r="120" spans="1:12" ht="16.5" customHeight="1" thickBot="1" x14ac:dyDescent="0.3">
      <c r="A120" s="13">
        <v>70</v>
      </c>
      <c r="B120" s="11">
        <v>44688</v>
      </c>
      <c r="C120" s="10" t="s">
        <v>10</v>
      </c>
      <c r="D120" s="12">
        <v>1</v>
      </c>
      <c r="E120" s="49" t="str">
        <f>_xlfn.XLOOKUP(C120,Products!A:A,Products!B:B)</f>
        <v>Televize</v>
      </c>
      <c r="F120" s="49">
        <f>_xlfn.XLOOKUP(C120,Products!A:A,Products!C:C)</f>
        <v>38990</v>
      </c>
      <c r="G120" s="49">
        <f t="shared" si="3"/>
        <v>38990</v>
      </c>
      <c r="H120" s="49">
        <f t="shared" si="4"/>
        <v>6</v>
      </c>
      <c r="I120" s="49" t="str">
        <f t="shared" si="5"/>
        <v>Sobota</v>
      </c>
      <c r="J120" s="49" t="str" cm="1">
        <f t="array" ref="J120">IF(E120="Televize", _xlfn.TEXTJOIN(", ", TRUE, IF(B:B=B120, IF(E:E&lt;&gt;"Televize", E:E, ""), "")), "")</f>
        <v>Mobilní telefony, Audio, Tablety, Audio</v>
      </c>
      <c r="K120" s="9"/>
      <c r="L120" s="9"/>
    </row>
    <row r="121" spans="1:12" ht="16.5" customHeight="1" thickBot="1" x14ac:dyDescent="0.3">
      <c r="A121" s="13">
        <v>70</v>
      </c>
      <c r="B121" s="11">
        <v>44688</v>
      </c>
      <c r="C121" s="10" t="s">
        <v>13</v>
      </c>
      <c r="D121" s="12">
        <v>1</v>
      </c>
      <c r="E121" s="49" t="str">
        <f>_xlfn.XLOOKUP(C121,Products!A:A,Products!B:B)</f>
        <v>Tablety</v>
      </c>
      <c r="F121" s="49">
        <f>_xlfn.XLOOKUP(C121,Products!A:A,Products!C:C)</f>
        <v>24990</v>
      </c>
      <c r="G121" s="49">
        <f t="shared" si="3"/>
        <v>24990</v>
      </c>
      <c r="H121" s="49">
        <f t="shared" si="4"/>
        <v>6</v>
      </c>
      <c r="I121" s="49" t="str">
        <f t="shared" si="5"/>
        <v>Sobota</v>
      </c>
      <c r="J121" s="49" t="str" cm="1">
        <f t="array" ref="J121">IF(E121="Televize", _xlfn.TEXTJOIN(", ", TRUE, IF(B:B=B121, IF(E:E&lt;&gt;"Televize", E:E, ""), "")), "")</f>
        <v/>
      </c>
      <c r="K121" s="9"/>
      <c r="L121" s="9"/>
    </row>
    <row r="122" spans="1:12" ht="16.5" customHeight="1" thickBot="1" x14ac:dyDescent="0.3">
      <c r="A122" s="13">
        <v>70</v>
      </c>
      <c r="B122" s="11">
        <v>44688</v>
      </c>
      <c r="C122" s="10" t="s">
        <v>11</v>
      </c>
      <c r="D122" s="12">
        <v>1</v>
      </c>
      <c r="E122" s="49" t="str">
        <f>_xlfn.XLOOKUP(C122,Products!A:A,Products!B:B)</f>
        <v>Audio</v>
      </c>
      <c r="F122" s="49">
        <f>_xlfn.XLOOKUP(C122,Products!A:A,Products!C:C)</f>
        <v>2990</v>
      </c>
      <c r="G122" s="49">
        <f t="shared" si="3"/>
        <v>2990</v>
      </c>
      <c r="H122" s="49">
        <f t="shared" si="4"/>
        <v>6</v>
      </c>
      <c r="I122" s="49" t="str">
        <f t="shared" si="5"/>
        <v>Sobota</v>
      </c>
      <c r="J122" s="49" t="str" cm="1">
        <f t="array" ref="J122">IF(E122="Televize", _xlfn.TEXTJOIN(", ", TRUE, IF(B:B=B122, IF(E:E&lt;&gt;"Televize", E:E, ""), "")), "")</f>
        <v/>
      </c>
      <c r="K122" s="9"/>
      <c r="L122" s="9"/>
    </row>
    <row r="123" spans="1:12" ht="16.5" customHeight="1" thickBot="1" x14ac:dyDescent="0.3">
      <c r="A123" s="13">
        <v>71</v>
      </c>
      <c r="B123" s="11">
        <v>44692</v>
      </c>
      <c r="C123" s="10" t="s">
        <v>14</v>
      </c>
      <c r="D123" s="12">
        <v>1</v>
      </c>
      <c r="E123" s="49" t="str">
        <f>_xlfn.XLOOKUP(C123,Products!A:A,Products!B:B)</f>
        <v>Audio</v>
      </c>
      <c r="F123" s="49">
        <f>_xlfn.XLOOKUP(C123,Products!A:A,Products!C:C)</f>
        <v>10490</v>
      </c>
      <c r="G123" s="49">
        <f t="shared" si="3"/>
        <v>10490</v>
      </c>
      <c r="H123" s="49">
        <f t="shared" si="4"/>
        <v>3</v>
      </c>
      <c r="I123" s="49" t="str">
        <f t="shared" si="5"/>
        <v>Středa</v>
      </c>
      <c r="J123" s="49" t="str" cm="1">
        <f t="array" ref="J123">IF(E123="Televize", _xlfn.TEXTJOIN(", ", TRUE, IF(B:B=B123, IF(E:E&lt;&gt;"Televize", E:E, ""), "")), "")</f>
        <v/>
      </c>
      <c r="K123" s="9"/>
      <c r="L123" s="9"/>
    </row>
    <row r="124" spans="1:12" ht="16.5" customHeight="1" thickBot="1" x14ac:dyDescent="0.3">
      <c r="A124" s="13">
        <v>71</v>
      </c>
      <c r="B124" s="11">
        <v>44692</v>
      </c>
      <c r="C124" s="10" t="s">
        <v>12</v>
      </c>
      <c r="D124" s="12">
        <v>1</v>
      </c>
      <c r="E124" s="49" t="str">
        <f>_xlfn.XLOOKUP(C124,Products!A:A,Products!B:B)</f>
        <v>Tablety</v>
      </c>
      <c r="F124" s="49">
        <f>_xlfn.XLOOKUP(C124,Products!A:A,Products!C:C)</f>
        <v>17990</v>
      </c>
      <c r="G124" s="49">
        <f t="shared" si="3"/>
        <v>17990</v>
      </c>
      <c r="H124" s="49">
        <f t="shared" si="4"/>
        <v>3</v>
      </c>
      <c r="I124" s="49" t="str">
        <f t="shared" si="5"/>
        <v>Středa</v>
      </c>
      <c r="J124" s="49" t="str" cm="1">
        <f t="array" ref="J124">IF(E124="Televize", _xlfn.TEXTJOIN(", ", TRUE, IF(B:B=B124, IF(E:E&lt;&gt;"Televize", E:E, ""), "")), "")</f>
        <v/>
      </c>
      <c r="K124" s="9"/>
      <c r="L124" s="9"/>
    </row>
    <row r="125" spans="1:12" ht="16.5" customHeight="1" thickBot="1" x14ac:dyDescent="0.3">
      <c r="A125" s="13">
        <v>72</v>
      </c>
      <c r="B125" s="11">
        <v>44695</v>
      </c>
      <c r="C125" s="10" t="s">
        <v>14</v>
      </c>
      <c r="D125" s="12">
        <v>1</v>
      </c>
      <c r="E125" s="49" t="str">
        <f>_xlfn.XLOOKUP(C125,Products!A:A,Products!B:B)</f>
        <v>Audio</v>
      </c>
      <c r="F125" s="49">
        <f>_xlfn.XLOOKUP(C125,Products!A:A,Products!C:C)</f>
        <v>10490</v>
      </c>
      <c r="G125" s="49">
        <f t="shared" si="3"/>
        <v>10490</v>
      </c>
      <c r="H125" s="49">
        <f t="shared" si="4"/>
        <v>6</v>
      </c>
      <c r="I125" s="49" t="str">
        <f t="shared" si="5"/>
        <v>Sobota</v>
      </c>
      <c r="J125" s="49" t="str" cm="1">
        <f t="array" ref="J125">IF(E125="Televize", _xlfn.TEXTJOIN(", ", TRUE, IF(B:B=B125, IF(E:E&lt;&gt;"Televize", E:E, ""), "")), "")</f>
        <v/>
      </c>
      <c r="K125" s="9"/>
      <c r="L125" s="9"/>
    </row>
    <row r="126" spans="1:12" ht="16.5" customHeight="1" thickBot="1" x14ac:dyDescent="0.3">
      <c r="A126" s="13">
        <v>72</v>
      </c>
      <c r="B126" s="11">
        <v>44695</v>
      </c>
      <c r="C126" s="10" t="s">
        <v>4</v>
      </c>
      <c r="D126" s="12">
        <v>1</v>
      </c>
      <c r="E126" s="49" t="str">
        <f>_xlfn.XLOOKUP(C126,Products!A:A,Products!B:B)</f>
        <v>Televize</v>
      </c>
      <c r="F126" s="49">
        <f>_xlfn.XLOOKUP(C126,Products!A:A,Products!C:C)</f>
        <v>29990</v>
      </c>
      <c r="G126" s="49">
        <f t="shared" si="3"/>
        <v>29990</v>
      </c>
      <c r="H126" s="49">
        <f t="shared" si="4"/>
        <v>6</v>
      </c>
      <c r="I126" s="49" t="str">
        <f t="shared" si="5"/>
        <v>Sobota</v>
      </c>
      <c r="J126" s="49" t="str" cm="1">
        <f t="array" ref="J126">IF(E126="Televize", _xlfn.TEXTJOIN(", ", TRUE, IF(B:B=B126, IF(E:E&lt;&gt;"Televize", E:E, ""), "")), "")</f>
        <v>Audio</v>
      </c>
      <c r="K126" s="9"/>
      <c r="L126" s="9"/>
    </row>
    <row r="127" spans="1:12" ht="16.5" customHeight="1" thickBot="1" x14ac:dyDescent="0.3">
      <c r="A127" s="13">
        <v>72</v>
      </c>
      <c r="B127" s="11">
        <v>44695</v>
      </c>
      <c r="C127" s="10" t="s">
        <v>15</v>
      </c>
      <c r="D127" s="12">
        <v>1</v>
      </c>
      <c r="E127" s="49" t="str">
        <f>_xlfn.XLOOKUP(C127,Products!A:A,Products!B:B)</f>
        <v>Televize</v>
      </c>
      <c r="F127" s="49">
        <f>_xlfn.XLOOKUP(C127,Products!A:A,Products!C:C)</f>
        <v>44990</v>
      </c>
      <c r="G127" s="49">
        <f t="shared" si="3"/>
        <v>44990</v>
      </c>
      <c r="H127" s="49">
        <f t="shared" si="4"/>
        <v>6</v>
      </c>
      <c r="I127" s="49" t="str">
        <f t="shared" si="5"/>
        <v>Sobota</v>
      </c>
      <c r="J127" s="49" t="str" cm="1">
        <f t="array" ref="J127">IF(E127="Televize", _xlfn.TEXTJOIN(", ", TRUE, IF(B:B=B127, IF(E:E&lt;&gt;"Televize", E:E, ""), "")), "")</f>
        <v>Audio</v>
      </c>
      <c r="K127" s="9"/>
      <c r="L127" s="9"/>
    </row>
    <row r="128" spans="1:12" ht="16.5" customHeight="1" thickBot="1" x14ac:dyDescent="0.3">
      <c r="A128" s="13">
        <v>73</v>
      </c>
      <c r="B128" s="11">
        <v>44698</v>
      </c>
      <c r="C128" s="10" t="s">
        <v>6</v>
      </c>
      <c r="D128" s="12">
        <v>1</v>
      </c>
      <c r="E128" s="49" t="str">
        <f>_xlfn.XLOOKUP(C128,Products!A:A,Products!B:B)</f>
        <v>Tablety</v>
      </c>
      <c r="F128" s="49">
        <f>_xlfn.XLOOKUP(C128,Products!A:A,Products!C:C)</f>
        <v>11990</v>
      </c>
      <c r="G128" s="49">
        <f t="shared" si="3"/>
        <v>11990</v>
      </c>
      <c r="H128" s="49">
        <f t="shared" si="4"/>
        <v>2</v>
      </c>
      <c r="I128" s="49" t="str">
        <f t="shared" si="5"/>
        <v>Úterý</v>
      </c>
      <c r="J128" s="49" t="str" cm="1">
        <f t="array" ref="J128">IF(E128="Televize", _xlfn.TEXTJOIN(", ", TRUE, IF(B:B=B128, IF(E:E&lt;&gt;"Televize", E:E, ""), "")), "")</f>
        <v/>
      </c>
      <c r="K128" s="9"/>
      <c r="L128" s="9"/>
    </row>
    <row r="129" spans="1:12" ht="16.5" customHeight="1" thickBot="1" x14ac:dyDescent="0.3">
      <c r="A129" s="13">
        <v>73</v>
      </c>
      <c r="B129" s="11">
        <v>44698</v>
      </c>
      <c r="C129" s="10" t="s">
        <v>7</v>
      </c>
      <c r="D129" s="12">
        <v>1</v>
      </c>
      <c r="E129" s="49" t="str">
        <f>_xlfn.XLOOKUP(C129,Products!A:A,Products!B:B)</f>
        <v>Mobilní telefony</v>
      </c>
      <c r="F129" s="49">
        <f>_xlfn.XLOOKUP(C129,Products!A:A,Products!C:C)</f>
        <v>5690</v>
      </c>
      <c r="G129" s="49">
        <f t="shared" si="3"/>
        <v>5690</v>
      </c>
      <c r="H129" s="49">
        <f t="shared" si="4"/>
        <v>2</v>
      </c>
      <c r="I129" s="49" t="str">
        <f t="shared" si="5"/>
        <v>Úterý</v>
      </c>
      <c r="J129" s="49" t="str" cm="1">
        <f t="array" ref="J129">IF(E129="Televize", _xlfn.TEXTJOIN(", ", TRUE, IF(B:B=B129, IF(E:E&lt;&gt;"Televize", E:E, ""), "")), "")</f>
        <v/>
      </c>
      <c r="K129" s="9"/>
      <c r="L129" s="9"/>
    </row>
    <row r="130" spans="1:12" ht="16.5" customHeight="1" thickBot="1" x14ac:dyDescent="0.3">
      <c r="A130" s="13">
        <v>74</v>
      </c>
      <c r="B130" s="11">
        <v>44699</v>
      </c>
      <c r="C130" s="10" t="s">
        <v>8</v>
      </c>
      <c r="D130" s="12">
        <v>1</v>
      </c>
      <c r="E130" s="49" t="str">
        <f>_xlfn.XLOOKUP(C130,Products!A:A,Products!B:B)</f>
        <v>Audio</v>
      </c>
      <c r="F130" s="49">
        <f>_xlfn.XLOOKUP(C130,Products!A:A,Products!C:C)</f>
        <v>7490</v>
      </c>
      <c r="G130" s="49">
        <f t="shared" si="3"/>
        <v>7490</v>
      </c>
      <c r="H130" s="49">
        <f t="shared" si="4"/>
        <v>3</v>
      </c>
      <c r="I130" s="49" t="str">
        <f t="shared" si="5"/>
        <v>Středa</v>
      </c>
      <c r="J130" s="49" t="str" cm="1">
        <f t="array" ref="J130">IF(E130="Televize", _xlfn.TEXTJOIN(", ", TRUE, IF(B:B=B130, IF(E:E&lt;&gt;"Televize", E:E, ""), "")), "")</f>
        <v/>
      </c>
      <c r="K130" s="9"/>
      <c r="L130" s="9"/>
    </row>
    <row r="131" spans="1:12" ht="16.5" customHeight="1" thickBot="1" x14ac:dyDescent="0.3">
      <c r="A131" s="13">
        <v>74</v>
      </c>
      <c r="B131" s="11">
        <v>44699</v>
      </c>
      <c r="C131" s="10" t="s">
        <v>9</v>
      </c>
      <c r="D131" s="12">
        <v>1</v>
      </c>
      <c r="E131" s="49" t="str">
        <f>_xlfn.XLOOKUP(C131,Products!A:A,Products!B:B)</f>
        <v>Mobilní telefony</v>
      </c>
      <c r="F131" s="49">
        <f>_xlfn.XLOOKUP(C131,Products!A:A,Products!C:C)</f>
        <v>25490</v>
      </c>
      <c r="G131" s="49">
        <f t="shared" ref="G131:G142" si="6">D131*F131</f>
        <v>25490</v>
      </c>
      <c r="H131" s="49">
        <f t="shared" ref="H131:H142" si="7">WEEKDAY(B131,2)</f>
        <v>3</v>
      </c>
      <c r="I131" s="49" t="str">
        <f t="shared" ref="I131:I142" si="8">CHOOSE(H131, "Pondělí", "Úterý", "Středa", "Čtvrtek", "Pátek", "Sobota", "Neděle")</f>
        <v>Středa</v>
      </c>
      <c r="J131" s="49" t="str" cm="1">
        <f t="array" ref="J131">IF(E131="Televize", _xlfn.TEXTJOIN(", ", TRUE, IF(B:B=B131, IF(E:E&lt;&gt;"Televize", E:E, ""), "")), "")</f>
        <v/>
      </c>
      <c r="K131" s="9"/>
      <c r="L131" s="9"/>
    </row>
    <row r="132" spans="1:12" ht="16.5" customHeight="1" thickBot="1" x14ac:dyDescent="0.3">
      <c r="A132" s="13">
        <v>74</v>
      </c>
      <c r="B132" s="11">
        <v>44699</v>
      </c>
      <c r="C132" s="10" t="s">
        <v>10</v>
      </c>
      <c r="D132" s="12">
        <v>1</v>
      </c>
      <c r="E132" s="49" t="str">
        <f>_xlfn.XLOOKUP(C132,Products!A:A,Products!B:B)</f>
        <v>Televize</v>
      </c>
      <c r="F132" s="49">
        <f>_xlfn.XLOOKUP(C132,Products!A:A,Products!C:C)</f>
        <v>38990</v>
      </c>
      <c r="G132" s="49">
        <f t="shared" si="6"/>
        <v>38990</v>
      </c>
      <c r="H132" s="49">
        <f t="shared" si="7"/>
        <v>3</v>
      </c>
      <c r="I132" s="49" t="str">
        <f t="shared" si="8"/>
        <v>Středa</v>
      </c>
      <c r="J132" s="49" t="str" cm="1">
        <f t="array" ref="J132">IF(E132="Televize", _xlfn.TEXTJOIN(", ", TRUE, IF(B:B=B132, IF(E:E&lt;&gt;"Televize", E:E, ""), "")), "")</f>
        <v>Audio, Mobilní telefony</v>
      </c>
      <c r="K132" s="9"/>
      <c r="L132" s="9"/>
    </row>
    <row r="133" spans="1:12" ht="16.5" customHeight="1" thickBot="1" x14ac:dyDescent="0.3">
      <c r="A133" s="13">
        <v>75</v>
      </c>
      <c r="B133" s="11">
        <v>44703</v>
      </c>
      <c r="C133" s="10" t="s">
        <v>11</v>
      </c>
      <c r="D133" s="12">
        <v>2</v>
      </c>
      <c r="E133" s="49" t="str">
        <f>_xlfn.XLOOKUP(C133,Products!A:A,Products!B:B)</f>
        <v>Audio</v>
      </c>
      <c r="F133" s="49">
        <f>_xlfn.XLOOKUP(C133,Products!A:A,Products!C:C)</f>
        <v>2990</v>
      </c>
      <c r="G133" s="49">
        <f t="shared" si="6"/>
        <v>5980</v>
      </c>
      <c r="H133" s="49">
        <f t="shared" si="7"/>
        <v>7</v>
      </c>
      <c r="I133" s="49" t="str">
        <f t="shared" si="8"/>
        <v>Neděle</v>
      </c>
      <c r="J133" s="49" t="str" cm="1">
        <f t="array" ref="J133">IF(E133="Televize", _xlfn.TEXTJOIN(", ", TRUE, IF(B:B=B133, IF(E:E&lt;&gt;"Televize", E:E, ""), "")), "")</f>
        <v/>
      </c>
      <c r="K133" s="9"/>
      <c r="L133" s="9"/>
    </row>
    <row r="134" spans="1:12" ht="16.5" customHeight="1" thickBot="1" x14ac:dyDescent="0.3">
      <c r="A134" s="13">
        <v>75</v>
      </c>
      <c r="B134" s="11">
        <v>44703</v>
      </c>
      <c r="C134" s="10" t="s">
        <v>12</v>
      </c>
      <c r="D134" s="12">
        <v>1</v>
      </c>
      <c r="E134" s="49" t="str">
        <f>_xlfn.XLOOKUP(C134,Products!A:A,Products!B:B)</f>
        <v>Tablety</v>
      </c>
      <c r="F134" s="49">
        <f>_xlfn.XLOOKUP(C134,Products!A:A,Products!C:C)</f>
        <v>17990</v>
      </c>
      <c r="G134" s="49">
        <f t="shared" si="6"/>
        <v>17990</v>
      </c>
      <c r="H134" s="49">
        <f t="shared" si="7"/>
        <v>7</v>
      </c>
      <c r="I134" s="49" t="str">
        <f t="shared" si="8"/>
        <v>Neděle</v>
      </c>
      <c r="J134" s="49" t="str" cm="1">
        <f t="array" ref="J134">IF(E134="Televize", _xlfn.TEXTJOIN(", ", TRUE, IF(B:B=B134, IF(E:E&lt;&gt;"Televize", E:E, ""), "")), "")</f>
        <v/>
      </c>
      <c r="K134" s="9"/>
      <c r="L134" s="9"/>
    </row>
    <row r="135" spans="1:12" ht="16.5" customHeight="1" thickBot="1" x14ac:dyDescent="0.3">
      <c r="A135" s="13">
        <v>76</v>
      </c>
      <c r="B135" s="11">
        <v>44705</v>
      </c>
      <c r="C135" s="10" t="s">
        <v>4</v>
      </c>
      <c r="D135" s="12">
        <v>1</v>
      </c>
      <c r="E135" s="49" t="str">
        <f>_xlfn.XLOOKUP(C135,Products!A:A,Products!B:B)</f>
        <v>Televize</v>
      </c>
      <c r="F135" s="49">
        <f>_xlfn.XLOOKUP(C135,Products!A:A,Products!C:C)</f>
        <v>29990</v>
      </c>
      <c r="G135" s="49">
        <f t="shared" si="6"/>
        <v>29990</v>
      </c>
      <c r="H135" s="49">
        <f t="shared" si="7"/>
        <v>2</v>
      </c>
      <c r="I135" s="49" t="str">
        <f t="shared" si="8"/>
        <v>Úterý</v>
      </c>
      <c r="J135" s="49" t="str" cm="1">
        <f t="array" ref="J135">IF(E135="Televize", _xlfn.TEXTJOIN(", ", TRUE, IF(B:B=B135, IF(E:E&lt;&gt;"Televize", E:E, ""), "")), "")</f>
        <v>Audio, Mobilní telefony</v>
      </c>
      <c r="K135" s="9"/>
      <c r="L135" s="9"/>
    </row>
    <row r="136" spans="1:12" ht="16.5" customHeight="1" thickBot="1" x14ac:dyDescent="0.3">
      <c r="A136" s="13">
        <v>76</v>
      </c>
      <c r="B136" s="11">
        <v>44705</v>
      </c>
      <c r="C136" s="10" t="s">
        <v>14</v>
      </c>
      <c r="D136" s="12">
        <v>1</v>
      </c>
      <c r="E136" s="49" t="str">
        <f>_xlfn.XLOOKUP(C136,Products!A:A,Products!B:B)</f>
        <v>Audio</v>
      </c>
      <c r="F136" s="49">
        <f>_xlfn.XLOOKUP(C136,Products!A:A,Products!C:C)</f>
        <v>10490</v>
      </c>
      <c r="G136" s="49">
        <f t="shared" si="6"/>
        <v>10490</v>
      </c>
      <c r="H136" s="49">
        <f t="shared" si="7"/>
        <v>2</v>
      </c>
      <c r="I136" s="49" t="str">
        <f t="shared" si="8"/>
        <v>Úterý</v>
      </c>
      <c r="J136" s="49" t="str" cm="1">
        <f t="array" ref="J136">IF(E136="Televize", _xlfn.TEXTJOIN(", ", TRUE, IF(B:B=B136, IF(E:E&lt;&gt;"Televize", E:E, ""), "")), "")</f>
        <v/>
      </c>
      <c r="K136" s="9"/>
      <c r="L136" s="9"/>
    </row>
    <row r="137" spans="1:12" ht="16.5" customHeight="1" thickBot="1" x14ac:dyDescent="0.3">
      <c r="A137" s="13">
        <v>76</v>
      </c>
      <c r="B137" s="11">
        <v>44705</v>
      </c>
      <c r="C137" s="10" t="s">
        <v>7</v>
      </c>
      <c r="D137" s="12">
        <v>1</v>
      </c>
      <c r="E137" s="49" t="str">
        <f>_xlfn.XLOOKUP(C137,Products!A:A,Products!B:B)</f>
        <v>Mobilní telefony</v>
      </c>
      <c r="F137" s="49">
        <f>_xlfn.XLOOKUP(C137,Products!A:A,Products!C:C)</f>
        <v>5690</v>
      </c>
      <c r="G137" s="49">
        <f t="shared" si="6"/>
        <v>5690</v>
      </c>
      <c r="H137" s="49">
        <f t="shared" si="7"/>
        <v>2</v>
      </c>
      <c r="I137" s="49" t="str">
        <f t="shared" si="8"/>
        <v>Úterý</v>
      </c>
      <c r="J137" s="49" t="str" cm="1">
        <f t="array" ref="J137">IF(E137="Televize", _xlfn.TEXTJOIN(", ", TRUE, IF(B:B=B137, IF(E:E&lt;&gt;"Televize", E:E, ""), "")), "")</f>
        <v/>
      </c>
      <c r="K137" s="9"/>
      <c r="L137" s="9"/>
    </row>
    <row r="138" spans="1:12" ht="16.5" customHeight="1" thickBot="1" x14ac:dyDescent="0.3">
      <c r="A138" s="13">
        <v>77</v>
      </c>
      <c r="B138" s="11">
        <v>44708</v>
      </c>
      <c r="C138" s="10" t="s">
        <v>15</v>
      </c>
      <c r="D138" s="12">
        <v>1</v>
      </c>
      <c r="E138" s="49" t="str">
        <f>_xlfn.XLOOKUP(C138,Products!A:A,Products!B:B)</f>
        <v>Televize</v>
      </c>
      <c r="F138" s="49">
        <f>_xlfn.XLOOKUP(C138,Products!A:A,Products!C:C)</f>
        <v>44990</v>
      </c>
      <c r="G138" s="49">
        <f t="shared" si="6"/>
        <v>44990</v>
      </c>
      <c r="H138" s="49">
        <f t="shared" si="7"/>
        <v>5</v>
      </c>
      <c r="I138" s="49" t="str">
        <f t="shared" si="8"/>
        <v>Pátek</v>
      </c>
      <c r="J138" s="49" t="str" cm="1">
        <f t="array" ref="J138">IF(E138="Televize", _xlfn.TEXTJOIN(", ", TRUE, IF(B:B=B138, IF(E:E&lt;&gt;"Televize", E:E, ""), "")), "")</f>
        <v>Tablety</v>
      </c>
      <c r="K138" s="9"/>
      <c r="L138" s="9"/>
    </row>
    <row r="139" spans="1:12" ht="16.5" customHeight="1" thickBot="1" x14ac:dyDescent="0.3">
      <c r="A139" s="13">
        <v>77</v>
      </c>
      <c r="B139" s="11">
        <v>44708</v>
      </c>
      <c r="C139" s="10" t="s">
        <v>13</v>
      </c>
      <c r="D139" s="12">
        <v>1</v>
      </c>
      <c r="E139" s="49" t="str">
        <f>_xlfn.XLOOKUP(C139,Products!A:A,Products!B:B)</f>
        <v>Tablety</v>
      </c>
      <c r="F139" s="49">
        <f>_xlfn.XLOOKUP(C139,Products!A:A,Products!C:C)</f>
        <v>24990</v>
      </c>
      <c r="G139" s="49">
        <f t="shared" si="6"/>
        <v>24990</v>
      </c>
      <c r="H139" s="49">
        <f t="shared" si="7"/>
        <v>5</v>
      </c>
      <c r="I139" s="49" t="str">
        <f t="shared" si="8"/>
        <v>Pátek</v>
      </c>
      <c r="J139" s="49" t="str" cm="1">
        <f t="array" ref="J139">IF(E139="Televize", _xlfn.TEXTJOIN(", ", TRUE, IF(B:B=B139, IF(E:E&lt;&gt;"Televize", E:E, ""), "")), "")</f>
        <v/>
      </c>
      <c r="K139" s="9"/>
      <c r="L139" s="9"/>
    </row>
    <row r="140" spans="1:12" ht="16.5" customHeight="1" thickBot="1" x14ac:dyDescent="0.3">
      <c r="A140" s="13">
        <v>78</v>
      </c>
      <c r="B140" s="11">
        <v>44710</v>
      </c>
      <c r="C140" s="10" t="s">
        <v>8</v>
      </c>
      <c r="D140" s="12">
        <v>2</v>
      </c>
      <c r="E140" s="49" t="str">
        <f>_xlfn.XLOOKUP(C140,Products!A:A,Products!B:B)</f>
        <v>Audio</v>
      </c>
      <c r="F140" s="49">
        <f>_xlfn.XLOOKUP(C140,Products!A:A,Products!C:C)</f>
        <v>7490</v>
      </c>
      <c r="G140" s="49">
        <f t="shared" si="6"/>
        <v>14980</v>
      </c>
      <c r="H140" s="49">
        <f t="shared" si="7"/>
        <v>7</v>
      </c>
      <c r="I140" s="49" t="str">
        <f t="shared" si="8"/>
        <v>Neděle</v>
      </c>
      <c r="J140" s="49" t="str" cm="1">
        <f t="array" ref="J140">IF(E140="Televize", _xlfn.TEXTJOIN(", ", TRUE, IF(B:B=B140, IF(E:E&lt;&gt;"Televize", E:E, ""), "")), "")</f>
        <v/>
      </c>
      <c r="K140" s="9"/>
      <c r="L140" s="9"/>
    </row>
    <row r="141" spans="1:12" ht="16.5" customHeight="1" thickBot="1" x14ac:dyDescent="0.3">
      <c r="A141" s="13">
        <v>78</v>
      </c>
      <c r="B141" s="11">
        <v>44710</v>
      </c>
      <c r="C141" s="10" t="s">
        <v>5</v>
      </c>
      <c r="D141" s="12">
        <v>1</v>
      </c>
      <c r="E141" s="49" t="str">
        <f>_xlfn.XLOOKUP(C141,Products!A:A,Products!B:B)</f>
        <v>Mobilní telefony</v>
      </c>
      <c r="F141" s="49">
        <f>_xlfn.XLOOKUP(C141,Products!A:A,Products!C:C)</f>
        <v>27990</v>
      </c>
      <c r="G141" s="49">
        <f t="shared" si="6"/>
        <v>27990</v>
      </c>
      <c r="H141" s="49">
        <f t="shared" si="7"/>
        <v>7</v>
      </c>
      <c r="I141" s="49" t="str">
        <f t="shared" si="8"/>
        <v>Neděle</v>
      </c>
      <c r="J141" s="49" t="str" cm="1">
        <f t="array" ref="J141">IF(E141="Televize", _xlfn.TEXTJOIN(", ", TRUE, IF(B:B=B141, IF(E:E&lt;&gt;"Televize", E:E, ""), "")), "")</f>
        <v/>
      </c>
      <c r="K141" s="9"/>
      <c r="L141" s="9"/>
    </row>
    <row r="142" spans="1:12" ht="16.5" customHeight="1" thickBot="1" x14ac:dyDescent="0.3">
      <c r="A142" s="13">
        <v>78</v>
      </c>
      <c r="B142" s="11">
        <v>44710</v>
      </c>
      <c r="C142" s="10" t="s">
        <v>10</v>
      </c>
      <c r="D142" s="12">
        <v>1</v>
      </c>
      <c r="E142" s="49" t="str">
        <f>_xlfn.XLOOKUP(C142,Products!A:A,Products!B:B)</f>
        <v>Televize</v>
      </c>
      <c r="F142" s="49">
        <f>_xlfn.XLOOKUP(C142,Products!A:A,Products!C:C)</f>
        <v>38990</v>
      </c>
      <c r="G142" s="49">
        <f t="shared" si="6"/>
        <v>38990</v>
      </c>
      <c r="H142" s="49">
        <f t="shared" si="7"/>
        <v>7</v>
      </c>
      <c r="I142" s="49" t="str">
        <f t="shared" si="8"/>
        <v>Neděle</v>
      </c>
      <c r="J142" s="49" t="str" cm="1">
        <f t="array" ref="J142">IF(E142="Televize", _xlfn.TEXTJOIN(", ", TRUE, IF(B:B=B142, IF(E:E&lt;&gt;"Televize", E:E, ""), "")), "")</f>
        <v>Audio, Mobilní telefony</v>
      </c>
      <c r="K142" s="9"/>
      <c r="L142" s="9"/>
    </row>
    <row r="143" spans="1:12" x14ac:dyDescent="0.25">
      <c r="A143" s="9"/>
      <c r="B143" s="14"/>
      <c r="C143" s="9"/>
      <c r="D143" s="9"/>
      <c r="E143" s="9"/>
      <c r="F143" s="9"/>
      <c r="G143" s="9"/>
      <c r="J143" s="9"/>
      <c r="K143" s="9"/>
      <c r="L143" s="9"/>
    </row>
  </sheetData>
  <mergeCells count="26">
    <mergeCell ref="L55:M55"/>
    <mergeCell ref="L56:M56"/>
    <mergeCell ref="L57:M57"/>
    <mergeCell ref="N35:R35"/>
    <mergeCell ref="L2:M2"/>
    <mergeCell ref="L10:M10"/>
    <mergeCell ref="L1:M1"/>
    <mergeCell ref="L35:M35"/>
    <mergeCell ref="L52:M52"/>
    <mergeCell ref="L53:M53"/>
    <mergeCell ref="L67:M67"/>
    <mergeCell ref="L46:M46"/>
    <mergeCell ref="L11:M11"/>
    <mergeCell ref="L61:M61"/>
    <mergeCell ref="L62:M62"/>
    <mergeCell ref="L63:M63"/>
    <mergeCell ref="L64:M64"/>
    <mergeCell ref="L65:M65"/>
    <mergeCell ref="L66:M66"/>
    <mergeCell ref="L58:M58"/>
    <mergeCell ref="L47:M47"/>
    <mergeCell ref="L48:M48"/>
    <mergeCell ref="L49:M49"/>
    <mergeCell ref="L50:M50"/>
    <mergeCell ref="L51:M51"/>
    <mergeCell ref="L54:M54"/>
  </mergeCells>
  <conditionalFormatting sqref="K17 K19 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priority="2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DBD2-6670-4365-BD24-87535FFD8425}">
  <dimension ref="A1:C13"/>
  <sheetViews>
    <sheetView workbookViewId="0">
      <selection activeCell="F3" sqref="F3"/>
    </sheetView>
  </sheetViews>
  <sheetFormatPr defaultRowHeight="15" x14ac:dyDescent="0.25"/>
  <cols>
    <col min="1" max="1" width="25.42578125" customWidth="1"/>
    <col min="2" max="2" width="20.42578125" customWidth="1"/>
    <col min="3" max="3" width="9.5703125" customWidth="1"/>
  </cols>
  <sheetData>
    <row r="1" spans="1:3" ht="15.75" thickBot="1" x14ac:dyDescent="0.3">
      <c r="A1" s="1" t="s">
        <v>2</v>
      </c>
      <c r="B1" s="1" t="s">
        <v>16</v>
      </c>
      <c r="C1" s="2" t="s">
        <v>17</v>
      </c>
    </row>
    <row r="2" spans="1:3" ht="24.75" customHeight="1" thickBot="1" x14ac:dyDescent="0.3">
      <c r="A2" s="3" t="s">
        <v>11</v>
      </c>
      <c r="B2" s="3" t="s">
        <v>18</v>
      </c>
      <c r="C2" s="4">
        <v>2990</v>
      </c>
    </row>
    <row r="3" spans="1:3" ht="24.75" customHeight="1" thickBot="1" x14ac:dyDescent="0.3">
      <c r="A3" s="3" t="s">
        <v>8</v>
      </c>
      <c r="B3" s="3" t="s">
        <v>18</v>
      </c>
      <c r="C3" s="4">
        <v>7490</v>
      </c>
    </row>
    <row r="4" spans="1:3" ht="24.75" customHeight="1" thickBot="1" x14ac:dyDescent="0.3">
      <c r="A4" s="3" t="s">
        <v>14</v>
      </c>
      <c r="B4" s="3" t="s">
        <v>18</v>
      </c>
      <c r="C4" s="4">
        <v>10490</v>
      </c>
    </row>
    <row r="5" spans="1:3" ht="24.75" customHeight="1" thickBot="1" x14ac:dyDescent="0.3">
      <c r="A5" s="3" t="s">
        <v>10</v>
      </c>
      <c r="B5" s="3" t="s">
        <v>19</v>
      </c>
      <c r="C5" s="4">
        <v>38990</v>
      </c>
    </row>
    <row r="6" spans="1:3" ht="24.75" customHeight="1" thickBot="1" x14ac:dyDescent="0.3">
      <c r="A6" s="3" t="s">
        <v>4</v>
      </c>
      <c r="B6" s="3" t="s">
        <v>19</v>
      </c>
      <c r="C6" s="4">
        <v>29990</v>
      </c>
    </row>
    <row r="7" spans="1:3" ht="24.75" customHeight="1" thickBot="1" x14ac:dyDescent="0.3">
      <c r="A7" s="3" t="s">
        <v>15</v>
      </c>
      <c r="B7" s="3" t="s">
        <v>19</v>
      </c>
      <c r="C7" s="4">
        <v>44990</v>
      </c>
    </row>
    <row r="8" spans="1:3" ht="24.75" customHeight="1" thickBot="1" x14ac:dyDescent="0.3">
      <c r="A8" s="3" t="s">
        <v>5</v>
      </c>
      <c r="B8" s="3" t="s">
        <v>20</v>
      </c>
      <c r="C8" s="4">
        <v>27990</v>
      </c>
    </row>
    <row r="9" spans="1:3" ht="24.75" customHeight="1" thickBot="1" x14ac:dyDescent="0.3">
      <c r="A9" s="3" t="s">
        <v>9</v>
      </c>
      <c r="B9" s="3" t="s">
        <v>20</v>
      </c>
      <c r="C9" s="4">
        <v>25490</v>
      </c>
    </row>
    <row r="10" spans="1:3" ht="24.75" customHeight="1" thickBot="1" x14ac:dyDescent="0.3">
      <c r="A10" s="3" t="s">
        <v>7</v>
      </c>
      <c r="B10" s="3" t="s">
        <v>20</v>
      </c>
      <c r="C10" s="4">
        <v>5690</v>
      </c>
    </row>
    <row r="11" spans="1:3" ht="24.75" customHeight="1" thickBot="1" x14ac:dyDescent="0.3">
      <c r="A11" s="3" t="s">
        <v>12</v>
      </c>
      <c r="B11" s="3" t="s">
        <v>21</v>
      </c>
      <c r="C11" s="4">
        <v>17990</v>
      </c>
    </row>
    <row r="12" spans="1:3" ht="24.75" customHeight="1" thickBot="1" x14ac:dyDescent="0.3">
      <c r="A12" s="3" t="s">
        <v>13</v>
      </c>
      <c r="B12" s="3" t="s">
        <v>21</v>
      </c>
      <c r="C12" s="4">
        <v>24990</v>
      </c>
    </row>
    <row r="13" spans="1:3" ht="24.75" customHeight="1" thickBot="1" x14ac:dyDescent="0.3">
      <c r="A13" s="3" t="s">
        <v>6</v>
      </c>
      <c r="B13" s="3" t="s">
        <v>21</v>
      </c>
      <c r="C13" s="4">
        <v>11990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f76f155ced4ddcb4097134ff3c332f xmlns="a36436b0-14a3-468a-b4d8-de7b554f56ed">
      <Terms xmlns="http://schemas.microsoft.com/office/infopath/2007/PartnerControls"/>
    </lcf76f155ced4ddcb4097134ff3c332f>
    <TaxCatchAll xmlns="e51acb3e-19ab-4041-b782-fc93ec04d3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D423C8D5CCF4B91A8D2E0FFB61EAF" ma:contentTypeVersion="19" ma:contentTypeDescription="Create a new document." ma:contentTypeScope="" ma:versionID="0dbff2cc239c8a056e087d6aa7083d87">
  <xsd:schema xmlns:xsd="http://www.w3.org/2001/XMLSchema" xmlns:xs="http://www.w3.org/2001/XMLSchema" xmlns:p="http://schemas.microsoft.com/office/2006/metadata/properties" xmlns:ns1="http://schemas.microsoft.com/sharepoint/v3" xmlns:ns2="8792e745-a4ae-4388-977e-e2f8180ff53e" xmlns:ns3="e51acb3e-19ab-4041-b782-fc93ec04d337" xmlns:ns4="a36436b0-14a3-468a-b4d8-de7b554f56ed" targetNamespace="http://schemas.microsoft.com/office/2006/metadata/properties" ma:root="true" ma:fieldsID="b48b8b66493fe8024347021caed750ae" ns1:_="" ns2:_="" ns3:_="" ns4:_="">
    <xsd:import namespace="http://schemas.microsoft.com/sharepoint/v3"/>
    <xsd:import namespace="8792e745-a4ae-4388-977e-e2f8180ff53e"/>
    <xsd:import namespace="e51acb3e-19ab-4041-b782-fc93ec04d337"/>
    <xsd:import namespace="a36436b0-14a3-468a-b4d8-de7b554f5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3:TaxCatchAll" minOccurs="0"/>
                <xsd:element ref="ns4:MediaServiceObjectDetectorVersion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e745-a4ae-4388-977e-e2f8180ff5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acb3e-19ab-4041-b782-fc93ec04d337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f2d5b10-fe10-47fc-80ec-4b522d2b6e75}" ma:internalName="TaxCatchAll" ma:showField="CatchAllData" ma:web="e51acb3e-19ab-4041-b782-fc93ec04d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36b0-14a3-468a-b4d8-de7b554f5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efe9dea-35cf-494d-b092-2b9ffa7846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5384B-1CED-4255-B205-3BD0698C308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36436b0-14a3-468a-b4d8-de7b554f56ed"/>
    <ds:schemaRef ds:uri="e51acb3e-19ab-4041-b782-fc93ec04d337"/>
  </ds:schemaRefs>
</ds:datastoreItem>
</file>

<file path=customXml/itemProps2.xml><?xml version="1.0" encoding="utf-8"?>
<ds:datastoreItem xmlns:ds="http://schemas.openxmlformats.org/officeDocument/2006/customXml" ds:itemID="{5D5EC9EC-9A60-43C9-AFA7-1348C9957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B0894-7EFC-4FA9-B4E5-FCF43CB9C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2e745-a4ae-4388-977e-e2f8180ff53e"/>
    <ds:schemaRef ds:uri="e51acb3e-19ab-4041-b782-fc93ec04d337"/>
    <ds:schemaRef ds:uri="a36436b0-14a3-468a-b4d8-de7b554f56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Transactions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Brzobohatý</dc:creator>
  <cp:keywords/>
  <dc:description/>
  <cp:lastModifiedBy>Jan</cp:lastModifiedBy>
  <cp:revision/>
  <dcterms:created xsi:type="dcterms:W3CDTF">2023-03-28T09:50:42Z</dcterms:created>
  <dcterms:modified xsi:type="dcterms:W3CDTF">2024-10-11T16:49:41Z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0x010100E1FD423C8D5CCF4B91A8D2E0FFB61EAF</vt:lpwstr>
  </property>
</Properties>
</file>