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drawings/drawing2.xml" ContentType="application/vnd.openxmlformats-officedocument.drawingml.chartshapes+xml"/>
  <Override PartName="/xl/charts/chart2.xml" ContentType="application/vnd.openxmlformats-officedocument.drawingml.chart+xml"/>
  <Override PartName="/xl/theme/themeOverride2.xml" ContentType="application/vnd.openxmlformats-officedocument.themeOverride+xml"/>
  <Override PartName="/xl/drawings/drawing3.xml" ContentType="application/vnd.openxmlformats-officedocument.drawingml.chartshapes+xml"/>
  <Override PartName="/xl/charts/chart3.xml" ContentType="application/vnd.openxmlformats-officedocument.drawingml.chart+xml"/>
  <Override PartName="/xl/theme/themeOverride3.xml" ContentType="application/vnd.openxmlformats-officedocument.themeOverride+xml"/>
  <Override PartName="/xl/drawings/drawing4.xml" ContentType="application/vnd.openxmlformats-officedocument.drawingml.chartshapes+xml"/>
  <Override PartName="/xl/charts/chart4.xml" ContentType="application/vnd.openxmlformats-officedocument.drawingml.chart+xml"/>
  <Override PartName="/xl/theme/themeOverride4.xml" ContentType="application/vnd.openxmlformats-officedocument.themeOverride+xml"/>
  <Override PartName="/xl/drawings/drawing5.xml" ContentType="application/vnd.openxmlformats-officedocument.drawingml.chartshapes+xml"/>
  <Override PartName="/xl/charts/chart5.xml" ContentType="application/vnd.openxmlformats-officedocument.drawingml.chart+xml"/>
  <Override PartName="/xl/theme/themeOverride5.xml" ContentType="application/vnd.openxmlformats-officedocument.themeOverride+xml"/>
  <Override PartName="/xl/drawings/drawing6.xml" ContentType="application/vnd.openxmlformats-officedocument.drawingml.chartshapes+xml"/>
  <Override PartName="/xl/charts/chart6.xml" ContentType="application/vnd.openxmlformats-officedocument.drawingml.chart+xml"/>
  <Override PartName="/xl/theme/themeOverride6.xml" ContentType="application/vnd.openxmlformats-officedocument.themeOverride+xml"/>
  <Override PartName="/xl/drawings/drawing7.xml" ContentType="application/vnd.openxmlformats-officedocument.drawingml.chartshapes+xml"/>
  <Override PartName="/xl/charts/chart7.xml" ContentType="application/vnd.openxmlformats-officedocument.drawingml.chart+xml"/>
  <Override PartName="/xl/drawings/drawing8.xml" ContentType="application/vnd.openxmlformats-officedocument.drawingml.chartshapes+xml"/>
  <Override PartName="/xl/charts/chart8.xml" ContentType="application/vnd.openxmlformats-officedocument.drawingml.chart+xml"/>
  <Override PartName="/xl/charts/chart9.xml" ContentType="application/vnd.openxmlformats-officedocument.drawingml.chart+xml"/>
  <Override PartName="/xl/drawings/drawing9.xml" ContentType="application/vnd.openxmlformats-officedocument.drawing+xml"/>
  <Override PartName="/xl/embeddings/oleObject1.bin" ContentType="application/vnd.openxmlformats-officedocument.oleObject"/>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drawings/drawing10.xml" ContentType="application/vnd.openxmlformats-officedocument.drawing+xml"/>
  <Override PartName="/xl/charts/chart18.xml" ContentType="application/vnd.openxmlformats-officedocument.drawingml.chart+xml"/>
  <Override PartName="/xl/drawings/drawing11.xml" ContentType="application/vnd.openxmlformats-officedocument.drawing+xml"/>
  <Override PartName="/xl/embeddings/oleObject2.bin" ContentType="application/vnd.openxmlformats-officedocument.oleObject"/>
  <Override PartName="/xl/drawings/drawing12.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drawings/drawing13.xml" ContentType="application/vnd.openxmlformats-officedocument.drawing+xml"/>
  <Override PartName="/xl/charts/chart2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codeName="DieseArbeitsmappe" defaultThemeVersion="124226"/>
  <mc:AlternateContent xmlns:mc="http://schemas.openxmlformats.org/markup-compatibility/2006">
    <mc:Choice Requires="x15">
      <x15ac:absPath xmlns:x15ac="http://schemas.microsoft.com/office/spreadsheetml/2010/11/ac" url="https://ifoinstitut-my.sharepoint.com/personal/wollmershaeuser_ifo_de/Documents/Wollmershaeuser/ifo/Prognosen/Evaluation/"/>
    </mc:Choice>
  </mc:AlternateContent>
  <xr:revisionPtr revIDLastSave="136" documentId="8_{C8B90BAA-2A34-40F7-BCB6-36E99464ED0E}" xr6:coauthVersionLast="47" xr6:coauthVersionMax="47" xr10:uidLastSave="{0CCEE34B-7FE5-4196-B4C0-540F786F26B0}"/>
  <bookViews>
    <workbookView xWindow="19005" yWindow="840" windowWidth="16125" windowHeight="20805" tabRatio="859" activeTab="1" xr2:uid="{00000000-000D-0000-FFFF-FFFF00000000}"/>
  </bookViews>
  <sheets>
    <sheet name="Abbildungen" sheetId="28" r:id="rId1"/>
    <sheet name="Zusammenfassung" sheetId="9" r:id="rId2"/>
    <sheet name="Bänder" sheetId="1" r:id="rId3"/>
    <sheet name="Veröffentlichungstermine" sheetId="18" r:id="rId4"/>
    <sheet name="Prognose Juni" sheetId="5" r:id="rId5"/>
    <sheet name="Prognose Juli" sheetId="29" r:id="rId6"/>
    <sheet name="Prognose Dezember" sheetId="10" r:id="rId7"/>
    <sheet name="Prognose Januar" sheetId="30" r:id="rId8"/>
    <sheet name="BIP Realisation" sheetId="6" r:id="rId9"/>
    <sheet name="A.DE.N.A.AG1.CA010.A.I" sheetId="11" r:id="rId10"/>
    <sheet name="Tabelle1" sheetId="17" r:id="rId11"/>
    <sheet name="Prognose Juni (naiv1)" sheetId="12" r:id="rId12"/>
    <sheet name="Prognose Dezember (naiv1)" sheetId="13" r:id="rId13"/>
    <sheet name="Prognose Juni (naiv2)" sheetId="14" r:id="rId14"/>
    <sheet name="Prognose Dezember (naiv2)" sheetId="15" r:id="rId15"/>
  </sheets>
  <externalReferences>
    <externalReference r:id="rId16"/>
  </externalReferences>
  <definedNames>
    <definedName name="_xlnm._FilterDatabase" localSheetId="3" hidden="1">Veröffentlichungstermine!$A$1:$E$51</definedName>
    <definedName name="_xlnm.Print_Area" localSheetId="2">Bänder!$B$15:$F$44</definedName>
    <definedName name="Macrobond_Object32" localSheetId="8">'BIP Realisation'!$A$4:$D$45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5" i="6" l="1"/>
  <c r="I39" i="10" s="1"/>
  <c r="L39" i="10"/>
  <c r="T39" i="10" s="1"/>
  <c r="S45" i="6"/>
  <c r="H40" i="5" s="1"/>
  <c r="K40" i="5" s="1"/>
  <c r="AR45" i="11"/>
  <c r="AQ45" i="11"/>
  <c r="AP45" i="11"/>
  <c r="AO45" i="11"/>
  <c r="AN45" i="11"/>
  <c r="AM45" i="11"/>
  <c r="AL45" i="11"/>
  <c r="AK45" i="11"/>
  <c r="AJ45" i="11"/>
  <c r="AI45" i="11"/>
  <c r="AH45" i="11"/>
  <c r="AG45" i="11"/>
  <c r="AF45" i="11"/>
  <c r="AE45" i="11"/>
  <c r="AD45" i="11"/>
  <c r="AC45" i="11"/>
  <c r="AB45" i="11"/>
  <c r="AA45" i="11"/>
  <c r="Z45" i="11"/>
  <c r="Y45" i="11"/>
  <c r="X45" i="11"/>
  <c r="W45" i="11"/>
  <c r="V45" i="11"/>
  <c r="U45" i="11"/>
  <c r="AR44" i="11"/>
  <c r="AQ44" i="11"/>
  <c r="AP44" i="11"/>
  <c r="AO44" i="11"/>
  <c r="AN44" i="11"/>
  <c r="AM44" i="11"/>
  <c r="AL44" i="11"/>
  <c r="AK44" i="11"/>
  <c r="AJ44" i="11"/>
  <c r="AI44" i="11"/>
  <c r="AH44" i="11"/>
  <c r="AG44" i="11"/>
  <c r="AF44" i="11"/>
  <c r="AE44" i="11"/>
  <c r="AD44" i="11"/>
  <c r="AC44" i="11"/>
  <c r="AB44" i="11"/>
  <c r="AA44" i="11"/>
  <c r="Z44" i="11"/>
  <c r="Y44" i="11"/>
  <c r="X44" i="11"/>
  <c r="W44" i="11"/>
  <c r="V44" i="11"/>
  <c r="U44" i="11"/>
  <c r="T44" i="11"/>
  <c r="S44" i="11"/>
  <c r="R44" i="11"/>
  <c r="Q44" i="11"/>
  <c r="P44" i="11"/>
  <c r="AR43" i="11"/>
  <c r="AQ43" i="11"/>
  <c r="AP43" i="11"/>
  <c r="AO43" i="11"/>
  <c r="AN43" i="11"/>
  <c r="AM43" i="11"/>
  <c r="AL43" i="11"/>
  <c r="AK43" i="11"/>
  <c r="AJ43" i="11"/>
  <c r="AI43" i="11"/>
  <c r="AH43" i="11"/>
  <c r="AG43" i="11"/>
  <c r="AF43" i="11"/>
  <c r="AE43" i="11"/>
  <c r="AD43" i="11"/>
  <c r="AC43" i="11"/>
  <c r="AB43" i="11"/>
  <c r="AA43" i="11"/>
  <c r="Z43" i="11"/>
  <c r="Y43" i="11"/>
  <c r="X43" i="11"/>
  <c r="W43" i="11"/>
  <c r="V43" i="11"/>
  <c r="U43" i="11"/>
  <c r="T43" i="11"/>
  <c r="S43" i="11"/>
  <c r="R43" i="11"/>
  <c r="Q43" i="11"/>
  <c r="P43" i="11"/>
  <c r="O43" i="11"/>
  <c r="N43" i="11"/>
  <c r="M43" i="11"/>
  <c r="L43" i="11"/>
  <c r="AR42" i="11"/>
  <c r="AQ42" i="11"/>
  <c r="AP42" i="11"/>
  <c r="AO42" i="11"/>
  <c r="AN42" i="11"/>
  <c r="AM42" i="11"/>
  <c r="AL42" i="11"/>
  <c r="AK42" i="11"/>
  <c r="AJ42" i="11"/>
  <c r="AI42" i="11"/>
  <c r="AH42" i="11"/>
  <c r="AG42" i="11"/>
  <c r="AF42" i="11"/>
  <c r="AE42" i="11"/>
  <c r="AD42" i="11"/>
  <c r="AC42" i="11"/>
  <c r="AB42" i="11"/>
  <c r="AA42" i="11"/>
  <c r="Z42" i="11"/>
  <c r="Y42" i="11"/>
  <c r="X42" i="11"/>
  <c r="W42" i="11"/>
  <c r="V42" i="11"/>
  <c r="U42" i="11"/>
  <c r="T42" i="11"/>
  <c r="S42" i="11"/>
  <c r="R42" i="11"/>
  <c r="Q42" i="11"/>
  <c r="P42" i="11"/>
  <c r="O42" i="11"/>
  <c r="N42" i="11"/>
  <c r="M42" i="11"/>
  <c r="L42" i="11"/>
  <c r="K42" i="11"/>
  <c r="J42" i="11"/>
  <c r="I42" i="11"/>
  <c r="H42" i="11"/>
  <c r="CA40" i="11"/>
  <c r="BZ40" i="11"/>
  <c r="BY40" i="11"/>
  <c r="Q44" i="6" s="1"/>
  <c r="S44" i="6" s="1"/>
  <c r="BV39" i="11"/>
  <c r="BU39" i="11"/>
  <c r="BT39" i="11"/>
  <c r="BQ38" i="11"/>
  <c r="BP38" i="11"/>
  <c r="Q42" i="6" s="1"/>
  <c r="S42" i="6" s="1"/>
  <c r="BL38" i="11"/>
  <c r="BL37" i="11"/>
  <c r="BK37" i="11"/>
  <c r="BH36" i="11"/>
  <c r="BG36" i="11"/>
  <c r="BE35" i="11"/>
  <c r="BE36" i="11" s="1"/>
  <c r="BD35" i="11"/>
  <c r="BB34" i="11"/>
  <c r="BA34" i="11"/>
  <c r="AX33" i="11"/>
  <c r="AX34" i="11" s="1"/>
  <c r="AW33" i="11"/>
  <c r="AU32" i="11"/>
  <c r="AT32" i="11"/>
  <c r="AR31" i="11"/>
  <c r="AQ31" i="11"/>
  <c r="AO30" i="11"/>
  <c r="AN30" i="11"/>
  <c r="AJ29" i="11"/>
  <c r="AI29" i="11"/>
  <c r="AF28" i="11"/>
  <c r="AF29" i="11" s="1"/>
  <c r="AE28" i="11"/>
  <c r="AA27" i="11"/>
  <c r="Z27" i="11"/>
  <c r="V26" i="11"/>
  <c r="V27" i="11" s="1"/>
  <c r="U26" i="11"/>
  <c r="Q25" i="11"/>
  <c r="P25" i="11"/>
  <c r="M24" i="11"/>
  <c r="L24" i="11"/>
  <c r="I23" i="11"/>
  <c r="I24" i="11" s="1"/>
  <c r="H23" i="11"/>
  <c r="E22" i="11"/>
  <c r="D22" i="11"/>
  <c r="I44" i="6"/>
  <c r="I38" i="10" s="1"/>
  <c r="O38" i="10" s="1"/>
  <c r="Q43" i="6"/>
  <c r="S43" i="6" s="1"/>
  <c r="H38" i="5" s="1"/>
  <c r="I42" i="6"/>
  <c r="I43" i="6"/>
  <c r="I37" i="10" s="1"/>
  <c r="O37" i="10" s="1"/>
  <c r="L38" i="10" l="1"/>
  <c r="H40" i="29"/>
  <c r="G38" i="5"/>
  <c r="H38" i="29"/>
  <c r="E23" i="11"/>
  <c r="L40" i="10"/>
  <c r="T40" i="10" s="1"/>
  <c r="O39" i="10"/>
  <c r="V39" i="10" s="1"/>
  <c r="J39" i="10"/>
  <c r="G40" i="5"/>
  <c r="Q40" i="5" s="1"/>
  <c r="G40" i="29"/>
  <c r="J40" i="29" s="1"/>
  <c r="R40" i="29" s="1"/>
  <c r="U42" i="6"/>
  <c r="H39" i="29"/>
  <c r="H39" i="5"/>
  <c r="C65" i="9"/>
  <c r="C102" i="9" s="1"/>
  <c r="S40" i="5"/>
  <c r="AR32" i="11"/>
  <c r="N39" i="5"/>
  <c r="G38" i="29"/>
  <c r="K40" i="29"/>
  <c r="S40" i="29" s="1"/>
  <c r="N39" i="29"/>
  <c r="U39" i="29" s="1"/>
  <c r="I36" i="10"/>
  <c r="G37" i="29"/>
  <c r="AA28" i="11"/>
  <c r="BB35" i="11"/>
  <c r="H37" i="29"/>
  <c r="AO31" i="11"/>
  <c r="M25" i="11"/>
  <c r="AJ30" i="11"/>
  <c r="BH37" i="11"/>
  <c r="BQ39" i="11"/>
  <c r="Q26" i="11"/>
  <c r="AU33" i="11"/>
  <c r="G39" i="5"/>
  <c r="G39" i="29"/>
  <c r="V38" i="10"/>
  <c r="U44" i="6"/>
  <c r="U43" i="6"/>
  <c r="J37" i="10"/>
  <c r="T38" i="10"/>
  <c r="V37" i="10"/>
  <c r="M37" i="5"/>
  <c r="J14" i="6"/>
  <c r="I7" i="6"/>
  <c r="I8" i="6"/>
  <c r="I9" i="6"/>
  <c r="K38" i="29" l="1"/>
  <c r="N37" i="29"/>
  <c r="J40" i="5"/>
  <c r="R40" i="5" s="1"/>
  <c r="M39" i="29"/>
  <c r="T39" i="29" s="1"/>
  <c r="Q40" i="29"/>
  <c r="M39" i="5"/>
  <c r="T39" i="5" s="1"/>
  <c r="P39" i="10"/>
  <c r="M40" i="10"/>
  <c r="S39" i="10"/>
  <c r="U39" i="5"/>
  <c r="E65" i="9"/>
  <c r="M37" i="29"/>
  <c r="T37" i="29" s="1"/>
  <c r="J38" i="29"/>
  <c r="R38" i="29" s="1"/>
  <c r="N36" i="29"/>
  <c r="K37" i="29"/>
  <c r="Q39" i="29"/>
  <c r="M38" i="29"/>
  <c r="T38" i="29" s="1"/>
  <c r="J39" i="29"/>
  <c r="R39" i="29" s="1"/>
  <c r="S37" i="10"/>
  <c r="P37" i="10"/>
  <c r="D63" i="9" s="1"/>
  <c r="D100" i="9" s="1"/>
  <c r="M38" i="10"/>
  <c r="B63" i="9" s="1"/>
  <c r="B100" i="9" s="1"/>
  <c r="M38" i="5"/>
  <c r="T38" i="5" s="1"/>
  <c r="J39" i="5"/>
  <c r="R39" i="5" s="1"/>
  <c r="Q39" i="5"/>
  <c r="J37" i="29"/>
  <c r="M36" i="29"/>
  <c r="N38" i="5"/>
  <c r="K39" i="5"/>
  <c r="O36" i="10"/>
  <c r="L37" i="10"/>
  <c r="T37" i="10" s="1"/>
  <c r="K39" i="29"/>
  <c r="S39" i="29" s="1"/>
  <c r="N38" i="29"/>
  <c r="U38" i="29" s="1"/>
  <c r="J38" i="10"/>
  <c r="U37" i="29"/>
  <c r="S38" i="29"/>
  <c r="N37" i="5"/>
  <c r="K38" i="5"/>
  <c r="Q38" i="29"/>
  <c r="Q38" i="5"/>
  <c r="T37" i="5"/>
  <c r="J38" i="5"/>
  <c r="R38" i="5" s="1"/>
  <c r="I36" i="30"/>
  <c r="H36" i="12"/>
  <c r="H36" i="15"/>
  <c r="J36" i="10"/>
  <c r="H37" i="14"/>
  <c r="H37" i="5"/>
  <c r="K37" i="5" s="1"/>
  <c r="H36" i="13"/>
  <c r="G37" i="14"/>
  <c r="G36" i="12"/>
  <c r="G36" i="13"/>
  <c r="G37" i="5"/>
  <c r="G36" i="15"/>
  <c r="V36" i="10"/>
  <c r="U40" i="10" l="1"/>
  <c r="B65" i="9"/>
  <c r="B102" i="9" s="1"/>
  <c r="W39" i="10"/>
  <c r="D65" i="9"/>
  <c r="D102" i="9" s="1"/>
  <c r="U37" i="5"/>
  <c r="E63" i="9"/>
  <c r="P36" i="10"/>
  <c r="D62" i="9" s="1"/>
  <c r="D99" i="9" s="1"/>
  <c r="M37" i="10"/>
  <c r="B62" i="9" s="1"/>
  <c r="B99" i="9" s="1"/>
  <c r="S38" i="5"/>
  <c r="C63" i="9"/>
  <c r="C100" i="9" s="1"/>
  <c r="S37" i="5"/>
  <c r="C62" i="9"/>
  <c r="C99" i="9" s="1"/>
  <c r="C64" i="9"/>
  <c r="C101" i="9" s="1"/>
  <c r="S39" i="5"/>
  <c r="U38" i="10"/>
  <c r="E102" i="9"/>
  <c r="F65" i="9"/>
  <c r="M39" i="10"/>
  <c r="S38" i="10"/>
  <c r="P38" i="10"/>
  <c r="D64" i="9" s="1"/>
  <c r="D101" i="9" s="1"/>
  <c r="U38" i="5"/>
  <c r="E64" i="9"/>
  <c r="W37" i="10"/>
  <c r="Q36" i="15"/>
  <c r="W36" i="10"/>
  <c r="N36" i="5"/>
  <c r="U36" i="5" s="1"/>
  <c r="Q36" i="12"/>
  <c r="S36" i="10"/>
  <c r="O36" i="30"/>
  <c r="V36" i="30" s="1"/>
  <c r="L37" i="30"/>
  <c r="T37" i="30" s="1"/>
  <c r="R37" i="29"/>
  <c r="T36" i="29"/>
  <c r="J36" i="30"/>
  <c r="Q37" i="14"/>
  <c r="J37" i="5"/>
  <c r="R37" i="5" s="1"/>
  <c r="M36" i="5"/>
  <c r="T36" i="5" s="1"/>
  <c r="Q36" i="13"/>
  <c r="Q37" i="5"/>
  <c r="B64" i="9" l="1"/>
  <c r="B101" i="9" s="1"/>
  <c r="U39" i="10"/>
  <c r="G65" i="9"/>
  <c r="F102" i="9"/>
  <c r="E62" i="9"/>
  <c r="E99" i="9" s="1"/>
  <c r="F64" i="9"/>
  <c r="E101" i="9"/>
  <c r="E100" i="9"/>
  <c r="F63" i="9"/>
  <c r="U37" i="10"/>
  <c r="W38" i="10"/>
  <c r="M37" i="30"/>
  <c r="U37" i="30" s="1"/>
  <c r="P36" i="30"/>
  <c r="W36" i="30" s="1"/>
  <c r="S37" i="29"/>
  <c r="U36" i="29"/>
  <c r="Q37" i="29"/>
  <c r="S36" i="30"/>
  <c r="I41" i="6"/>
  <c r="Q41" i="6"/>
  <c r="S41" i="6" s="1"/>
  <c r="Q40" i="6"/>
  <c r="S40" i="6" s="1"/>
  <c r="G63" i="9" l="1"/>
  <c r="F100" i="9"/>
  <c r="G64" i="9"/>
  <c r="F101" i="9"/>
  <c r="F62" i="9"/>
  <c r="I35" i="30"/>
  <c r="G36" i="29"/>
  <c r="M35" i="29" s="1"/>
  <c r="J34" i="30"/>
  <c r="H35" i="29"/>
  <c r="N34" i="29" s="1"/>
  <c r="J35" i="30"/>
  <c r="H36" i="29"/>
  <c r="N35" i="29" s="1"/>
  <c r="H36" i="14"/>
  <c r="H35" i="12"/>
  <c r="C36" i="12" s="1"/>
  <c r="J35" i="10"/>
  <c r="H35" i="13"/>
  <c r="C37" i="13" s="1"/>
  <c r="H35" i="15"/>
  <c r="H36" i="5"/>
  <c r="U41" i="6"/>
  <c r="L42" i="6"/>
  <c r="G35" i="12"/>
  <c r="G36" i="5"/>
  <c r="I35" i="10"/>
  <c r="G35" i="13"/>
  <c r="G36" i="14"/>
  <c r="G35" i="15"/>
  <c r="Q35" i="15" s="1"/>
  <c r="B61" i="18"/>
  <c r="B60" i="18"/>
  <c r="P35" i="10" l="1"/>
  <c r="D61" i="9" s="1"/>
  <c r="D98" i="9" s="1"/>
  <c r="M36" i="10"/>
  <c r="B61" i="9" s="1"/>
  <c r="B98" i="9" s="1"/>
  <c r="G62" i="9"/>
  <c r="F99" i="9"/>
  <c r="L36" i="10"/>
  <c r="O35" i="10"/>
  <c r="V35" i="10" s="1"/>
  <c r="S35" i="30"/>
  <c r="L36" i="30"/>
  <c r="T36" i="30" s="1"/>
  <c r="O35" i="30"/>
  <c r="V35" i="30" s="1"/>
  <c r="K36" i="29"/>
  <c r="S36" i="29" s="1"/>
  <c r="U35" i="29"/>
  <c r="P35" i="30"/>
  <c r="W35" i="30" s="1"/>
  <c r="M36" i="30"/>
  <c r="U36" i="30" s="1"/>
  <c r="U34" i="29"/>
  <c r="K35" i="29"/>
  <c r="S35" i="29" s="1"/>
  <c r="Q36" i="29"/>
  <c r="T35" i="29"/>
  <c r="J36" i="29"/>
  <c r="R36" i="29" s="1"/>
  <c r="M35" i="30"/>
  <c r="U35" i="30" s="1"/>
  <c r="P34" i="30"/>
  <c r="W34" i="30" s="1"/>
  <c r="Q36" i="14"/>
  <c r="K36" i="5"/>
  <c r="C61" i="9" s="1"/>
  <c r="C98" i="9" s="1"/>
  <c r="N35" i="5"/>
  <c r="E61" i="9" s="1"/>
  <c r="E98" i="9" s="1"/>
  <c r="K37" i="13"/>
  <c r="S37" i="13" s="1"/>
  <c r="J37" i="13"/>
  <c r="R37" i="13" s="1"/>
  <c r="Q36" i="5"/>
  <c r="J36" i="12"/>
  <c r="R36" i="12" s="1"/>
  <c r="K36" i="12"/>
  <c r="S36" i="12" s="1"/>
  <c r="E36" i="12"/>
  <c r="J36" i="5"/>
  <c r="R36" i="5" s="1"/>
  <c r="M35" i="5"/>
  <c r="T35" i="5" s="1"/>
  <c r="Q35" i="13"/>
  <c r="T36" i="10"/>
  <c r="S35" i="10"/>
  <c r="Q35" i="12"/>
  <c r="I40" i="6"/>
  <c r="I39" i="6"/>
  <c r="G34" i="29" l="1"/>
  <c r="M33" i="29" s="1"/>
  <c r="I33" i="30"/>
  <c r="I34" i="30"/>
  <c r="G35" i="29"/>
  <c r="M34" i="29" s="1"/>
  <c r="S36" i="5"/>
  <c r="U36" i="10"/>
  <c r="W35" i="10"/>
  <c r="U35" i="5"/>
  <c r="L41" i="6"/>
  <c r="U40" i="6"/>
  <c r="S13" i="6"/>
  <c r="H8" i="5" s="1"/>
  <c r="N7" i="5" s="1"/>
  <c r="S14" i="6"/>
  <c r="H9" i="5" s="1"/>
  <c r="N8" i="5" s="1"/>
  <c r="E34" i="9" s="1"/>
  <c r="E71" i="9" s="1"/>
  <c r="S15" i="6"/>
  <c r="H10" i="5" s="1"/>
  <c r="N9" i="5" s="1"/>
  <c r="E35" i="9" s="1"/>
  <c r="E72" i="9" s="1"/>
  <c r="S16" i="6"/>
  <c r="H11" i="5" s="1"/>
  <c r="N10" i="5" s="1"/>
  <c r="E36" i="9" s="1"/>
  <c r="E73" i="9" s="1"/>
  <c r="S17" i="6"/>
  <c r="H12" i="5" s="1"/>
  <c r="S18" i="6"/>
  <c r="H13" i="5" s="1"/>
  <c r="S19" i="6"/>
  <c r="H14" i="5" s="1"/>
  <c r="S20" i="6"/>
  <c r="H15" i="5"/>
  <c r="N14" i="5" s="1"/>
  <c r="E40" i="9" s="1"/>
  <c r="E77" i="9" s="1"/>
  <c r="S21" i="6"/>
  <c r="H16" i="5" s="1"/>
  <c r="N15" i="5" s="1"/>
  <c r="E41" i="9" s="1"/>
  <c r="E78" i="9" s="1"/>
  <c r="S22" i="6"/>
  <c r="S23" i="6"/>
  <c r="H18" i="5"/>
  <c r="N17" i="5" s="1"/>
  <c r="S24" i="6"/>
  <c r="H19" i="5" s="1"/>
  <c r="N18" i="5" s="1"/>
  <c r="E44" i="9" s="1"/>
  <c r="E81" i="9" s="1"/>
  <c r="S25" i="6"/>
  <c r="H20" i="5" s="1"/>
  <c r="N19" i="5" s="1"/>
  <c r="E45" i="9" s="1"/>
  <c r="E82" i="9" s="1"/>
  <c r="Q26" i="6"/>
  <c r="S26" i="6" s="1"/>
  <c r="Q27" i="6"/>
  <c r="S27" i="6" s="1"/>
  <c r="Q28" i="6"/>
  <c r="S28" i="6" s="1"/>
  <c r="Q29" i="6"/>
  <c r="S29" i="6" s="1"/>
  <c r="H23" i="12" s="1"/>
  <c r="C24" i="12" s="1"/>
  <c r="E24" i="12" s="1"/>
  <c r="Q30" i="6"/>
  <c r="S30" i="6" s="1"/>
  <c r="Q31" i="6"/>
  <c r="S31" i="6" s="1"/>
  <c r="Q32" i="6"/>
  <c r="S32" i="6" s="1"/>
  <c r="Q33" i="6"/>
  <c r="S33" i="6" s="1"/>
  <c r="Q34" i="6"/>
  <c r="S34" i="6" s="1"/>
  <c r="Q35" i="6"/>
  <c r="S35" i="6" s="1"/>
  <c r="Q36" i="6"/>
  <c r="S36" i="6" s="1"/>
  <c r="H30" i="12" s="1"/>
  <c r="C31" i="12" s="1"/>
  <c r="E31" i="12" s="1"/>
  <c r="Q37" i="6"/>
  <c r="S37" i="6" s="1"/>
  <c r="Q38" i="6"/>
  <c r="S38" i="6" s="1"/>
  <c r="Q39" i="6"/>
  <c r="S39" i="6" s="1"/>
  <c r="H35" i="5"/>
  <c r="N34" i="5" s="1"/>
  <c r="E60" i="9" s="1"/>
  <c r="E97" i="9" s="1"/>
  <c r="J8" i="10"/>
  <c r="M9" i="10" s="1"/>
  <c r="B34" i="9" s="1"/>
  <c r="B71" i="9" s="1"/>
  <c r="J10" i="10"/>
  <c r="P10" i="10" s="1"/>
  <c r="D36" i="9" s="1"/>
  <c r="D73" i="9" s="1"/>
  <c r="J11" i="10"/>
  <c r="M12" i="10" s="1"/>
  <c r="B37" i="9" s="1"/>
  <c r="B74" i="9" s="1"/>
  <c r="J12" i="10"/>
  <c r="M13" i="10" s="1"/>
  <c r="B38" i="9" s="1"/>
  <c r="B75" i="9" s="1"/>
  <c r="J13" i="10"/>
  <c r="J14" i="10"/>
  <c r="M15" i="10" s="1"/>
  <c r="B40" i="9" s="1"/>
  <c r="B77" i="9" s="1"/>
  <c r="J15" i="10"/>
  <c r="P15" i="10" s="1"/>
  <c r="D41" i="9" s="1"/>
  <c r="D78" i="9" s="1"/>
  <c r="J17" i="10"/>
  <c r="M18" i="10" s="1"/>
  <c r="B43" i="9" s="1"/>
  <c r="B80" i="9" s="1"/>
  <c r="J18" i="10"/>
  <c r="M19" i="10" s="1"/>
  <c r="B44" i="9" s="1"/>
  <c r="B81" i="9" s="1"/>
  <c r="J19" i="10"/>
  <c r="M20" i="10" s="1"/>
  <c r="B45" i="9" s="1"/>
  <c r="B82" i="9" s="1"/>
  <c r="J34" i="10"/>
  <c r="M35" i="10" s="1"/>
  <c r="B60" i="9" s="1"/>
  <c r="B97" i="9" s="1"/>
  <c r="I34" i="6"/>
  <c r="G28" i="12" s="1"/>
  <c r="I35" i="6"/>
  <c r="G29" i="12" s="1"/>
  <c r="I36" i="6"/>
  <c r="I37" i="6"/>
  <c r="L38" i="6" s="1"/>
  <c r="I38" i="6"/>
  <c r="G32" i="13" s="1"/>
  <c r="G34" i="15"/>
  <c r="H34" i="15"/>
  <c r="G35" i="14"/>
  <c r="H35" i="14"/>
  <c r="L40" i="6"/>
  <c r="G34" i="13"/>
  <c r="H34" i="13"/>
  <c r="G34" i="12"/>
  <c r="H34" i="12"/>
  <c r="C35" i="12" s="1"/>
  <c r="G35" i="5"/>
  <c r="I34" i="10"/>
  <c r="B59" i="18"/>
  <c r="B58" i="18"/>
  <c r="G33" i="13"/>
  <c r="G33" i="12"/>
  <c r="I33" i="6"/>
  <c r="G27" i="13" s="1"/>
  <c r="G33" i="15"/>
  <c r="G34" i="14"/>
  <c r="I33" i="10"/>
  <c r="G34" i="5"/>
  <c r="M33" i="5" s="1"/>
  <c r="T33" i="5" s="1"/>
  <c r="I13" i="6"/>
  <c r="I7" i="10" s="1"/>
  <c r="I14" i="6"/>
  <c r="I15" i="6"/>
  <c r="G9" i="13" s="1"/>
  <c r="I16" i="6"/>
  <c r="I10" i="10" s="1"/>
  <c r="S10" i="10" s="1"/>
  <c r="I17" i="6"/>
  <c r="G12" i="5" s="1"/>
  <c r="I18" i="6"/>
  <c r="G12" i="15" s="1"/>
  <c r="I19" i="6"/>
  <c r="I20" i="6"/>
  <c r="I21" i="6"/>
  <c r="I15" i="10" s="1"/>
  <c r="I22" i="6"/>
  <c r="I23" i="6"/>
  <c r="G17" i="12" s="1"/>
  <c r="I24" i="6"/>
  <c r="I18" i="10" s="1"/>
  <c r="I25" i="6"/>
  <c r="G19" i="12" s="1"/>
  <c r="I26" i="6"/>
  <c r="G20" i="13" s="1"/>
  <c r="I27" i="6"/>
  <c r="G22" i="5" s="1"/>
  <c r="J22" i="5" s="1"/>
  <c r="R22" i="5" s="1"/>
  <c r="I28" i="6"/>
  <c r="I29" i="6"/>
  <c r="L30" i="6" s="1"/>
  <c r="I30" i="6"/>
  <c r="G25" i="14" s="1"/>
  <c r="I31" i="6"/>
  <c r="G25" i="15" s="1"/>
  <c r="I32" i="6"/>
  <c r="G26" i="12" s="1"/>
  <c r="I10" i="6"/>
  <c r="I11" i="6"/>
  <c r="L12" i="6" s="1"/>
  <c r="I12" i="6"/>
  <c r="L13" i="6" s="1"/>
  <c r="J38" i="6"/>
  <c r="J39" i="6"/>
  <c r="B53" i="18"/>
  <c r="C53" i="18"/>
  <c r="B54" i="18"/>
  <c r="C54" i="18"/>
  <c r="B55" i="18"/>
  <c r="C55" i="18"/>
  <c r="B56" i="18"/>
  <c r="C56" i="18"/>
  <c r="B57" i="18"/>
  <c r="C57" i="18"/>
  <c r="G32" i="15"/>
  <c r="H7" i="13"/>
  <c r="C9" i="13" s="1"/>
  <c r="E9" i="13" s="1"/>
  <c r="H8" i="13"/>
  <c r="C10" i="13" s="1"/>
  <c r="E10" i="13" s="1"/>
  <c r="H10" i="13"/>
  <c r="C12" i="13" s="1"/>
  <c r="H11" i="13"/>
  <c r="C13" i="13" s="1"/>
  <c r="E13" i="13" s="1"/>
  <c r="H12" i="13"/>
  <c r="C14" i="13" s="1"/>
  <c r="H13" i="13"/>
  <c r="C15" i="13" s="1"/>
  <c r="E15" i="13" s="1"/>
  <c r="H14" i="13"/>
  <c r="C16" i="13" s="1"/>
  <c r="E16" i="13" s="1"/>
  <c r="H15" i="13"/>
  <c r="C17" i="13" s="1"/>
  <c r="E17" i="13" s="1"/>
  <c r="H17" i="13"/>
  <c r="C19" i="13" s="1"/>
  <c r="E19" i="13" s="1"/>
  <c r="H18" i="13"/>
  <c r="C20" i="13" s="1"/>
  <c r="J37" i="6"/>
  <c r="J36" i="6"/>
  <c r="J35" i="6"/>
  <c r="J34" i="6"/>
  <c r="J33" i="6"/>
  <c r="J32" i="6"/>
  <c r="J31" i="6"/>
  <c r="J30" i="6"/>
  <c r="J29" i="6"/>
  <c r="J28" i="6"/>
  <c r="J27" i="6"/>
  <c r="J26" i="6"/>
  <c r="J25" i="6"/>
  <c r="J24" i="6"/>
  <c r="J23" i="6"/>
  <c r="J22" i="6"/>
  <c r="J21" i="6"/>
  <c r="J20" i="6"/>
  <c r="J19" i="6"/>
  <c r="J18" i="6"/>
  <c r="J17" i="6"/>
  <c r="J16" i="6"/>
  <c r="J15" i="6"/>
  <c r="L16" i="6"/>
  <c r="H7" i="15"/>
  <c r="H8" i="15"/>
  <c r="H10" i="15"/>
  <c r="H11" i="15"/>
  <c r="H12" i="15"/>
  <c r="H13" i="15"/>
  <c r="H14" i="15"/>
  <c r="H17" i="15"/>
  <c r="H18" i="15"/>
  <c r="H8" i="14"/>
  <c r="H9" i="14"/>
  <c r="G10" i="14"/>
  <c r="H11" i="14"/>
  <c r="H12" i="14"/>
  <c r="H13" i="14"/>
  <c r="H14" i="14"/>
  <c r="H15" i="14"/>
  <c r="H18" i="14"/>
  <c r="H19" i="14"/>
  <c r="H23" i="14"/>
  <c r="H7" i="12"/>
  <c r="C8" i="12" s="1"/>
  <c r="E8" i="12" s="1"/>
  <c r="H8" i="12"/>
  <c r="C9" i="12" s="1"/>
  <c r="H10" i="12"/>
  <c r="C11" i="12" s="1"/>
  <c r="E11" i="12" s="1"/>
  <c r="H11" i="12"/>
  <c r="C12" i="12" s="1"/>
  <c r="H12" i="12"/>
  <c r="H13" i="12"/>
  <c r="C14" i="12" s="1"/>
  <c r="H14" i="12"/>
  <c r="C15" i="12" s="1"/>
  <c r="H15" i="12"/>
  <c r="C16" i="12" s="1"/>
  <c r="H17" i="12"/>
  <c r="C18" i="12" s="1"/>
  <c r="H18" i="12"/>
  <c r="C19" i="12" s="1"/>
  <c r="H24" i="12"/>
  <c r="C25" i="12" s="1"/>
  <c r="E25" i="12" s="1"/>
  <c r="C13" i="12"/>
  <c r="E13" i="12" s="1"/>
  <c r="C9" i="17"/>
  <c r="C10" i="17"/>
  <c r="C11" i="17"/>
  <c r="C12" i="17"/>
  <c r="C13" i="17"/>
  <c r="C14" i="17"/>
  <c r="C15" i="17"/>
  <c r="C16" i="17"/>
  <c r="C17" i="17"/>
  <c r="C18" i="17"/>
  <c r="C19" i="17"/>
  <c r="I9" i="10"/>
  <c r="I12" i="10"/>
  <c r="O12" i="10" s="1"/>
  <c r="V12" i="10" s="1"/>
  <c r="I16" i="10"/>
  <c r="C52" i="18"/>
  <c r="B52" i="18"/>
  <c r="C51" i="18"/>
  <c r="B51" i="18"/>
  <c r="C50" i="18"/>
  <c r="B50" i="18"/>
  <c r="C49" i="18"/>
  <c r="B49" i="18"/>
  <c r="C48" i="18"/>
  <c r="B48" i="18"/>
  <c r="C47" i="18"/>
  <c r="B47" i="18"/>
  <c r="C46" i="18"/>
  <c r="B46" i="18"/>
  <c r="C45" i="18"/>
  <c r="B45" i="18"/>
  <c r="C44" i="18"/>
  <c r="B44" i="18"/>
  <c r="C43" i="18"/>
  <c r="B43" i="18"/>
  <c r="C42" i="18"/>
  <c r="B42" i="18"/>
  <c r="C41" i="18"/>
  <c r="B41" i="18"/>
  <c r="C40" i="18"/>
  <c r="B40" i="18"/>
  <c r="C39" i="18"/>
  <c r="B39" i="18"/>
  <c r="C38" i="18"/>
  <c r="B38" i="18"/>
  <c r="C37" i="18"/>
  <c r="B37" i="18"/>
  <c r="C36" i="18"/>
  <c r="B36" i="18"/>
  <c r="C35" i="18"/>
  <c r="B35" i="18"/>
  <c r="C34" i="18"/>
  <c r="B34" i="18"/>
  <c r="C33" i="18"/>
  <c r="B33" i="18"/>
  <c r="C32" i="18"/>
  <c r="B32" i="18"/>
  <c r="C31" i="18"/>
  <c r="B31" i="18"/>
  <c r="C30" i="18"/>
  <c r="B30" i="18"/>
  <c r="C29" i="18"/>
  <c r="B29" i="18"/>
  <c r="C28" i="18"/>
  <c r="B28" i="18"/>
  <c r="C27" i="18"/>
  <c r="B27" i="18"/>
  <c r="C26" i="18"/>
  <c r="B26" i="18"/>
  <c r="C25" i="18"/>
  <c r="B25" i="18"/>
  <c r="C24" i="18"/>
  <c r="B24" i="18"/>
  <c r="C23" i="18"/>
  <c r="B23" i="18"/>
  <c r="C22" i="18"/>
  <c r="B22" i="18"/>
  <c r="C21" i="18"/>
  <c r="B21" i="18"/>
  <c r="C20" i="18"/>
  <c r="B20" i="18"/>
  <c r="C19" i="18"/>
  <c r="B19" i="18"/>
  <c r="C18" i="18"/>
  <c r="B18" i="18"/>
  <c r="C17" i="18"/>
  <c r="B17" i="18"/>
  <c r="C15" i="18"/>
  <c r="B15" i="18"/>
  <c r="C13" i="18"/>
  <c r="B13" i="18"/>
  <c r="C9" i="18"/>
  <c r="B9" i="18"/>
  <c r="C8" i="18"/>
  <c r="B8" i="18"/>
  <c r="C6" i="18"/>
  <c r="B6" i="18"/>
  <c r="C4" i="18"/>
  <c r="B4" i="18"/>
  <c r="C2" i="18"/>
  <c r="B2" i="18"/>
  <c r="B14" i="1"/>
  <c r="J14" i="1" s="1"/>
  <c r="B13" i="1"/>
  <c r="C13" i="1" s="1"/>
  <c r="D13" i="1" s="1"/>
  <c r="B12" i="1"/>
  <c r="J12" i="1" s="1"/>
  <c r="J10" i="1"/>
  <c r="J9" i="1"/>
  <c r="J8" i="1"/>
  <c r="C10" i="1"/>
  <c r="D10" i="1" s="1"/>
  <c r="G11" i="1" s="1"/>
  <c r="H11" i="1" s="1"/>
  <c r="C9" i="1"/>
  <c r="D9" i="1" s="1"/>
  <c r="C8" i="1"/>
  <c r="D8" i="1" s="1"/>
  <c r="D11" i="1"/>
  <c r="E11" i="1"/>
  <c r="L32" i="6" l="1"/>
  <c r="G10" i="12"/>
  <c r="H15" i="15"/>
  <c r="G33" i="14"/>
  <c r="N13" i="12"/>
  <c r="U13" i="12" s="1"/>
  <c r="L18" i="6"/>
  <c r="I17" i="10"/>
  <c r="I11" i="10"/>
  <c r="O11" i="10" s="1"/>
  <c r="V11" i="10" s="1"/>
  <c r="U17" i="6"/>
  <c r="H28" i="14"/>
  <c r="H27" i="12"/>
  <c r="C28" i="12" s="1"/>
  <c r="E28" i="12" s="1"/>
  <c r="H21" i="5"/>
  <c r="N20" i="5" s="1"/>
  <c r="H20" i="12"/>
  <c r="C21" i="12" s="1"/>
  <c r="E21" i="12" s="1"/>
  <c r="C12" i="1"/>
  <c r="D12" i="1" s="1"/>
  <c r="G12" i="1" s="1"/>
  <c r="H12" i="1" s="1"/>
  <c r="H9" i="12"/>
  <c r="C10" i="12" s="1"/>
  <c r="H9" i="13"/>
  <c r="C11" i="13" s="1"/>
  <c r="S18" i="10"/>
  <c r="G24" i="12"/>
  <c r="H9" i="15"/>
  <c r="U17" i="5"/>
  <c r="E43" i="9"/>
  <c r="E80" i="9" s="1"/>
  <c r="H19" i="12"/>
  <c r="C20" i="12" s="1"/>
  <c r="E20" i="12" s="1"/>
  <c r="K9" i="13"/>
  <c r="S9" i="13" s="1"/>
  <c r="N10" i="13"/>
  <c r="U10" i="13" s="1"/>
  <c r="H19" i="13"/>
  <c r="C21" i="13" s="1"/>
  <c r="E21" i="13" s="1"/>
  <c r="N21" i="13" s="1"/>
  <c r="U21" i="13" s="1"/>
  <c r="G22" i="14"/>
  <c r="H19" i="15"/>
  <c r="L31" i="6"/>
  <c r="Q12" i="15"/>
  <c r="J9" i="10"/>
  <c r="H10" i="14"/>
  <c r="H20" i="14"/>
  <c r="N19" i="13"/>
  <c r="U19" i="13" s="1"/>
  <c r="O34" i="10"/>
  <c r="L35" i="10"/>
  <c r="C21" i="17"/>
  <c r="H16" i="14"/>
  <c r="N15" i="13"/>
  <c r="U15" i="13" s="1"/>
  <c r="K18" i="5"/>
  <c r="C43" i="9" s="1"/>
  <c r="C80" i="9" s="1"/>
  <c r="K15" i="5"/>
  <c r="C40" i="9" s="1"/>
  <c r="C77" i="9" s="1"/>
  <c r="Q35" i="5"/>
  <c r="K35" i="5"/>
  <c r="C60" i="9" s="1"/>
  <c r="C97" i="9" s="1"/>
  <c r="U20" i="10"/>
  <c r="U18" i="10"/>
  <c r="H21" i="12"/>
  <c r="K21" i="12" s="1"/>
  <c r="S21" i="12" s="1"/>
  <c r="H22" i="14"/>
  <c r="U27" i="6"/>
  <c r="H21" i="13"/>
  <c r="C23" i="13" s="1"/>
  <c r="E23" i="13" s="1"/>
  <c r="J21" i="10"/>
  <c r="M22" i="10" s="1"/>
  <c r="B47" i="9" s="1"/>
  <c r="B84" i="9" s="1"/>
  <c r="H21" i="15"/>
  <c r="H21" i="14"/>
  <c r="H20" i="15"/>
  <c r="J20" i="10"/>
  <c r="P20" i="10" s="1"/>
  <c r="H20" i="13"/>
  <c r="C22" i="13" s="1"/>
  <c r="E22" i="13" s="1"/>
  <c r="U26" i="6"/>
  <c r="K21" i="13"/>
  <c r="S21" i="13" s="1"/>
  <c r="S15" i="10"/>
  <c r="Q10" i="12"/>
  <c r="N17" i="13"/>
  <c r="U17" i="13" s="1"/>
  <c r="K13" i="12"/>
  <c r="S13" i="12" s="1"/>
  <c r="P17" i="10"/>
  <c r="D43" i="9" s="1"/>
  <c r="D80" i="9" s="1"/>
  <c r="P8" i="10"/>
  <c r="D34" i="9" s="1"/>
  <c r="D71" i="9" s="1"/>
  <c r="K9" i="5"/>
  <c r="C34" i="9" s="1"/>
  <c r="C71" i="9" s="1"/>
  <c r="U23" i="6"/>
  <c r="G18" i="12"/>
  <c r="Q18" i="12" s="1"/>
  <c r="I26" i="10"/>
  <c r="I25" i="10"/>
  <c r="L26" i="10" s="1"/>
  <c r="T26" i="10" s="1"/>
  <c r="G25" i="13"/>
  <c r="I24" i="10"/>
  <c r="O24" i="10" s="1"/>
  <c r="V24" i="10" s="1"/>
  <c r="G26" i="14"/>
  <c r="G13" i="14"/>
  <c r="Q13" i="14" s="1"/>
  <c r="G24" i="13"/>
  <c r="G11" i="13"/>
  <c r="Q11" i="13" s="1"/>
  <c r="G33" i="5"/>
  <c r="J33" i="5" s="1"/>
  <c r="R33" i="5" s="1"/>
  <c r="L24" i="6"/>
  <c r="I32" i="10"/>
  <c r="L33" i="10" s="1"/>
  <c r="T33" i="10" s="1"/>
  <c r="G17" i="13"/>
  <c r="M17" i="13" s="1"/>
  <c r="T17" i="13" s="1"/>
  <c r="G18" i="14"/>
  <c r="G32" i="12"/>
  <c r="G31" i="12"/>
  <c r="G29" i="14"/>
  <c r="G25" i="12"/>
  <c r="U12" i="10"/>
  <c r="G20" i="12"/>
  <c r="Q20" i="12" s="1"/>
  <c r="G21" i="14"/>
  <c r="U18" i="6"/>
  <c r="L19" i="6"/>
  <c r="G12" i="12"/>
  <c r="Q12" i="12" s="1"/>
  <c r="G24" i="14"/>
  <c r="G12" i="14"/>
  <c r="Q12" i="14" s="1"/>
  <c r="G23" i="13"/>
  <c r="G11" i="15"/>
  <c r="Q11" i="15" s="1"/>
  <c r="I23" i="10"/>
  <c r="L24" i="10" s="1"/>
  <c r="T24" i="10" s="1"/>
  <c r="G23" i="12"/>
  <c r="L27" i="6"/>
  <c r="I20" i="10"/>
  <c r="G11" i="12"/>
  <c r="G15" i="13"/>
  <c r="J16" i="13" s="1"/>
  <c r="R16" i="13" s="1"/>
  <c r="G21" i="13"/>
  <c r="Q21" i="13" s="1"/>
  <c r="G21" i="15"/>
  <c r="I21" i="10"/>
  <c r="L35" i="6"/>
  <c r="G30" i="5"/>
  <c r="M29" i="5" s="1"/>
  <c r="T29" i="5" s="1"/>
  <c r="G28" i="13"/>
  <c r="I29" i="10"/>
  <c r="O29" i="10" s="1"/>
  <c r="V29" i="10" s="1"/>
  <c r="I28" i="10"/>
  <c r="L29" i="10" s="1"/>
  <c r="T29" i="10" s="1"/>
  <c r="G21" i="12"/>
  <c r="J21" i="12" s="1"/>
  <c r="R21" i="12" s="1"/>
  <c r="L28" i="6"/>
  <c r="E9" i="1"/>
  <c r="G9" i="1"/>
  <c r="H9" i="1" s="1"/>
  <c r="J12" i="5"/>
  <c r="R12" i="5" s="1"/>
  <c r="M11" i="5"/>
  <c r="T11" i="5" s="1"/>
  <c r="Q12" i="5"/>
  <c r="U19" i="5"/>
  <c r="F45" i="9"/>
  <c r="F82" i="9" s="1"/>
  <c r="K12" i="5"/>
  <c r="C37" i="9" s="1"/>
  <c r="C74" i="9" s="1"/>
  <c r="N11" i="5"/>
  <c r="E8" i="1"/>
  <c r="G8" i="1"/>
  <c r="H8" i="1" s="1"/>
  <c r="E13" i="1"/>
  <c r="N13" i="5"/>
  <c r="K14" i="5"/>
  <c r="C39" i="9" s="1"/>
  <c r="C76" i="9" s="1"/>
  <c r="U9" i="10"/>
  <c r="K13" i="5"/>
  <c r="C38" i="9" s="1"/>
  <c r="C75" i="9" s="1"/>
  <c r="N12" i="5"/>
  <c r="E10" i="1"/>
  <c r="G9" i="5"/>
  <c r="J9" i="5" s="1"/>
  <c r="R9" i="5" s="1"/>
  <c r="I8" i="30"/>
  <c r="G9" i="29"/>
  <c r="U15" i="10"/>
  <c r="Q18" i="14"/>
  <c r="M13" i="6"/>
  <c r="M12" i="6"/>
  <c r="G14" i="12"/>
  <c r="Q14" i="12" s="1"/>
  <c r="G15" i="29"/>
  <c r="I14" i="30"/>
  <c r="G8" i="5"/>
  <c r="M7" i="5" s="1"/>
  <c r="G8" i="29"/>
  <c r="I7" i="30"/>
  <c r="L14" i="6"/>
  <c r="M41" i="6"/>
  <c r="I30" i="30"/>
  <c r="G31" i="29"/>
  <c r="P14" i="10"/>
  <c r="D40" i="9" s="1"/>
  <c r="D77" i="9" s="1"/>
  <c r="H23" i="5"/>
  <c r="K23" i="5" s="1"/>
  <c r="C48" i="9" s="1"/>
  <c r="C85" i="9" s="1"/>
  <c r="J22" i="30"/>
  <c r="H23" i="29"/>
  <c r="J19" i="30"/>
  <c r="H20" i="29"/>
  <c r="J9" i="30"/>
  <c r="H10" i="29"/>
  <c r="G10" i="1"/>
  <c r="H10" i="1" s="1"/>
  <c r="I22" i="10"/>
  <c r="O22" i="10" s="1"/>
  <c r="V22" i="10" s="1"/>
  <c r="I22" i="30"/>
  <c r="G23" i="29"/>
  <c r="G32" i="29"/>
  <c r="I31" i="30"/>
  <c r="H28" i="15"/>
  <c r="J28" i="30"/>
  <c r="H29" i="29"/>
  <c r="H17" i="29"/>
  <c r="J16" i="30"/>
  <c r="C14" i="1"/>
  <c r="D14" i="1" s="1"/>
  <c r="S15" i="5"/>
  <c r="H28" i="12"/>
  <c r="H17" i="14"/>
  <c r="M14" i="6"/>
  <c r="I21" i="30"/>
  <c r="G22" i="29"/>
  <c r="G14" i="14"/>
  <c r="Q14" i="14" s="1"/>
  <c r="I13" i="30"/>
  <c r="G14" i="29"/>
  <c r="I29" i="30"/>
  <c r="G30" i="29"/>
  <c r="H28" i="29"/>
  <c r="J27" i="30"/>
  <c r="H22" i="5"/>
  <c r="Q22" i="5" s="1"/>
  <c r="J21" i="30"/>
  <c r="H22" i="29"/>
  <c r="J15" i="30"/>
  <c r="H16" i="29"/>
  <c r="H13" i="29"/>
  <c r="J12" i="30"/>
  <c r="G16" i="5"/>
  <c r="J16" i="5" s="1"/>
  <c r="R16" i="5" s="1"/>
  <c r="I15" i="30"/>
  <c r="G16" i="29"/>
  <c r="H24" i="14"/>
  <c r="H24" i="29"/>
  <c r="J23" i="30"/>
  <c r="J18" i="12"/>
  <c r="R18" i="12" s="1"/>
  <c r="G8" i="12"/>
  <c r="J8" i="12" s="1"/>
  <c r="R8" i="12" s="1"/>
  <c r="G32" i="14"/>
  <c r="G21" i="5"/>
  <c r="J21" i="5" s="1"/>
  <c r="R21" i="5" s="1"/>
  <c r="I20" i="30"/>
  <c r="G21" i="29"/>
  <c r="G13" i="5"/>
  <c r="J13" i="5" s="1"/>
  <c r="R13" i="5" s="1"/>
  <c r="G13" i="29"/>
  <c r="I12" i="30"/>
  <c r="G28" i="15"/>
  <c r="I28" i="30"/>
  <c r="G29" i="29"/>
  <c r="H34" i="29"/>
  <c r="J33" i="30"/>
  <c r="S33" i="30" s="1"/>
  <c r="H19" i="29"/>
  <c r="J18" i="30"/>
  <c r="J8" i="30"/>
  <c r="H9" i="29"/>
  <c r="H16" i="15"/>
  <c r="G12" i="13"/>
  <c r="J13" i="13" s="1"/>
  <c r="R13" i="13" s="1"/>
  <c r="I26" i="30"/>
  <c r="G27" i="29"/>
  <c r="I19" i="10"/>
  <c r="S19" i="10" s="1"/>
  <c r="I19" i="30"/>
  <c r="G20" i="29"/>
  <c r="J32" i="30"/>
  <c r="H33" i="29"/>
  <c r="H26" i="15"/>
  <c r="H27" i="29"/>
  <c r="J26" i="30"/>
  <c r="H15" i="29"/>
  <c r="J14" i="30"/>
  <c r="J35" i="29"/>
  <c r="R35" i="29" s="1"/>
  <c r="T34" i="29"/>
  <c r="Q35" i="29"/>
  <c r="J13" i="1"/>
  <c r="H16" i="12"/>
  <c r="C17" i="12" s="1"/>
  <c r="J17" i="12" s="1"/>
  <c r="R17" i="12" s="1"/>
  <c r="K12" i="12"/>
  <c r="S12" i="12" s="1"/>
  <c r="G31" i="13"/>
  <c r="G26" i="5"/>
  <c r="M25" i="5" s="1"/>
  <c r="T25" i="5" s="1"/>
  <c r="G26" i="29"/>
  <c r="I25" i="30"/>
  <c r="G19" i="29"/>
  <c r="I18" i="30"/>
  <c r="I11" i="30"/>
  <c r="G12" i="29"/>
  <c r="K20" i="5"/>
  <c r="C45" i="9" s="1"/>
  <c r="C82" i="9" s="1"/>
  <c r="K10" i="5"/>
  <c r="C35" i="9" s="1"/>
  <c r="C72" i="9" s="1"/>
  <c r="J31" i="30"/>
  <c r="H32" i="29"/>
  <c r="J25" i="10"/>
  <c r="S25" i="10" s="1"/>
  <c r="J25" i="30"/>
  <c r="H26" i="29"/>
  <c r="H21" i="29"/>
  <c r="J20" i="30"/>
  <c r="J11" i="30"/>
  <c r="H12" i="29"/>
  <c r="H8" i="29"/>
  <c r="J7" i="30"/>
  <c r="J7" i="10"/>
  <c r="L35" i="30"/>
  <c r="T35" i="30" s="1"/>
  <c r="O34" i="30"/>
  <c r="V34" i="30" s="1"/>
  <c r="S34" i="30"/>
  <c r="I31" i="10"/>
  <c r="L32" i="10" s="1"/>
  <c r="T32" i="10" s="1"/>
  <c r="K16" i="12"/>
  <c r="S16" i="12" s="1"/>
  <c r="H28" i="13"/>
  <c r="C30" i="13" s="1"/>
  <c r="E30" i="13" s="1"/>
  <c r="H16" i="13"/>
  <c r="C18" i="13" s="1"/>
  <c r="E18" i="13" s="1"/>
  <c r="N18" i="13" s="1"/>
  <c r="U18" i="13" s="1"/>
  <c r="G31" i="15"/>
  <c r="G25" i="5"/>
  <c r="M24" i="5" s="1"/>
  <c r="T24" i="5" s="1"/>
  <c r="G25" i="29"/>
  <c r="I24" i="30"/>
  <c r="G18" i="5"/>
  <c r="Q18" i="5" s="1"/>
  <c r="G18" i="29"/>
  <c r="I17" i="30"/>
  <c r="I10" i="30"/>
  <c r="G11" i="29"/>
  <c r="J16" i="10"/>
  <c r="S16" i="10" s="1"/>
  <c r="H31" i="5"/>
  <c r="K31" i="5" s="1"/>
  <c r="C56" i="9" s="1"/>
  <c r="C93" i="9" s="1"/>
  <c r="J30" i="30"/>
  <c r="H31" i="29"/>
  <c r="J17" i="30"/>
  <c r="H18" i="29"/>
  <c r="L34" i="30"/>
  <c r="T34" i="30" s="1"/>
  <c r="O33" i="30"/>
  <c r="V33" i="30" s="1"/>
  <c r="O7" i="10"/>
  <c r="L8" i="10"/>
  <c r="E18" i="12"/>
  <c r="N18" i="12" s="1"/>
  <c r="U18" i="12" s="1"/>
  <c r="G15" i="12"/>
  <c r="G24" i="5"/>
  <c r="M23" i="5" s="1"/>
  <c r="T23" i="5" s="1"/>
  <c r="G24" i="29"/>
  <c r="I23" i="30"/>
  <c r="G17" i="5"/>
  <c r="M16" i="5" s="1"/>
  <c r="T16" i="5" s="1"/>
  <c r="G17" i="29"/>
  <c r="I16" i="30"/>
  <c r="G10" i="5"/>
  <c r="Q10" i="5" s="1"/>
  <c r="G10" i="29"/>
  <c r="I9" i="30"/>
  <c r="G28" i="29"/>
  <c r="I27" i="30"/>
  <c r="L39" i="6"/>
  <c r="I32" i="30"/>
  <c r="G33" i="29"/>
  <c r="H30" i="29"/>
  <c r="J29" i="30"/>
  <c r="H25" i="14"/>
  <c r="Q25" i="14" s="1"/>
  <c r="J24" i="30"/>
  <c r="H25" i="29"/>
  <c r="H17" i="5"/>
  <c r="J13" i="30"/>
  <c r="H14" i="29"/>
  <c r="J10" i="30"/>
  <c r="H11" i="29"/>
  <c r="J34" i="29"/>
  <c r="R34" i="29" s="1"/>
  <c r="T33" i="29"/>
  <c r="F43" i="9"/>
  <c r="F80" i="9" s="1"/>
  <c r="S18" i="5"/>
  <c r="Q22" i="14"/>
  <c r="G15" i="14"/>
  <c r="Q15" i="14" s="1"/>
  <c r="G30" i="13"/>
  <c r="G31" i="5"/>
  <c r="J31" i="5" s="1"/>
  <c r="R31" i="5" s="1"/>
  <c r="I14" i="10"/>
  <c r="L15" i="10" s="1"/>
  <c r="T15" i="10" s="1"/>
  <c r="G23" i="15"/>
  <c r="G8" i="14"/>
  <c r="G7" i="13"/>
  <c r="Q7" i="13" s="1"/>
  <c r="G7" i="15"/>
  <c r="Q7" i="15" s="1"/>
  <c r="U13" i="6"/>
  <c r="G20" i="15"/>
  <c r="S7" i="10"/>
  <c r="G7" i="12"/>
  <c r="Q7" i="12" s="1"/>
  <c r="U13" i="10"/>
  <c r="U7" i="5"/>
  <c r="E33" i="9"/>
  <c r="K11" i="13"/>
  <c r="S11" i="13" s="1"/>
  <c r="E11" i="13"/>
  <c r="N11" i="13" s="1"/>
  <c r="U11" i="13" s="1"/>
  <c r="U9" i="5"/>
  <c r="F35" i="9"/>
  <c r="F72" i="9" s="1"/>
  <c r="U10" i="5"/>
  <c r="F36" i="9"/>
  <c r="G36" i="9" s="1"/>
  <c r="K14" i="12"/>
  <c r="S14" i="12" s="1"/>
  <c r="E14" i="12"/>
  <c r="N14" i="12" s="1"/>
  <c r="U14" i="12" s="1"/>
  <c r="H30" i="5"/>
  <c r="K30" i="5" s="1"/>
  <c r="C55" i="9" s="1"/>
  <c r="C92" i="9" s="1"/>
  <c r="H29" i="13"/>
  <c r="C31" i="13" s="1"/>
  <c r="E31" i="13" s="1"/>
  <c r="H29" i="15"/>
  <c r="H29" i="12"/>
  <c r="C30" i="12" s="1"/>
  <c r="E30" i="12" s="1"/>
  <c r="J29" i="10"/>
  <c r="M30" i="10" s="1"/>
  <c r="B55" i="9" s="1"/>
  <c r="B92" i="9" s="1"/>
  <c r="H30" i="14"/>
  <c r="U19" i="10"/>
  <c r="W10" i="10"/>
  <c r="U18" i="5"/>
  <c r="F44" i="9"/>
  <c r="G44" i="9" s="1"/>
  <c r="F34" i="9"/>
  <c r="F71" i="9" s="1"/>
  <c r="U15" i="5"/>
  <c r="E14" i="13"/>
  <c r="N14" i="13" s="1"/>
  <c r="U14" i="13" s="1"/>
  <c r="K14" i="13"/>
  <c r="S14" i="13" s="1"/>
  <c r="J33" i="10"/>
  <c r="S33" i="10" s="1"/>
  <c r="H33" i="13"/>
  <c r="C35" i="13" s="1"/>
  <c r="K35" i="13" s="1"/>
  <c r="S35" i="13" s="1"/>
  <c r="H34" i="14"/>
  <c r="Q34" i="14" s="1"/>
  <c r="U39" i="6"/>
  <c r="U14" i="5"/>
  <c r="F40" i="9"/>
  <c r="F77" i="9" s="1"/>
  <c r="U35" i="6"/>
  <c r="K18" i="12"/>
  <c r="S18" i="12" s="1"/>
  <c r="K22" i="13"/>
  <c r="S22" i="13" s="1"/>
  <c r="J10" i="13"/>
  <c r="R10" i="13" s="1"/>
  <c r="K16" i="5"/>
  <c r="C41" i="9" s="1"/>
  <c r="C78" i="9" s="1"/>
  <c r="C22" i="12"/>
  <c r="E22" i="12" s="1"/>
  <c r="N22" i="12" s="1"/>
  <c r="U22" i="12" s="1"/>
  <c r="H25" i="12"/>
  <c r="Q25" i="12" s="1"/>
  <c r="H29" i="14"/>
  <c r="K11" i="5"/>
  <c r="C36" i="9" s="1"/>
  <c r="C73" i="9" s="1"/>
  <c r="J28" i="10"/>
  <c r="M11" i="10"/>
  <c r="B36" i="9" s="1"/>
  <c r="B73" i="9" s="1"/>
  <c r="H29" i="5"/>
  <c r="N28" i="5" s="1"/>
  <c r="E54" i="9" s="1"/>
  <c r="E91" i="9" s="1"/>
  <c r="L11" i="10"/>
  <c r="T11" i="10" s="1"/>
  <c r="K19" i="13"/>
  <c r="S19" i="13" s="1"/>
  <c r="H25" i="13"/>
  <c r="N9" i="13"/>
  <c r="U9" i="13" s="1"/>
  <c r="P12" i="10"/>
  <c r="D38" i="9" s="1"/>
  <c r="D75" i="9" s="1"/>
  <c r="L10" i="10"/>
  <c r="T10" i="10" s="1"/>
  <c r="O10" i="10"/>
  <c r="V10" i="10" s="1"/>
  <c r="K11" i="12"/>
  <c r="S11" i="12" s="1"/>
  <c r="N20" i="12"/>
  <c r="U20" i="12" s="1"/>
  <c r="M25" i="12"/>
  <c r="T25" i="12" s="1"/>
  <c r="K15" i="13"/>
  <c r="S15" i="13" s="1"/>
  <c r="U34" i="6"/>
  <c r="N13" i="13"/>
  <c r="U13" i="13" s="1"/>
  <c r="P18" i="10"/>
  <c r="D44" i="9" s="1"/>
  <c r="D81" i="9" s="1"/>
  <c r="K19" i="5"/>
  <c r="C44" i="9" s="1"/>
  <c r="C81" i="9" s="1"/>
  <c r="J28" i="12"/>
  <c r="R28" i="12" s="1"/>
  <c r="H27" i="14"/>
  <c r="U31" i="6"/>
  <c r="H26" i="14"/>
  <c r="Q26" i="14" s="1"/>
  <c r="K10" i="13"/>
  <c r="S10" i="13" s="1"/>
  <c r="H25" i="15"/>
  <c r="Q25" i="15" s="1"/>
  <c r="K8" i="5"/>
  <c r="U20" i="5"/>
  <c r="E17" i="12"/>
  <c r="N17" i="12" s="1"/>
  <c r="U17" i="12" s="1"/>
  <c r="J10" i="12"/>
  <c r="R10" i="12" s="1"/>
  <c r="E10" i="12"/>
  <c r="N10" i="12" s="1"/>
  <c r="U10" i="12" s="1"/>
  <c r="K10" i="12"/>
  <c r="S10" i="12" s="1"/>
  <c r="K15" i="12"/>
  <c r="S15" i="12" s="1"/>
  <c r="E15" i="12"/>
  <c r="E9" i="12"/>
  <c r="N9" i="12" s="1"/>
  <c r="U9" i="12" s="1"/>
  <c r="K9" i="12"/>
  <c r="S9" i="12" s="1"/>
  <c r="S17" i="10"/>
  <c r="O17" i="10"/>
  <c r="V17" i="10" s="1"/>
  <c r="L18" i="10"/>
  <c r="T18" i="10" s="1"/>
  <c r="M24" i="12"/>
  <c r="T24" i="12" s="1"/>
  <c r="E19" i="12"/>
  <c r="K19" i="12"/>
  <c r="S19" i="12" s="1"/>
  <c r="K24" i="12"/>
  <c r="S24" i="12" s="1"/>
  <c r="J31" i="12"/>
  <c r="R31" i="12" s="1"/>
  <c r="N11" i="12"/>
  <c r="U11" i="12" s="1"/>
  <c r="H22" i="12"/>
  <c r="K17" i="13"/>
  <c r="S17" i="13" s="1"/>
  <c r="H31" i="14"/>
  <c r="M14" i="10"/>
  <c r="B39" i="9" s="1"/>
  <c r="B76" i="9" s="1"/>
  <c r="P13" i="10"/>
  <c r="D39" i="9" s="1"/>
  <c r="D76" i="9" s="1"/>
  <c r="H33" i="5"/>
  <c r="H32" i="13"/>
  <c r="C34" i="13" s="1"/>
  <c r="H33" i="14"/>
  <c r="Q33" i="14" s="1"/>
  <c r="H32" i="12"/>
  <c r="C33" i="12" s="1"/>
  <c r="J33" i="12" s="1"/>
  <c r="R33" i="12" s="1"/>
  <c r="U38" i="6"/>
  <c r="J32" i="10"/>
  <c r="H32" i="15"/>
  <c r="Q32" i="15" s="1"/>
  <c r="J20" i="12"/>
  <c r="R20" i="12" s="1"/>
  <c r="H31" i="13"/>
  <c r="H31" i="12"/>
  <c r="U37" i="6"/>
  <c r="H32" i="5"/>
  <c r="H31" i="15"/>
  <c r="H32" i="14"/>
  <c r="J31" i="10"/>
  <c r="H23" i="13"/>
  <c r="C25" i="13" s="1"/>
  <c r="U29" i="6"/>
  <c r="H24" i="5"/>
  <c r="H23" i="15"/>
  <c r="J23" i="10"/>
  <c r="H25" i="5"/>
  <c r="U30" i="6"/>
  <c r="H24" i="15"/>
  <c r="H24" i="13"/>
  <c r="C26" i="13" s="1"/>
  <c r="J24" i="10"/>
  <c r="K8" i="12"/>
  <c r="S8" i="12" s="1"/>
  <c r="K13" i="13"/>
  <c r="S13" i="13" s="1"/>
  <c r="J27" i="10"/>
  <c r="H27" i="13"/>
  <c r="C29" i="13" s="1"/>
  <c r="H28" i="5"/>
  <c r="H27" i="15"/>
  <c r="K20" i="13"/>
  <c r="S20" i="13" s="1"/>
  <c r="E20" i="13"/>
  <c r="N20" i="13" s="1"/>
  <c r="U20" i="13" s="1"/>
  <c r="K12" i="13"/>
  <c r="S12" i="13" s="1"/>
  <c r="E12" i="13"/>
  <c r="N12" i="13" s="1"/>
  <c r="U12" i="13" s="1"/>
  <c r="K35" i="12"/>
  <c r="S35" i="12" s="1"/>
  <c r="E35" i="12"/>
  <c r="J35" i="12"/>
  <c r="R35" i="12" s="1"/>
  <c r="J30" i="10"/>
  <c r="H30" i="15"/>
  <c r="H30" i="13"/>
  <c r="J22" i="10"/>
  <c r="H22" i="15"/>
  <c r="H22" i="13"/>
  <c r="W15" i="10"/>
  <c r="Q24" i="12"/>
  <c r="K20" i="12"/>
  <c r="S20" i="12" s="1"/>
  <c r="H27" i="5"/>
  <c r="H26" i="13"/>
  <c r="C28" i="13" s="1"/>
  <c r="J26" i="10"/>
  <c r="S26" i="10" s="1"/>
  <c r="H26" i="12"/>
  <c r="C27" i="12" s="1"/>
  <c r="E16" i="12"/>
  <c r="E12" i="12"/>
  <c r="N12" i="12" s="1"/>
  <c r="U12" i="12" s="1"/>
  <c r="J19" i="12"/>
  <c r="R19" i="12" s="1"/>
  <c r="K16" i="13"/>
  <c r="S16" i="13" s="1"/>
  <c r="Q10" i="14"/>
  <c r="H33" i="12"/>
  <c r="K21" i="5"/>
  <c r="C46" i="9" s="1"/>
  <c r="C83" i="9" s="1"/>
  <c r="C36" i="13"/>
  <c r="M16" i="10"/>
  <c r="B41" i="9" s="1"/>
  <c r="B78" i="9" s="1"/>
  <c r="H34" i="5"/>
  <c r="Q34" i="5" s="1"/>
  <c r="H26" i="5"/>
  <c r="U8" i="5"/>
  <c r="J28" i="13"/>
  <c r="R28" i="13" s="1"/>
  <c r="J22" i="13"/>
  <c r="R22" i="13" s="1"/>
  <c r="Q29" i="12"/>
  <c r="J25" i="12"/>
  <c r="R25" i="12" s="1"/>
  <c r="Q17" i="12"/>
  <c r="P19" i="10"/>
  <c r="D45" i="9" s="1"/>
  <c r="D82" i="9" s="1"/>
  <c r="P11" i="10"/>
  <c r="D37" i="9" s="1"/>
  <c r="D74" i="9" s="1"/>
  <c r="H33" i="15"/>
  <c r="Q33" i="15" s="1"/>
  <c r="F41" i="9"/>
  <c r="F78" i="9" s="1"/>
  <c r="J21" i="13"/>
  <c r="R21" i="13" s="1"/>
  <c r="U33" i="6"/>
  <c r="I27" i="10"/>
  <c r="Q28" i="12"/>
  <c r="G30" i="14"/>
  <c r="U15" i="6"/>
  <c r="M31" i="12"/>
  <c r="T31" i="12" s="1"/>
  <c r="G30" i="15"/>
  <c r="G16" i="15"/>
  <c r="Q16" i="15" s="1"/>
  <c r="G28" i="5"/>
  <c r="C36" i="14"/>
  <c r="C36" i="15"/>
  <c r="G22" i="12"/>
  <c r="M21" i="12" s="1"/>
  <c r="T21" i="12" s="1"/>
  <c r="G23" i="14"/>
  <c r="Q23" i="14" s="1"/>
  <c r="G17" i="14"/>
  <c r="Q17" i="14" s="1"/>
  <c r="L22" i="6"/>
  <c r="L34" i="6"/>
  <c r="G29" i="13"/>
  <c r="G29" i="15"/>
  <c r="G15" i="15"/>
  <c r="Q15" i="15" s="1"/>
  <c r="O9" i="10"/>
  <c r="V9" i="10" s="1"/>
  <c r="S11" i="10"/>
  <c r="M15" i="13"/>
  <c r="T15" i="13" s="1"/>
  <c r="L23" i="6"/>
  <c r="U36" i="6"/>
  <c r="G27" i="15"/>
  <c r="G16" i="14"/>
  <c r="Q16" i="14" s="1"/>
  <c r="L36" i="6"/>
  <c r="Q9" i="13"/>
  <c r="L30" i="10"/>
  <c r="T30" i="10" s="1"/>
  <c r="M28" i="12"/>
  <c r="T28" i="12" s="1"/>
  <c r="G27" i="12"/>
  <c r="G9" i="12"/>
  <c r="M8" i="12" s="1"/>
  <c r="T8" i="12" s="1"/>
  <c r="Q15" i="13"/>
  <c r="L37" i="6"/>
  <c r="U22" i="6"/>
  <c r="G16" i="13"/>
  <c r="G24" i="15"/>
  <c r="G9" i="15"/>
  <c r="Q9" i="15" s="1"/>
  <c r="V34" i="10"/>
  <c r="S34" i="10"/>
  <c r="I30" i="10"/>
  <c r="G30" i="12"/>
  <c r="G16" i="12"/>
  <c r="Q16" i="12" s="1"/>
  <c r="M9" i="13"/>
  <c r="T9" i="13" s="1"/>
  <c r="G31" i="14"/>
  <c r="G28" i="14"/>
  <c r="Q28" i="14" s="1"/>
  <c r="U21" i="6"/>
  <c r="M39" i="6"/>
  <c r="C34" i="15" s="1"/>
  <c r="J34" i="15" s="1"/>
  <c r="R34" i="15" s="1"/>
  <c r="M42" i="6"/>
  <c r="P34" i="10"/>
  <c r="D60" i="9" s="1"/>
  <c r="D97" i="9" s="1"/>
  <c r="Q34" i="15"/>
  <c r="L27" i="10"/>
  <c r="T27" i="10" s="1"/>
  <c r="L19" i="10"/>
  <c r="T19" i="10" s="1"/>
  <c r="O26" i="10"/>
  <c r="V26" i="10" s="1"/>
  <c r="O18" i="10"/>
  <c r="V18" i="10" s="1"/>
  <c r="Q20" i="13"/>
  <c r="G20" i="14"/>
  <c r="Q20" i="14" s="1"/>
  <c r="G9" i="14"/>
  <c r="L20" i="6"/>
  <c r="U19" i="6"/>
  <c r="G13" i="15"/>
  <c r="Q13" i="15" s="1"/>
  <c r="G20" i="5"/>
  <c r="G14" i="5"/>
  <c r="L17" i="10"/>
  <c r="T17" i="10" s="1"/>
  <c r="O16" i="10"/>
  <c r="V16" i="10" s="1"/>
  <c r="I13" i="10"/>
  <c r="M21" i="5"/>
  <c r="T21" i="5" s="1"/>
  <c r="G8" i="13"/>
  <c r="G29" i="5"/>
  <c r="J34" i="13"/>
  <c r="R34" i="13" s="1"/>
  <c r="L16" i="10"/>
  <c r="T16" i="10" s="1"/>
  <c r="O15" i="10"/>
  <c r="V15" i="10" s="1"/>
  <c r="S12" i="10"/>
  <c r="M40" i="6"/>
  <c r="I8" i="10"/>
  <c r="J24" i="12"/>
  <c r="R24" i="12" s="1"/>
  <c r="M13" i="12"/>
  <c r="T13" i="12" s="1"/>
  <c r="G13" i="12"/>
  <c r="L15" i="6"/>
  <c r="L26" i="6"/>
  <c r="U25" i="6"/>
  <c r="U14" i="6"/>
  <c r="G19" i="13"/>
  <c r="G13" i="13"/>
  <c r="G19" i="15"/>
  <c r="Q19" i="15" s="1"/>
  <c r="G17" i="15"/>
  <c r="Q17" i="15" s="1"/>
  <c r="G32" i="5"/>
  <c r="M38" i="6"/>
  <c r="T35" i="10"/>
  <c r="G8" i="15"/>
  <c r="Q8" i="15" s="1"/>
  <c r="L13" i="10"/>
  <c r="T13" i="10" s="1"/>
  <c r="M23" i="13"/>
  <c r="T23" i="13" s="1"/>
  <c r="Q34" i="12"/>
  <c r="L12" i="10"/>
  <c r="T12" i="10" s="1"/>
  <c r="U34" i="5"/>
  <c r="F60" i="9"/>
  <c r="U35" i="10"/>
  <c r="Q34" i="13"/>
  <c r="Q35" i="14"/>
  <c r="M34" i="5"/>
  <c r="T34" i="5" s="1"/>
  <c r="J35" i="5"/>
  <c r="R35" i="5" s="1"/>
  <c r="Q15" i="12"/>
  <c r="J15" i="12"/>
  <c r="R15" i="12" s="1"/>
  <c r="M16" i="6"/>
  <c r="M15" i="6"/>
  <c r="Q23" i="12"/>
  <c r="M18" i="12"/>
  <c r="T18" i="12" s="1"/>
  <c r="M28" i="6"/>
  <c r="G19" i="14"/>
  <c r="Q19" i="14" s="1"/>
  <c r="M27" i="6"/>
  <c r="L25" i="6"/>
  <c r="G19" i="5"/>
  <c r="M26" i="6"/>
  <c r="G18" i="13"/>
  <c r="G18" i="15"/>
  <c r="Q18" i="15" s="1"/>
  <c r="M29" i="6"/>
  <c r="U24" i="6"/>
  <c r="Q19" i="12"/>
  <c r="G23" i="5"/>
  <c r="M32" i="6"/>
  <c r="M31" i="6"/>
  <c r="U28" i="6"/>
  <c r="M30" i="6"/>
  <c r="G22" i="13"/>
  <c r="G22" i="15"/>
  <c r="M33" i="6"/>
  <c r="L29" i="6"/>
  <c r="M36" i="6"/>
  <c r="G27" i="14"/>
  <c r="M35" i="6"/>
  <c r="L33" i="6"/>
  <c r="G27" i="5"/>
  <c r="M34" i="6"/>
  <c r="G26" i="13"/>
  <c r="G26" i="15"/>
  <c r="Q26" i="15" s="1"/>
  <c r="M37" i="6"/>
  <c r="U32" i="6"/>
  <c r="M20" i="6"/>
  <c r="G11" i="14"/>
  <c r="Q11" i="14" s="1"/>
  <c r="M19" i="6"/>
  <c r="L17" i="6"/>
  <c r="G11" i="5"/>
  <c r="M18" i="6"/>
  <c r="G10" i="13"/>
  <c r="G10" i="15"/>
  <c r="Q10" i="15" s="1"/>
  <c r="M17" i="6"/>
  <c r="M21" i="6"/>
  <c r="U16" i="6"/>
  <c r="G15" i="5"/>
  <c r="M24" i="6"/>
  <c r="M23" i="6"/>
  <c r="U20" i="6"/>
  <c r="M22" i="6"/>
  <c r="G14" i="13"/>
  <c r="G14" i="15"/>
  <c r="Q14" i="15" s="1"/>
  <c r="M25" i="6"/>
  <c r="L21" i="6"/>
  <c r="L34" i="10"/>
  <c r="T34" i="10" s="1"/>
  <c r="J34" i="5"/>
  <c r="R34" i="5" s="1"/>
  <c r="O33" i="10"/>
  <c r="V33" i="10" s="1"/>
  <c r="G13" i="1" l="1"/>
  <c r="H13" i="1" s="1"/>
  <c r="E12" i="1"/>
  <c r="N15" i="12"/>
  <c r="U15" i="12" s="1"/>
  <c r="J26" i="13"/>
  <c r="R26" i="13" s="1"/>
  <c r="Q30" i="14"/>
  <c r="S21" i="10"/>
  <c r="F33" i="9"/>
  <c r="E70" i="9"/>
  <c r="U12" i="5"/>
  <c r="E38" i="9"/>
  <c r="E75" i="9" s="1"/>
  <c r="M14" i="12"/>
  <c r="T14" i="12" s="1"/>
  <c r="K18" i="13"/>
  <c r="S18" i="13" s="1"/>
  <c r="M10" i="10"/>
  <c r="P9" i="10"/>
  <c r="U13" i="5"/>
  <c r="E39" i="9"/>
  <c r="E76" i="9" s="1"/>
  <c r="Q34" i="29"/>
  <c r="N33" i="29"/>
  <c r="W20" i="10"/>
  <c r="D46" i="9"/>
  <c r="D83" i="9" s="1"/>
  <c r="N8" i="12"/>
  <c r="U8" i="12" s="1"/>
  <c r="E46" i="9"/>
  <c r="E83" i="9" s="1"/>
  <c r="S9" i="10"/>
  <c r="U11" i="5"/>
  <c r="E37" i="9"/>
  <c r="E74" i="9" s="1"/>
  <c r="G33" i="9"/>
  <c r="F70" i="9"/>
  <c r="G45" i="9"/>
  <c r="G34" i="9"/>
  <c r="M30" i="5"/>
  <c r="T30" i="5" s="1"/>
  <c r="S35" i="5"/>
  <c r="S9" i="5"/>
  <c r="Q33" i="5"/>
  <c r="M32" i="5"/>
  <c r="T32" i="5" s="1"/>
  <c r="Q31" i="5"/>
  <c r="G43" i="9"/>
  <c r="G35" i="9"/>
  <c r="N30" i="5"/>
  <c r="O23" i="10"/>
  <c r="V23" i="10" s="1"/>
  <c r="S28" i="10"/>
  <c r="O28" i="10"/>
  <c r="V28" i="10" s="1"/>
  <c r="W17" i="10"/>
  <c r="L25" i="10"/>
  <c r="T25" i="10" s="1"/>
  <c r="P33" i="10"/>
  <c r="D59" i="9" s="1"/>
  <c r="D96" i="9" s="1"/>
  <c r="M34" i="10"/>
  <c r="N28" i="12"/>
  <c r="U28" i="12" s="1"/>
  <c r="Q21" i="15"/>
  <c r="N29" i="5"/>
  <c r="Q32" i="13"/>
  <c r="Q21" i="14"/>
  <c r="Q23" i="13"/>
  <c r="P21" i="10"/>
  <c r="D47" i="9" s="1"/>
  <c r="D84" i="9" s="1"/>
  <c r="M21" i="10"/>
  <c r="B46" i="9" s="1"/>
  <c r="B83" i="9" s="1"/>
  <c r="Q20" i="15"/>
  <c r="S20" i="10"/>
  <c r="Q30" i="13"/>
  <c r="Q24" i="14"/>
  <c r="W8" i="10"/>
  <c r="K17" i="12"/>
  <c r="S17" i="12" s="1"/>
  <c r="Q24" i="13"/>
  <c r="K22" i="12"/>
  <c r="S22" i="12" s="1"/>
  <c r="Q31" i="13"/>
  <c r="M10" i="12"/>
  <c r="Q28" i="15"/>
  <c r="J30" i="12"/>
  <c r="R30" i="12" s="1"/>
  <c r="U11" i="10"/>
  <c r="M22" i="12"/>
  <c r="T22" i="12" s="1"/>
  <c r="Q29" i="14"/>
  <c r="T7" i="5"/>
  <c r="Q30" i="5"/>
  <c r="Q17" i="13"/>
  <c r="J14" i="12"/>
  <c r="R14" i="12" s="1"/>
  <c r="M11" i="13"/>
  <c r="T11" i="13" s="1"/>
  <c r="J10" i="5"/>
  <c r="R10" i="5" s="1"/>
  <c r="Q8" i="5"/>
  <c r="J25" i="13"/>
  <c r="R25" i="13" s="1"/>
  <c r="O32" i="10"/>
  <c r="V32" i="10" s="1"/>
  <c r="J8" i="5"/>
  <c r="T8" i="10"/>
  <c r="J24" i="5"/>
  <c r="R24" i="5" s="1"/>
  <c r="J30" i="5"/>
  <c r="R30" i="5" s="1"/>
  <c r="L20" i="10"/>
  <c r="T20" i="10" s="1"/>
  <c r="Q21" i="12"/>
  <c r="J12" i="13"/>
  <c r="R12" i="13" s="1"/>
  <c r="V7" i="10"/>
  <c r="O19" i="10"/>
  <c r="V19" i="10" s="1"/>
  <c r="Q31" i="15"/>
  <c r="M30" i="12"/>
  <c r="T30" i="12" s="1"/>
  <c r="O25" i="10"/>
  <c r="V25" i="10" s="1"/>
  <c r="M20" i="12"/>
  <c r="T20" i="12" s="1"/>
  <c r="W14" i="10"/>
  <c r="M9" i="5"/>
  <c r="M21" i="13"/>
  <c r="T21" i="13" s="1"/>
  <c r="Q11" i="12"/>
  <c r="O31" i="10"/>
  <c r="V31" i="10" s="1"/>
  <c r="S14" i="10"/>
  <c r="L21" i="10"/>
  <c r="T21" i="10" s="1"/>
  <c r="Q8" i="12"/>
  <c r="J29" i="13"/>
  <c r="R29" i="13" s="1"/>
  <c r="O20" i="10"/>
  <c r="V20" i="10" s="1"/>
  <c r="J11" i="12"/>
  <c r="R11" i="12" s="1"/>
  <c r="M11" i="12"/>
  <c r="T11" i="12" s="1"/>
  <c r="J17" i="5"/>
  <c r="R17" i="5" s="1"/>
  <c r="S23" i="10"/>
  <c r="J12" i="12"/>
  <c r="R12" i="12" s="1"/>
  <c r="M30" i="13"/>
  <c r="T30" i="13" s="1"/>
  <c r="S31" i="10"/>
  <c r="S29" i="10"/>
  <c r="J18" i="5"/>
  <c r="R18" i="5" s="1"/>
  <c r="Q16" i="5"/>
  <c r="J26" i="5"/>
  <c r="R26" i="5" s="1"/>
  <c r="M17" i="5"/>
  <c r="T17" i="5" s="1"/>
  <c r="M15" i="5"/>
  <c r="T15" i="5" s="1"/>
  <c r="M31" i="13"/>
  <c r="T31" i="13" s="1"/>
  <c r="Q17" i="5"/>
  <c r="Q32" i="14"/>
  <c r="O21" i="10"/>
  <c r="V21" i="10" s="1"/>
  <c r="L22" i="10"/>
  <c r="T22" i="10" s="1"/>
  <c r="N31" i="12"/>
  <c r="U31" i="12" s="1"/>
  <c r="S16" i="30"/>
  <c r="O16" i="30"/>
  <c r="V16" i="30" s="1"/>
  <c r="L17" i="30"/>
  <c r="T17" i="30" s="1"/>
  <c r="J29" i="29"/>
  <c r="R29" i="29" s="1"/>
  <c r="Q29" i="29"/>
  <c r="M28" i="29"/>
  <c r="T28" i="29" s="1"/>
  <c r="K17" i="29"/>
  <c r="S17" i="29" s="1"/>
  <c r="N16" i="29"/>
  <c r="U16" i="29" s="1"/>
  <c r="M7" i="29"/>
  <c r="J8" i="29"/>
  <c r="S13" i="5"/>
  <c r="Q31" i="14"/>
  <c r="L23" i="10"/>
  <c r="T23" i="10" s="1"/>
  <c r="J18" i="13"/>
  <c r="R18" i="13" s="1"/>
  <c r="Q24" i="5"/>
  <c r="N22" i="5"/>
  <c r="F39" i="9"/>
  <c r="M14" i="30"/>
  <c r="U14" i="30" s="1"/>
  <c r="P13" i="30"/>
  <c r="W13" i="30" s="1"/>
  <c r="S32" i="30"/>
  <c r="O32" i="30"/>
  <c r="V32" i="30" s="1"/>
  <c r="L33" i="30"/>
  <c r="T33" i="30" s="1"/>
  <c r="Q17" i="29"/>
  <c r="M16" i="29"/>
  <c r="T16" i="29" s="1"/>
  <c r="J17" i="29"/>
  <c r="R17" i="29" s="1"/>
  <c r="K31" i="29"/>
  <c r="S31" i="29" s="1"/>
  <c r="N30" i="29"/>
  <c r="U30" i="29" s="1"/>
  <c r="J18" i="29"/>
  <c r="R18" i="29" s="1"/>
  <c r="Q18" i="29"/>
  <c r="M17" i="29"/>
  <c r="T17" i="29" s="1"/>
  <c r="K12" i="29"/>
  <c r="S12" i="29" s="1"/>
  <c r="N11" i="29"/>
  <c r="U11" i="29" s="1"/>
  <c r="M32" i="30"/>
  <c r="U32" i="30" s="1"/>
  <c r="P31" i="30"/>
  <c r="W31" i="30" s="1"/>
  <c r="J26" i="29"/>
  <c r="R26" i="29" s="1"/>
  <c r="M25" i="29"/>
  <c r="T25" i="29" s="1"/>
  <c r="Q26" i="29"/>
  <c r="M33" i="30"/>
  <c r="U33" i="30" s="1"/>
  <c r="P32" i="30"/>
  <c r="W32" i="30" s="1"/>
  <c r="S28" i="30"/>
  <c r="L29" i="30"/>
  <c r="T29" i="30" s="1"/>
  <c r="O28" i="30"/>
  <c r="V28" i="30" s="1"/>
  <c r="P27" i="30"/>
  <c r="W27" i="30" s="1"/>
  <c r="M28" i="30"/>
  <c r="U28" i="30" s="1"/>
  <c r="S21" i="30"/>
  <c r="O21" i="30"/>
  <c r="V21" i="30" s="1"/>
  <c r="L22" i="30"/>
  <c r="T22" i="30" s="1"/>
  <c r="K29" i="29"/>
  <c r="S29" i="29" s="1"/>
  <c r="N28" i="29"/>
  <c r="U28" i="29" s="1"/>
  <c r="K14" i="29"/>
  <c r="S14" i="29" s="1"/>
  <c r="N13" i="29"/>
  <c r="U13" i="29" s="1"/>
  <c r="K32" i="29"/>
  <c r="S32" i="29" s="1"/>
  <c r="N31" i="29"/>
  <c r="U31" i="29" s="1"/>
  <c r="S15" i="30"/>
  <c r="O15" i="30"/>
  <c r="V15" i="30" s="1"/>
  <c r="L16" i="30"/>
  <c r="T16" i="30" s="1"/>
  <c r="Q22" i="29"/>
  <c r="M21" i="29"/>
  <c r="T21" i="29" s="1"/>
  <c r="J22" i="29"/>
  <c r="R22" i="29" s="1"/>
  <c r="Q12" i="13"/>
  <c r="Q29" i="15"/>
  <c r="G40" i="9"/>
  <c r="Q32" i="12"/>
  <c r="P25" i="10"/>
  <c r="D51" i="9" s="1"/>
  <c r="D88" i="9" s="1"/>
  <c r="N21" i="5"/>
  <c r="N16" i="5"/>
  <c r="E42" i="9" s="1"/>
  <c r="E79" i="9" s="1"/>
  <c r="K17" i="5"/>
  <c r="C42" i="9" s="1"/>
  <c r="C79" i="9" s="1"/>
  <c r="P30" i="30"/>
  <c r="W30" i="30" s="1"/>
  <c r="M31" i="30"/>
  <c r="U31" i="30" s="1"/>
  <c r="P11" i="30"/>
  <c r="W11" i="30" s="1"/>
  <c r="M12" i="30"/>
  <c r="U12" i="30" s="1"/>
  <c r="S10" i="5"/>
  <c r="Q20" i="29"/>
  <c r="M19" i="29"/>
  <c r="T19" i="29" s="1"/>
  <c r="J20" i="29"/>
  <c r="R20" i="29" s="1"/>
  <c r="K9" i="29"/>
  <c r="S9" i="29" s="1"/>
  <c r="N8" i="29"/>
  <c r="U8" i="29" s="1"/>
  <c r="M13" i="30"/>
  <c r="U13" i="30" s="1"/>
  <c r="P12" i="30"/>
  <c r="W12" i="30" s="1"/>
  <c r="Q28" i="29"/>
  <c r="N27" i="29"/>
  <c r="U27" i="29" s="1"/>
  <c r="K28" i="29"/>
  <c r="S28" i="29" s="1"/>
  <c r="M29" i="30"/>
  <c r="U29" i="30" s="1"/>
  <c r="P28" i="30"/>
  <c r="W28" i="30" s="1"/>
  <c r="N9" i="29"/>
  <c r="U9" i="29" s="1"/>
  <c r="K10" i="29"/>
  <c r="S10" i="29" s="1"/>
  <c r="O14" i="30"/>
  <c r="V14" i="30" s="1"/>
  <c r="L15" i="30"/>
  <c r="T15" i="30" s="1"/>
  <c r="S14" i="30"/>
  <c r="P17" i="30"/>
  <c r="W17" i="30" s="1"/>
  <c r="M18" i="30"/>
  <c r="U18" i="30" s="1"/>
  <c r="Q8" i="29"/>
  <c r="N7" i="29"/>
  <c r="K8" i="29"/>
  <c r="K33" i="29"/>
  <c r="S33" i="29" s="1"/>
  <c r="N32" i="29"/>
  <c r="U32" i="29" s="1"/>
  <c r="M20" i="5"/>
  <c r="T20" i="5" s="1"/>
  <c r="Q21" i="5"/>
  <c r="J25" i="5"/>
  <c r="R25" i="5" s="1"/>
  <c r="M26" i="10"/>
  <c r="B51" i="9" s="1"/>
  <c r="B88" i="9" s="1"/>
  <c r="K22" i="5"/>
  <c r="C47" i="9" s="1"/>
  <c r="C84" i="9" s="1"/>
  <c r="S22" i="10"/>
  <c r="N24" i="29"/>
  <c r="U24" i="29" s="1"/>
  <c r="K25" i="29"/>
  <c r="S25" i="29" s="1"/>
  <c r="S27" i="30"/>
  <c r="L28" i="30"/>
  <c r="T28" i="30" s="1"/>
  <c r="O27" i="30"/>
  <c r="V27" i="30" s="1"/>
  <c r="S23" i="30"/>
  <c r="O23" i="30"/>
  <c r="V23" i="30" s="1"/>
  <c r="L24" i="30"/>
  <c r="T24" i="30" s="1"/>
  <c r="S24" i="30"/>
  <c r="L25" i="30"/>
  <c r="T25" i="30" s="1"/>
  <c r="O24" i="30"/>
  <c r="V24" i="30" s="1"/>
  <c r="M21" i="30"/>
  <c r="U21" i="30" s="1"/>
  <c r="P20" i="30"/>
  <c r="W20" i="30" s="1"/>
  <c r="S20" i="5"/>
  <c r="M15" i="30"/>
  <c r="U15" i="30" s="1"/>
  <c r="P14" i="30"/>
  <c r="W14" i="30" s="1"/>
  <c r="S19" i="30"/>
  <c r="O19" i="30"/>
  <c r="V19" i="30" s="1"/>
  <c r="L20" i="30"/>
  <c r="T20" i="30" s="1"/>
  <c r="M9" i="30"/>
  <c r="U9" i="30" s="1"/>
  <c r="P8" i="30"/>
  <c r="W8" i="30" s="1"/>
  <c r="S12" i="30"/>
  <c r="O12" i="30"/>
  <c r="V12" i="30" s="1"/>
  <c r="L13" i="30"/>
  <c r="T13" i="30" s="1"/>
  <c r="K13" i="29"/>
  <c r="S13" i="29" s="1"/>
  <c r="N12" i="29"/>
  <c r="U12" i="29" s="1"/>
  <c r="J30" i="29"/>
  <c r="R30" i="29" s="1"/>
  <c r="M29" i="29"/>
  <c r="T29" i="29" s="1"/>
  <c r="Q30" i="29"/>
  <c r="M10" i="30"/>
  <c r="U10" i="30" s="1"/>
  <c r="P9" i="30"/>
  <c r="W9" i="30" s="1"/>
  <c r="J31" i="29"/>
  <c r="R31" i="29" s="1"/>
  <c r="Q31" i="29"/>
  <c r="M30" i="29"/>
  <c r="T30" i="29" s="1"/>
  <c r="J15" i="29"/>
  <c r="R15" i="29" s="1"/>
  <c r="Q15" i="29"/>
  <c r="M14" i="29"/>
  <c r="T14" i="29" s="1"/>
  <c r="Q9" i="29"/>
  <c r="M8" i="29"/>
  <c r="T8" i="29" s="1"/>
  <c r="J9" i="29"/>
  <c r="Q33" i="29"/>
  <c r="J33" i="29"/>
  <c r="R33" i="29" s="1"/>
  <c r="M32" i="29"/>
  <c r="T32" i="29" s="1"/>
  <c r="O17" i="30"/>
  <c r="V17" i="30" s="1"/>
  <c r="L18" i="30"/>
  <c r="T18" i="30" s="1"/>
  <c r="S17" i="30"/>
  <c r="S25" i="30"/>
  <c r="O25" i="30"/>
  <c r="V25" i="30" s="1"/>
  <c r="L26" i="30"/>
  <c r="T26" i="30" s="1"/>
  <c r="N30" i="13"/>
  <c r="U30" i="13" s="1"/>
  <c r="M25" i="30"/>
  <c r="U25" i="30" s="1"/>
  <c r="P24" i="30"/>
  <c r="W24" i="30" s="1"/>
  <c r="J28" i="29"/>
  <c r="R28" i="29" s="1"/>
  <c r="M27" i="29"/>
  <c r="T27" i="29" s="1"/>
  <c r="J24" i="29"/>
  <c r="R24" i="29" s="1"/>
  <c r="Q24" i="29"/>
  <c r="M23" i="29"/>
  <c r="T23" i="29" s="1"/>
  <c r="M17" i="10"/>
  <c r="B42" i="9" s="1"/>
  <c r="B79" i="9" s="1"/>
  <c r="P16" i="10"/>
  <c r="D42" i="9" s="1"/>
  <c r="D79" i="9" s="1"/>
  <c r="Q25" i="29"/>
  <c r="J25" i="29"/>
  <c r="R25" i="29" s="1"/>
  <c r="M24" i="29"/>
  <c r="T24" i="29" s="1"/>
  <c r="K21" i="29"/>
  <c r="S21" i="29" s="1"/>
  <c r="N20" i="29"/>
  <c r="U20" i="29" s="1"/>
  <c r="Q12" i="29"/>
  <c r="M11" i="29"/>
  <c r="T11" i="29" s="1"/>
  <c r="J12" i="29"/>
  <c r="R12" i="29" s="1"/>
  <c r="K15" i="29"/>
  <c r="S15" i="29" s="1"/>
  <c r="N14" i="29"/>
  <c r="U14" i="29" s="1"/>
  <c r="M19" i="30"/>
  <c r="U19" i="30" s="1"/>
  <c r="P18" i="30"/>
  <c r="W18" i="30" s="1"/>
  <c r="J13" i="29"/>
  <c r="R13" i="29" s="1"/>
  <c r="M12" i="29"/>
  <c r="T12" i="29" s="1"/>
  <c r="Q13" i="29"/>
  <c r="M24" i="30"/>
  <c r="U24" i="30" s="1"/>
  <c r="P23" i="30"/>
  <c r="W23" i="30" s="1"/>
  <c r="N15" i="29"/>
  <c r="U15" i="29" s="1"/>
  <c r="K16" i="29"/>
  <c r="S16" i="29" s="1"/>
  <c r="S29" i="30"/>
  <c r="L30" i="30"/>
  <c r="T30" i="30" s="1"/>
  <c r="O29" i="30"/>
  <c r="V29" i="30" s="1"/>
  <c r="C29" i="12"/>
  <c r="K28" i="12"/>
  <c r="S28" i="12" s="1"/>
  <c r="S31" i="30"/>
  <c r="O31" i="30"/>
  <c r="V31" i="30" s="1"/>
  <c r="L32" i="30"/>
  <c r="T32" i="30" s="1"/>
  <c r="K20" i="29"/>
  <c r="S20" i="29" s="1"/>
  <c r="N19" i="29"/>
  <c r="U19" i="29" s="1"/>
  <c r="O30" i="30"/>
  <c r="V30" i="30" s="1"/>
  <c r="S30" i="30"/>
  <c r="L31" i="30"/>
  <c r="T31" i="30" s="1"/>
  <c r="S8" i="30"/>
  <c r="O8" i="30"/>
  <c r="V8" i="30" s="1"/>
  <c r="L9" i="30"/>
  <c r="T9" i="30" s="1"/>
  <c r="S14" i="5"/>
  <c r="Q28" i="13"/>
  <c r="L10" i="30"/>
  <c r="T10" i="30" s="1"/>
  <c r="S9" i="30"/>
  <c r="O9" i="30"/>
  <c r="V9" i="30" s="1"/>
  <c r="N25" i="29"/>
  <c r="U25" i="29" s="1"/>
  <c r="K26" i="29"/>
  <c r="S26" i="29" s="1"/>
  <c r="S11" i="30"/>
  <c r="O11" i="30"/>
  <c r="V11" i="30" s="1"/>
  <c r="L12" i="30"/>
  <c r="T12" i="30" s="1"/>
  <c r="M27" i="30"/>
  <c r="U27" i="30" s="1"/>
  <c r="P26" i="30"/>
  <c r="W26" i="30" s="1"/>
  <c r="Q27" i="29"/>
  <c r="J27" i="29"/>
  <c r="R27" i="29" s="1"/>
  <c r="M26" i="29"/>
  <c r="T26" i="29" s="1"/>
  <c r="K19" i="29"/>
  <c r="S19" i="29" s="1"/>
  <c r="N18" i="29"/>
  <c r="U18" i="29" s="1"/>
  <c r="M12" i="5"/>
  <c r="T12" i="5" s="1"/>
  <c r="Q13" i="5"/>
  <c r="N23" i="29"/>
  <c r="U23" i="29" s="1"/>
  <c r="K24" i="29"/>
  <c r="S24" i="29" s="1"/>
  <c r="M16" i="30"/>
  <c r="U16" i="30" s="1"/>
  <c r="P15" i="30"/>
  <c r="W15" i="30" s="1"/>
  <c r="Q14" i="29"/>
  <c r="M13" i="29"/>
  <c r="T13" i="29" s="1"/>
  <c r="J14" i="29"/>
  <c r="R14" i="29" s="1"/>
  <c r="J32" i="29"/>
  <c r="R32" i="29" s="1"/>
  <c r="Q32" i="29"/>
  <c r="M31" i="29"/>
  <c r="T31" i="29" s="1"/>
  <c r="P19" i="30"/>
  <c r="W19" i="30" s="1"/>
  <c r="M20" i="30"/>
  <c r="U20" i="30" s="1"/>
  <c r="C7" i="15"/>
  <c r="E7" i="15" s="1"/>
  <c r="C7" i="14"/>
  <c r="E7" i="14" s="1"/>
  <c r="N7" i="14" s="1"/>
  <c r="M8" i="5"/>
  <c r="T8" i="5" s="1"/>
  <c r="Q9" i="5"/>
  <c r="P29" i="10"/>
  <c r="D55" i="9" s="1"/>
  <c r="D92" i="9" s="1"/>
  <c r="S12" i="5"/>
  <c r="K11" i="29"/>
  <c r="S11" i="29" s="1"/>
  <c r="N10" i="29"/>
  <c r="U10" i="29" s="1"/>
  <c r="M30" i="30"/>
  <c r="U30" i="30" s="1"/>
  <c r="P29" i="30"/>
  <c r="W29" i="30" s="1"/>
  <c r="J10" i="29"/>
  <c r="R10" i="29" s="1"/>
  <c r="Q10" i="29"/>
  <c r="M9" i="29"/>
  <c r="T9" i="29" s="1"/>
  <c r="M10" i="29"/>
  <c r="T10" i="29" s="1"/>
  <c r="J11" i="29"/>
  <c r="R11" i="29" s="1"/>
  <c r="Q11" i="29"/>
  <c r="M8" i="10"/>
  <c r="P7" i="10"/>
  <c r="P25" i="30"/>
  <c r="W25" i="30" s="1"/>
  <c r="M26" i="30"/>
  <c r="U26" i="30" s="1"/>
  <c r="S18" i="30"/>
  <c r="L19" i="30"/>
  <c r="T19" i="30" s="1"/>
  <c r="O18" i="30"/>
  <c r="V18" i="30" s="1"/>
  <c r="K27" i="29"/>
  <c r="S27" i="29" s="1"/>
  <c r="N26" i="29"/>
  <c r="U26" i="29" s="1"/>
  <c r="S26" i="30"/>
  <c r="O26" i="30"/>
  <c r="V26" i="30" s="1"/>
  <c r="L27" i="30"/>
  <c r="T27" i="30" s="1"/>
  <c r="M34" i="30"/>
  <c r="U34" i="30" s="1"/>
  <c r="P33" i="30"/>
  <c r="W33" i="30" s="1"/>
  <c r="J21" i="29"/>
  <c r="R21" i="29" s="1"/>
  <c r="Q21" i="29"/>
  <c r="M20" i="29"/>
  <c r="T20" i="29" s="1"/>
  <c r="K22" i="29"/>
  <c r="S22" i="29" s="1"/>
  <c r="N21" i="29"/>
  <c r="U21" i="29" s="1"/>
  <c r="S13" i="30"/>
  <c r="O13" i="30"/>
  <c r="V13" i="30" s="1"/>
  <c r="L14" i="30"/>
  <c r="T14" i="30" s="1"/>
  <c r="G14" i="1"/>
  <c r="H14" i="1" s="1"/>
  <c r="E14" i="1"/>
  <c r="J23" i="29"/>
  <c r="R23" i="29" s="1"/>
  <c r="Q23" i="29"/>
  <c r="M22" i="29"/>
  <c r="T22" i="29" s="1"/>
  <c r="K23" i="29"/>
  <c r="S23" i="29" s="1"/>
  <c r="N22" i="29"/>
  <c r="U22" i="29" s="1"/>
  <c r="C8" i="14"/>
  <c r="C8" i="15"/>
  <c r="M11" i="30"/>
  <c r="U11" i="30" s="1"/>
  <c r="P10" i="30"/>
  <c r="W10" i="30" s="1"/>
  <c r="K30" i="29"/>
  <c r="S30" i="29" s="1"/>
  <c r="N29" i="29"/>
  <c r="U29" i="29" s="1"/>
  <c r="K18" i="29"/>
  <c r="S18" i="29" s="1"/>
  <c r="N17" i="29"/>
  <c r="U17" i="29" s="1"/>
  <c r="S10" i="30"/>
  <c r="O10" i="30"/>
  <c r="V10" i="30" s="1"/>
  <c r="L11" i="30"/>
  <c r="T11" i="30" s="1"/>
  <c r="M8" i="30"/>
  <c r="P7" i="30"/>
  <c r="Q19" i="29"/>
  <c r="J19" i="29"/>
  <c r="R19" i="29" s="1"/>
  <c r="M18" i="29"/>
  <c r="T18" i="29" s="1"/>
  <c r="K34" i="29"/>
  <c r="S34" i="29" s="1"/>
  <c r="U33" i="29"/>
  <c r="S20" i="30"/>
  <c r="L21" i="30"/>
  <c r="T21" i="30" s="1"/>
  <c r="O20" i="30"/>
  <c r="V20" i="30" s="1"/>
  <c r="J16" i="29"/>
  <c r="R16" i="29" s="1"/>
  <c r="M15" i="29"/>
  <c r="T15" i="29" s="1"/>
  <c r="Q16" i="29"/>
  <c r="M22" i="30"/>
  <c r="U22" i="30" s="1"/>
  <c r="P21" i="30"/>
  <c r="W21" i="30" s="1"/>
  <c r="M17" i="30"/>
  <c r="U17" i="30" s="1"/>
  <c r="P16" i="30"/>
  <c r="W16" i="30" s="1"/>
  <c r="O22" i="30"/>
  <c r="V22" i="30" s="1"/>
  <c r="L23" i="30"/>
  <c r="T23" i="30" s="1"/>
  <c r="S22" i="30"/>
  <c r="M23" i="30"/>
  <c r="U23" i="30" s="1"/>
  <c r="P22" i="30"/>
  <c r="W22" i="30" s="1"/>
  <c r="S7" i="30"/>
  <c r="L8" i="30"/>
  <c r="O7" i="30"/>
  <c r="N16" i="13"/>
  <c r="U16" i="13" s="1"/>
  <c r="G41" i="9"/>
  <c r="F73" i="9"/>
  <c r="F81" i="9"/>
  <c r="Q9" i="14"/>
  <c r="Q8" i="14"/>
  <c r="Q27" i="14"/>
  <c r="O14" i="10"/>
  <c r="V14" i="10" s="1"/>
  <c r="Q23" i="15"/>
  <c r="C34" i="14"/>
  <c r="K34" i="14" s="1"/>
  <c r="S34" i="14" s="1"/>
  <c r="W34" i="10"/>
  <c r="E35" i="13"/>
  <c r="N35" i="13" s="1"/>
  <c r="U35" i="13" s="1"/>
  <c r="M29" i="10"/>
  <c r="B54" i="9" s="1"/>
  <c r="B91" i="9" s="1"/>
  <c r="P28" i="10"/>
  <c r="D54" i="9" s="1"/>
  <c r="D91" i="9" s="1"/>
  <c r="K29" i="5"/>
  <c r="Q26" i="12"/>
  <c r="J35" i="13"/>
  <c r="R35" i="13" s="1"/>
  <c r="S11" i="5"/>
  <c r="S16" i="5"/>
  <c r="Q27" i="13"/>
  <c r="N24" i="12"/>
  <c r="U24" i="12" s="1"/>
  <c r="C33" i="9"/>
  <c r="C70" i="9" s="1"/>
  <c r="S8" i="5"/>
  <c r="S19" i="5"/>
  <c r="C27" i="13"/>
  <c r="Q25" i="13"/>
  <c r="Q27" i="15"/>
  <c r="J31" i="13"/>
  <c r="R31" i="13" s="1"/>
  <c r="K30" i="13"/>
  <c r="S30" i="13" s="1"/>
  <c r="W18" i="10"/>
  <c r="C26" i="12"/>
  <c r="K26" i="12" s="1"/>
  <c r="S26" i="12" s="1"/>
  <c r="K25" i="12"/>
  <c r="S25" i="12" s="1"/>
  <c r="J27" i="12"/>
  <c r="R27" i="12" s="1"/>
  <c r="Q33" i="13"/>
  <c r="F54" i="9"/>
  <c r="U28" i="5"/>
  <c r="Q30" i="12"/>
  <c r="M9" i="12"/>
  <c r="T9" i="12" s="1"/>
  <c r="K30" i="12"/>
  <c r="S30" i="12" s="1"/>
  <c r="N25" i="12"/>
  <c r="U25" i="12" s="1"/>
  <c r="W12" i="10"/>
  <c r="N26" i="5"/>
  <c r="E52" i="9" s="1"/>
  <c r="E89" i="9" s="1"/>
  <c r="K27" i="5"/>
  <c r="C52" i="9" s="1"/>
  <c r="C89" i="9" s="1"/>
  <c r="N24" i="5"/>
  <c r="E50" i="9" s="1"/>
  <c r="E87" i="9" s="1"/>
  <c r="K25" i="5"/>
  <c r="C50" i="9" s="1"/>
  <c r="C87" i="9" s="1"/>
  <c r="Q25" i="5"/>
  <c r="N32" i="5"/>
  <c r="E58" i="9" s="1"/>
  <c r="E95" i="9" s="1"/>
  <c r="K33" i="5"/>
  <c r="C58" i="9" s="1"/>
  <c r="C95" i="9" s="1"/>
  <c r="N23" i="13"/>
  <c r="U23" i="13" s="1"/>
  <c r="Q24" i="15"/>
  <c r="U22" i="10"/>
  <c r="W13" i="10"/>
  <c r="M19" i="12"/>
  <c r="T19" i="12" s="1"/>
  <c r="N19" i="12"/>
  <c r="U19" i="12" s="1"/>
  <c r="Q22" i="15"/>
  <c r="U16" i="10"/>
  <c r="W33" i="10"/>
  <c r="N16" i="12"/>
  <c r="U16" i="12" s="1"/>
  <c r="M16" i="12"/>
  <c r="T16" i="12" s="1"/>
  <c r="S30" i="5"/>
  <c r="C24" i="13"/>
  <c r="K23" i="13"/>
  <c r="S23" i="13" s="1"/>
  <c r="N22" i="13"/>
  <c r="U22" i="13" s="1"/>
  <c r="P23" i="10"/>
  <c r="D49" i="9" s="1"/>
  <c r="D86" i="9" s="1"/>
  <c r="M24" i="10"/>
  <c r="B49" i="9" s="1"/>
  <c r="B86" i="9" s="1"/>
  <c r="N31" i="5"/>
  <c r="E57" i="9" s="1"/>
  <c r="E94" i="9" s="1"/>
  <c r="K32" i="5"/>
  <c r="C57" i="9" s="1"/>
  <c r="C94" i="9" s="1"/>
  <c r="U14" i="10"/>
  <c r="U56" i="6"/>
  <c r="S21" i="5"/>
  <c r="M33" i="10"/>
  <c r="B58" i="9" s="1"/>
  <c r="B95" i="9" s="1"/>
  <c r="P32" i="10"/>
  <c r="D58" i="9" s="1"/>
  <c r="D95" i="9" s="1"/>
  <c r="F97" i="9"/>
  <c r="K36" i="13"/>
  <c r="S36" i="13" s="1"/>
  <c r="E36" i="13"/>
  <c r="J36" i="13"/>
  <c r="R36" i="13" s="1"/>
  <c r="U21" i="5"/>
  <c r="N27" i="5"/>
  <c r="E53" i="9" s="1"/>
  <c r="E90" i="9" s="1"/>
  <c r="K28" i="5"/>
  <c r="C53" i="9" s="1"/>
  <c r="C90" i="9" s="1"/>
  <c r="W11" i="10"/>
  <c r="P22" i="10"/>
  <c r="D48" i="9" s="1"/>
  <c r="D85" i="9" s="1"/>
  <c r="M23" i="10"/>
  <c r="B48" i="9" s="1"/>
  <c r="B85" i="9" s="1"/>
  <c r="N35" i="12"/>
  <c r="U35" i="12" s="1"/>
  <c r="M35" i="12"/>
  <c r="T35" i="12" s="1"/>
  <c r="E29" i="13"/>
  <c r="N29" i="13" s="1"/>
  <c r="U29" i="13" s="1"/>
  <c r="K29" i="13"/>
  <c r="S29" i="13" s="1"/>
  <c r="M25" i="10"/>
  <c r="B50" i="9" s="1"/>
  <c r="B87" i="9" s="1"/>
  <c r="P24" i="10"/>
  <c r="D50" i="9" s="1"/>
  <c r="D87" i="9" s="1"/>
  <c r="S24" i="10"/>
  <c r="N23" i="5"/>
  <c r="E49" i="9" s="1"/>
  <c r="E86" i="9" s="1"/>
  <c r="K24" i="5"/>
  <c r="C49" i="9" s="1"/>
  <c r="C86" i="9" s="1"/>
  <c r="C32" i="12"/>
  <c r="Q31" i="12"/>
  <c r="K31" i="12"/>
  <c r="S31" i="12" s="1"/>
  <c r="Q27" i="12"/>
  <c r="M15" i="12"/>
  <c r="T15" i="12" s="1"/>
  <c r="M17" i="12"/>
  <c r="T17" i="12" s="1"/>
  <c r="W19" i="10"/>
  <c r="U30" i="10"/>
  <c r="E27" i="12"/>
  <c r="K27" i="12"/>
  <c r="S27" i="12" s="1"/>
  <c r="C32" i="13"/>
  <c r="K31" i="13"/>
  <c r="S31" i="13" s="1"/>
  <c r="M28" i="10"/>
  <c r="B53" i="9" s="1"/>
  <c r="B90" i="9" s="1"/>
  <c r="P27" i="10"/>
  <c r="D53" i="9" s="1"/>
  <c r="D90" i="9" s="1"/>
  <c r="E26" i="13"/>
  <c r="N26" i="13" s="1"/>
  <c r="U26" i="13" s="1"/>
  <c r="K26" i="13"/>
  <c r="S26" i="13" s="1"/>
  <c r="C33" i="13"/>
  <c r="N31" i="13"/>
  <c r="U31" i="13" s="1"/>
  <c r="E33" i="12"/>
  <c r="K33" i="12"/>
  <c r="S33" i="12" s="1"/>
  <c r="N30" i="12"/>
  <c r="U30" i="12" s="1"/>
  <c r="P26" i="10"/>
  <c r="D52" i="9" s="1"/>
  <c r="D89" i="9" s="1"/>
  <c r="M27" i="10"/>
  <c r="B52" i="9" s="1"/>
  <c r="B89" i="9" s="1"/>
  <c r="K25" i="13"/>
  <c r="S25" i="13" s="1"/>
  <c r="E25" i="13"/>
  <c r="J16" i="12"/>
  <c r="R16" i="12" s="1"/>
  <c r="M20" i="13"/>
  <c r="T20" i="13" s="1"/>
  <c r="M12" i="13"/>
  <c r="T12" i="13" s="1"/>
  <c r="Q30" i="15"/>
  <c r="K26" i="5"/>
  <c r="C51" i="9" s="1"/>
  <c r="C88" i="9" s="1"/>
  <c r="N25" i="5"/>
  <c r="E51" i="9" s="1"/>
  <c r="E88" i="9" s="1"/>
  <c r="Q26" i="5"/>
  <c r="C34" i="12"/>
  <c r="Q33" i="12"/>
  <c r="K28" i="13"/>
  <c r="S28" i="13" s="1"/>
  <c r="E28" i="13"/>
  <c r="P30" i="10"/>
  <c r="D56" i="9" s="1"/>
  <c r="D93" i="9" s="1"/>
  <c r="M31" i="10"/>
  <c r="B56" i="9" s="1"/>
  <c r="B93" i="9" s="1"/>
  <c r="P31" i="10"/>
  <c r="D57" i="9" s="1"/>
  <c r="D94" i="9" s="1"/>
  <c r="M32" i="10"/>
  <c r="B57" i="9" s="1"/>
  <c r="B94" i="9" s="1"/>
  <c r="E34" i="13"/>
  <c r="K34" i="13"/>
  <c r="S34" i="13" s="1"/>
  <c r="S31" i="5"/>
  <c r="S23" i="5"/>
  <c r="K34" i="5"/>
  <c r="C59" i="9" s="1"/>
  <c r="C96" i="9" s="1"/>
  <c r="N33" i="5"/>
  <c r="E59" i="9" s="1"/>
  <c r="E96" i="9" s="1"/>
  <c r="W21" i="10"/>
  <c r="C23" i="12"/>
  <c r="N21" i="12"/>
  <c r="U21" i="12" s="1"/>
  <c r="S32" i="10"/>
  <c r="J17" i="13"/>
  <c r="R17" i="13" s="1"/>
  <c r="Q16" i="13"/>
  <c r="M16" i="13"/>
  <c r="T16" i="13" s="1"/>
  <c r="J28" i="5"/>
  <c r="R28" i="5" s="1"/>
  <c r="Q28" i="5"/>
  <c r="M27" i="5"/>
  <c r="T27" i="5" s="1"/>
  <c r="U52" i="6"/>
  <c r="S27" i="10"/>
  <c r="L28" i="10"/>
  <c r="T28" i="10" s="1"/>
  <c r="O27" i="10"/>
  <c r="V27" i="10" s="1"/>
  <c r="J30" i="13"/>
  <c r="R30" i="13" s="1"/>
  <c r="Q29" i="13"/>
  <c r="U51" i="6"/>
  <c r="U53" i="6" s="1"/>
  <c r="U54" i="6" s="1"/>
  <c r="Q22" i="12"/>
  <c r="J22" i="12"/>
  <c r="R22" i="12" s="1"/>
  <c r="C37" i="14"/>
  <c r="C37" i="15"/>
  <c r="J9" i="12"/>
  <c r="R9" i="12" s="1"/>
  <c r="Q9" i="12"/>
  <c r="U55" i="6"/>
  <c r="E36" i="15"/>
  <c r="K36" i="15"/>
  <c r="S36" i="15" s="1"/>
  <c r="J36" i="15"/>
  <c r="R36" i="15" s="1"/>
  <c r="O30" i="10"/>
  <c r="V30" i="10" s="1"/>
  <c r="S30" i="10"/>
  <c r="L31" i="10"/>
  <c r="T31" i="10" s="1"/>
  <c r="E36" i="14"/>
  <c r="K36" i="14"/>
  <c r="S36" i="14" s="1"/>
  <c r="J36" i="14"/>
  <c r="R36" i="14" s="1"/>
  <c r="L14" i="10"/>
  <c r="T14" i="10" s="1"/>
  <c r="S13" i="10"/>
  <c r="O13" i="10"/>
  <c r="V13" i="10" s="1"/>
  <c r="M31" i="5"/>
  <c r="T31" i="5" s="1"/>
  <c r="J32" i="5"/>
  <c r="R32" i="5" s="1"/>
  <c r="Q32" i="5"/>
  <c r="J14" i="13"/>
  <c r="R14" i="13" s="1"/>
  <c r="Q13" i="13"/>
  <c r="M13" i="13"/>
  <c r="T13" i="13" s="1"/>
  <c r="J29" i="5"/>
  <c r="R29" i="5" s="1"/>
  <c r="Q29" i="5"/>
  <c r="M28" i="5"/>
  <c r="T28" i="5" s="1"/>
  <c r="M12" i="12"/>
  <c r="T12" i="12" s="1"/>
  <c r="J13" i="12"/>
  <c r="R13" i="12" s="1"/>
  <c r="Q13" i="12"/>
  <c r="J20" i="13"/>
  <c r="R20" i="13" s="1"/>
  <c r="Q19" i="13"/>
  <c r="M19" i="13"/>
  <c r="T19" i="13" s="1"/>
  <c r="S8" i="10"/>
  <c r="O8" i="10"/>
  <c r="L9" i="10"/>
  <c r="J9" i="13"/>
  <c r="R9" i="13" s="1"/>
  <c r="Q8" i="13"/>
  <c r="C35" i="14"/>
  <c r="C35" i="15"/>
  <c r="J14" i="5"/>
  <c r="R14" i="5" s="1"/>
  <c r="M13" i="5"/>
  <c r="T13" i="5" s="1"/>
  <c r="Q14" i="5"/>
  <c r="C33" i="14"/>
  <c r="C33" i="15"/>
  <c r="J20" i="5"/>
  <c r="R20" i="5" s="1"/>
  <c r="Q20" i="5"/>
  <c r="M19" i="5"/>
  <c r="T19" i="5" s="1"/>
  <c r="K34" i="15"/>
  <c r="S34" i="15" s="1"/>
  <c r="E34" i="15"/>
  <c r="G60" i="9"/>
  <c r="J15" i="13"/>
  <c r="R15" i="13" s="1"/>
  <c r="M14" i="13"/>
  <c r="T14" i="13" s="1"/>
  <c r="Q14" i="13"/>
  <c r="C16" i="14"/>
  <c r="C16" i="15"/>
  <c r="C30" i="15"/>
  <c r="C30" i="14"/>
  <c r="C27" i="15"/>
  <c r="C27" i="14"/>
  <c r="C24" i="15"/>
  <c r="C24" i="14"/>
  <c r="C23" i="15"/>
  <c r="C23" i="14"/>
  <c r="C32" i="14"/>
  <c r="C32" i="15"/>
  <c r="C31" i="15"/>
  <c r="C31" i="14"/>
  <c r="C28" i="15"/>
  <c r="C28" i="14"/>
  <c r="J19" i="13"/>
  <c r="R19" i="13" s="1"/>
  <c r="Q18" i="13"/>
  <c r="M18" i="13"/>
  <c r="T18" i="13" s="1"/>
  <c r="C10" i="15"/>
  <c r="C10" i="14"/>
  <c r="C18" i="14"/>
  <c r="C18" i="15"/>
  <c r="J11" i="13"/>
  <c r="Q10" i="13"/>
  <c r="M10" i="13"/>
  <c r="C21" i="15"/>
  <c r="C21" i="14"/>
  <c r="C11" i="15"/>
  <c r="C11" i="14"/>
  <c r="C12" i="15"/>
  <c r="C12" i="14"/>
  <c r="T9" i="5"/>
  <c r="C19" i="15"/>
  <c r="C19" i="14"/>
  <c r="C13" i="15"/>
  <c r="C13" i="14"/>
  <c r="J27" i="13"/>
  <c r="R27" i="13" s="1"/>
  <c r="Q26" i="13"/>
  <c r="J23" i="13"/>
  <c r="R23" i="13" s="1"/>
  <c r="M22" i="13"/>
  <c r="T22" i="13" s="1"/>
  <c r="Q22" i="13"/>
  <c r="M18" i="5"/>
  <c r="T18" i="5" s="1"/>
  <c r="J19" i="5"/>
  <c r="R19" i="5" s="1"/>
  <c r="Q19" i="5"/>
  <c r="T10" i="12"/>
  <c r="C17" i="14"/>
  <c r="C17" i="15"/>
  <c r="C15" i="15"/>
  <c r="C15" i="14"/>
  <c r="C9" i="14"/>
  <c r="C9" i="15"/>
  <c r="J15" i="5"/>
  <c r="R15" i="5" s="1"/>
  <c r="M14" i="5"/>
  <c r="T14" i="5" s="1"/>
  <c r="Q15" i="5"/>
  <c r="M10" i="5"/>
  <c r="T10" i="5" s="1"/>
  <c r="J11" i="5"/>
  <c r="R11" i="5" s="1"/>
  <c r="Q11" i="5"/>
  <c r="C29" i="15"/>
  <c r="C29" i="14"/>
  <c r="C25" i="14"/>
  <c r="C25" i="15"/>
  <c r="C20" i="15"/>
  <c r="C20" i="14"/>
  <c r="M26" i="5"/>
  <c r="T26" i="5" s="1"/>
  <c r="J27" i="5"/>
  <c r="R27" i="5" s="1"/>
  <c r="Q27" i="5"/>
  <c r="C22" i="14"/>
  <c r="C22" i="15"/>
  <c r="J23" i="5"/>
  <c r="R23" i="5" s="1"/>
  <c r="M22" i="5"/>
  <c r="T22" i="5" s="1"/>
  <c r="Q23" i="5"/>
  <c r="C14" i="15"/>
  <c r="C14" i="14"/>
  <c r="C26" i="14"/>
  <c r="C26" i="15"/>
  <c r="F46" i="9" l="1"/>
  <c r="C106" i="9"/>
  <c r="U30" i="5"/>
  <c r="E56" i="9"/>
  <c r="E93" i="9" s="1"/>
  <c r="E106" i="9" s="1"/>
  <c r="U22" i="5"/>
  <c r="E48" i="9"/>
  <c r="D35" i="9"/>
  <c r="D72" i="9" s="1"/>
  <c r="W9" i="10"/>
  <c r="S29" i="5"/>
  <c r="C54" i="9"/>
  <c r="C91" i="9" s="1"/>
  <c r="C104" i="9" s="1"/>
  <c r="B35" i="9"/>
  <c r="B72" i="9" s="1"/>
  <c r="B105" i="9" s="1"/>
  <c r="U10" i="10"/>
  <c r="E55" i="9"/>
  <c r="E92" i="9" s="1"/>
  <c r="F38" i="9"/>
  <c r="G38" i="9" s="1"/>
  <c r="G46" i="9"/>
  <c r="F83" i="9"/>
  <c r="U34" i="10"/>
  <c r="B59" i="9"/>
  <c r="B96" i="9" s="1"/>
  <c r="B106" i="9" s="1"/>
  <c r="F37" i="9"/>
  <c r="F74" i="9" s="1"/>
  <c r="E47" i="9"/>
  <c r="E84" i="9" s="1"/>
  <c r="D106" i="9"/>
  <c r="G37" i="9"/>
  <c r="F56" i="9"/>
  <c r="F93" i="9" s="1"/>
  <c r="U29" i="5"/>
  <c r="S22" i="5"/>
  <c r="U26" i="10"/>
  <c r="W25" i="10"/>
  <c r="U21" i="10"/>
  <c r="L48" i="10"/>
  <c r="K48" i="5"/>
  <c r="C8" i="9" s="1"/>
  <c r="C15" i="9" s="1"/>
  <c r="W29" i="10"/>
  <c r="P48" i="10"/>
  <c r="D8" i="9" s="1"/>
  <c r="D15" i="9" s="1"/>
  <c r="P47" i="10"/>
  <c r="P43" i="10"/>
  <c r="P45" i="10" s="1"/>
  <c r="P46" i="10" s="1"/>
  <c r="K43" i="5"/>
  <c r="K45" i="5" s="1"/>
  <c r="K46" i="5" s="1"/>
  <c r="U8" i="10"/>
  <c r="M43" i="10"/>
  <c r="M45" i="10" s="1"/>
  <c r="M46" i="10" s="1"/>
  <c r="M48" i="10"/>
  <c r="B8" i="9" s="1"/>
  <c r="B15" i="9" s="1"/>
  <c r="M47" i="10"/>
  <c r="K47" i="5"/>
  <c r="M26" i="13"/>
  <c r="T26" i="13" s="1"/>
  <c r="L47" i="10"/>
  <c r="L43" i="10"/>
  <c r="L45" i="10" s="1"/>
  <c r="L46" i="10" s="1"/>
  <c r="O47" i="10"/>
  <c r="O48" i="10"/>
  <c r="M43" i="5"/>
  <c r="M45" i="5" s="1"/>
  <c r="M46" i="5" s="1"/>
  <c r="R8" i="5"/>
  <c r="J44" i="5" s="1"/>
  <c r="J47" i="5"/>
  <c r="J43" i="5"/>
  <c r="J45" i="5" s="1"/>
  <c r="J46" i="5" s="1"/>
  <c r="J48" i="5"/>
  <c r="O43" i="10"/>
  <c r="O45" i="10" s="1"/>
  <c r="O46" i="10" s="1"/>
  <c r="M44" i="5"/>
  <c r="J34" i="14"/>
  <c r="R34" i="14" s="1"/>
  <c r="M7" i="14"/>
  <c r="T7" i="14" s="1"/>
  <c r="G45" i="15"/>
  <c r="G48" i="5"/>
  <c r="I44" i="30"/>
  <c r="I47" i="10"/>
  <c r="L44" i="30"/>
  <c r="T8" i="30"/>
  <c r="L41" i="30" s="1"/>
  <c r="L45" i="30"/>
  <c r="L40" i="30"/>
  <c r="L42" i="30" s="1"/>
  <c r="L43" i="30" s="1"/>
  <c r="G47" i="29"/>
  <c r="U7" i="14"/>
  <c r="G40" i="15"/>
  <c r="G42" i="15" s="1"/>
  <c r="G43" i="15" s="1"/>
  <c r="E29" i="12"/>
  <c r="K29" i="12"/>
  <c r="S29" i="12" s="1"/>
  <c r="J29" i="12"/>
  <c r="R29" i="12" s="1"/>
  <c r="B33" i="9"/>
  <c r="B70" i="9" s="1"/>
  <c r="I45" i="30"/>
  <c r="I40" i="30"/>
  <c r="I42" i="30" s="1"/>
  <c r="I43" i="30" s="1"/>
  <c r="I41" i="30"/>
  <c r="E8" i="15"/>
  <c r="K8" i="15"/>
  <c r="J8" i="15"/>
  <c r="J43" i="29"/>
  <c r="J45" i="29" s="1"/>
  <c r="J46" i="29" s="1"/>
  <c r="R9" i="29"/>
  <c r="S17" i="5"/>
  <c r="G41" i="15"/>
  <c r="U17" i="10"/>
  <c r="G39" i="9"/>
  <c r="F76" i="9"/>
  <c r="E8" i="14"/>
  <c r="K8" i="14"/>
  <c r="S8" i="14" s="1"/>
  <c r="F42" i="9"/>
  <c r="U16" i="5"/>
  <c r="G44" i="15"/>
  <c r="M45" i="30"/>
  <c r="M40" i="30"/>
  <c r="M42" i="30" s="1"/>
  <c r="M43" i="30" s="1"/>
  <c r="M44" i="30"/>
  <c r="U8" i="30"/>
  <c r="M41" i="30" s="1"/>
  <c r="G48" i="29"/>
  <c r="S8" i="29"/>
  <c r="K44" i="29" s="1"/>
  <c r="K43" i="29"/>
  <c r="K45" i="29" s="1"/>
  <c r="K46" i="29" s="1"/>
  <c r="K48" i="29"/>
  <c r="K47" i="29"/>
  <c r="R8" i="29"/>
  <c r="J47" i="29"/>
  <c r="J48" i="29"/>
  <c r="O44" i="30"/>
  <c r="O40" i="30"/>
  <c r="O42" i="30" s="1"/>
  <c r="O43" i="30" s="1"/>
  <c r="V7" i="30"/>
  <c r="O41" i="30" s="1"/>
  <c r="O45" i="30"/>
  <c r="K9" i="15"/>
  <c r="J9" i="15"/>
  <c r="R9" i="15" s="1"/>
  <c r="U7" i="29"/>
  <c r="N44" i="29" s="1"/>
  <c r="N48" i="29"/>
  <c r="N47" i="29"/>
  <c r="N43" i="29"/>
  <c r="N45" i="29" s="1"/>
  <c r="N46" i="29" s="1"/>
  <c r="T7" i="29"/>
  <c r="M44" i="29" s="1"/>
  <c r="M48" i="29"/>
  <c r="M47" i="29"/>
  <c r="M43" i="29"/>
  <c r="M45" i="29" s="1"/>
  <c r="M46" i="29" s="1"/>
  <c r="J8" i="14"/>
  <c r="R8" i="14" s="1"/>
  <c r="W7" i="30"/>
  <c r="P41" i="30" s="1"/>
  <c r="P40" i="30"/>
  <c r="P42" i="30" s="1"/>
  <c r="P43" i="30" s="1"/>
  <c r="P45" i="30"/>
  <c r="P44" i="30"/>
  <c r="W7" i="10"/>
  <c r="D33" i="9"/>
  <c r="D70" i="9" s="1"/>
  <c r="W16" i="10"/>
  <c r="G43" i="29"/>
  <c r="G45" i="29" s="1"/>
  <c r="G46" i="29" s="1"/>
  <c r="G44" i="29"/>
  <c r="G45" i="14"/>
  <c r="G41" i="14"/>
  <c r="G43" i="14" s="1"/>
  <c r="G44" i="14" s="1"/>
  <c r="G42" i="14"/>
  <c r="G46" i="14"/>
  <c r="E34" i="14"/>
  <c r="M29" i="13"/>
  <c r="T29" i="13" s="1"/>
  <c r="M35" i="13"/>
  <c r="T35" i="13" s="1"/>
  <c r="E26" i="12"/>
  <c r="J26" i="12"/>
  <c r="R26" i="12" s="1"/>
  <c r="E27" i="13"/>
  <c r="K27" i="13"/>
  <c r="S27" i="13" s="1"/>
  <c r="U29" i="10"/>
  <c r="W28" i="10"/>
  <c r="G54" i="9"/>
  <c r="F91" i="9"/>
  <c r="N43" i="5"/>
  <c r="E11" i="9" s="1"/>
  <c r="M36" i="15"/>
  <c r="T36" i="15" s="1"/>
  <c r="N36" i="15"/>
  <c r="U36" i="15" s="1"/>
  <c r="M28" i="13"/>
  <c r="T28" i="13" s="1"/>
  <c r="N28" i="13"/>
  <c r="U28" i="13" s="1"/>
  <c r="W24" i="10"/>
  <c r="M36" i="13"/>
  <c r="T36" i="13" s="1"/>
  <c r="N36" i="13"/>
  <c r="U36" i="13" s="1"/>
  <c r="W32" i="10"/>
  <c r="F57" i="9"/>
  <c r="U31" i="5"/>
  <c r="S33" i="5"/>
  <c r="M36" i="14"/>
  <c r="T36" i="14" s="1"/>
  <c r="N36" i="14"/>
  <c r="U36" i="14" s="1"/>
  <c r="U33" i="10"/>
  <c r="U32" i="5"/>
  <c r="F58" i="9"/>
  <c r="G44" i="12"/>
  <c r="S34" i="5"/>
  <c r="U28" i="10"/>
  <c r="S28" i="5"/>
  <c r="W23" i="10"/>
  <c r="W27" i="10"/>
  <c r="U25" i="10"/>
  <c r="N34" i="13"/>
  <c r="U34" i="13" s="1"/>
  <c r="M34" i="13"/>
  <c r="T34" i="13" s="1"/>
  <c r="E34" i="12"/>
  <c r="K34" i="12"/>
  <c r="S34" i="12" s="1"/>
  <c r="J34" i="12"/>
  <c r="R34" i="12" s="1"/>
  <c r="U27" i="5"/>
  <c r="F53" i="9"/>
  <c r="S25" i="5"/>
  <c r="E37" i="15"/>
  <c r="J37" i="15"/>
  <c r="R37" i="15" s="1"/>
  <c r="K37" i="15"/>
  <c r="S37" i="15" s="1"/>
  <c r="U32" i="10"/>
  <c r="N25" i="13"/>
  <c r="U25" i="13" s="1"/>
  <c r="M25" i="13"/>
  <c r="T25" i="13" s="1"/>
  <c r="M33" i="12"/>
  <c r="T33" i="12" s="1"/>
  <c r="N33" i="12"/>
  <c r="U33" i="12" s="1"/>
  <c r="E32" i="13"/>
  <c r="K32" i="13"/>
  <c r="S32" i="13" s="1"/>
  <c r="J32" i="13"/>
  <c r="R32" i="13" s="1"/>
  <c r="E32" i="12"/>
  <c r="K32" i="12"/>
  <c r="S32" i="12" s="1"/>
  <c r="J32" i="12"/>
  <c r="R32" i="12" s="1"/>
  <c r="U24" i="5"/>
  <c r="F59" i="9"/>
  <c r="U33" i="5"/>
  <c r="U24" i="10"/>
  <c r="E37" i="14"/>
  <c r="J37" i="14"/>
  <c r="R37" i="14" s="1"/>
  <c r="K37" i="14"/>
  <c r="S37" i="14" s="1"/>
  <c r="K23" i="12"/>
  <c r="E23" i="12"/>
  <c r="J23" i="12"/>
  <c r="W31" i="10"/>
  <c r="F51" i="9"/>
  <c r="U25" i="5"/>
  <c r="S24" i="5"/>
  <c r="E24" i="13"/>
  <c r="K24" i="13"/>
  <c r="J24" i="13"/>
  <c r="R24" i="13" s="1"/>
  <c r="S27" i="5"/>
  <c r="U31" i="10"/>
  <c r="S26" i="5"/>
  <c r="U27" i="10"/>
  <c r="E33" i="13"/>
  <c r="K33" i="13"/>
  <c r="S33" i="13" s="1"/>
  <c r="J33" i="13"/>
  <c r="R33" i="13" s="1"/>
  <c r="N27" i="12"/>
  <c r="U27" i="12" s="1"/>
  <c r="M27" i="12"/>
  <c r="T27" i="12" s="1"/>
  <c r="F49" i="9"/>
  <c r="U23" i="5"/>
  <c r="N48" i="5"/>
  <c r="E8" i="9" s="1"/>
  <c r="E15" i="9" s="1"/>
  <c r="U23" i="10"/>
  <c r="U26" i="5"/>
  <c r="F52" i="9"/>
  <c r="V8" i="10"/>
  <c r="O44" i="10" s="1"/>
  <c r="W30" i="10"/>
  <c r="W26" i="10"/>
  <c r="N47" i="5"/>
  <c r="W22" i="10"/>
  <c r="S32" i="5"/>
  <c r="I48" i="10"/>
  <c r="I44" i="10"/>
  <c r="G45" i="12"/>
  <c r="G40" i="12"/>
  <c r="G42" i="12" s="1"/>
  <c r="G43" i="12" s="1"/>
  <c r="I43" i="10"/>
  <c r="I45" i="10" s="1"/>
  <c r="I46" i="10" s="1"/>
  <c r="G41" i="12"/>
  <c r="T9" i="10"/>
  <c r="L44" i="10" s="1"/>
  <c r="K33" i="15"/>
  <c r="S33" i="15" s="1"/>
  <c r="J33" i="15"/>
  <c r="R33" i="15" s="1"/>
  <c r="E33" i="15"/>
  <c r="E33" i="14"/>
  <c r="K33" i="14"/>
  <c r="S33" i="14" s="1"/>
  <c r="J33" i="14"/>
  <c r="R33" i="14" s="1"/>
  <c r="K35" i="15"/>
  <c r="S35" i="15" s="1"/>
  <c r="E35" i="15"/>
  <c r="J35" i="15"/>
  <c r="R35" i="15" s="1"/>
  <c r="M34" i="15"/>
  <c r="T34" i="15" s="1"/>
  <c r="N34" i="15"/>
  <c r="U34" i="15" s="1"/>
  <c r="E35" i="14"/>
  <c r="J35" i="14"/>
  <c r="R35" i="14" s="1"/>
  <c r="K35" i="14"/>
  <c r="S35" i="14" s="1"/>
  <c r="E25" i="15"/>
  <c r="J25" i="15"/>
  <c r="R25" i="15" s="1"/>
  <c r="K25" i="15"/>
  <c r="S25" i="15" s="1"/>
  <c r="J17" i="15"/>
  <c r="R17" i="15" s="1"/>
  <c r="E17" i="15"/>
  <c r="K17" i="15"/>
  <c r="S17" i="15" s="1"/>
  <c r="E19" i="15"/>
  <c r="K19" i="15"/>
  <c r="S19" i="15" s="1"/>
  <c r="J19" i="15"/>
  <c r="R19" i="15" s="1"/>
  <c r="E11" i="15"/>
  <c r="K11" i="15"/>
  <c r="S11" i="15" s="1"/>
  <c r="J11" i="15"/>
  <c r="R11" i="15" s="1"/>
  <c r="G45" i="13"/>
  <c r="G41" i="13"/>
  <c r="G44" i="13"/>
  <c r="G40" i="13"/>
  <c r="G42" i="13" s="1"/>
  <c r="G43" i="13" s="1"/>
  <c r="K10" i="14"/>
  <c r="S10" i="14" s="1"/>
  <c r="E10" i="14"/>
  <c r="J10" i="14"/>
  <c r="R10" i="14" s="1"/>
  <c r="E28" i="15"/>
  <c r="K28" i="15"/>
  <c r="S28" i="15" s="1"/>
  <c r="J28" i="15"/>
  <c r="R28" i="15" s="1"/>
  <c r="E24" i="14"/>
  <c r="K24" i="14"/>
  <c r="S24" i="14" s="1"/>
  <c r="J24" i="14"/>
  <c r="R24" i="14" s="1"/>
  <c r="E16" i="15"/>
  <c r="K16" i="15"/>
  <c r="S16" i="15" s="1"/>
  <c r="J16" i="15"/>
  <c r="R16" i="15" s="1"/>
  <c r="T10" i="13"/>
  <c r="E28" i="14"/>
  <c r="K28" i="14"/>
  <c r="S28" i="14" s="1"/>
  <c r="J28" i="14"/>
  <c r="R28" i="14" s="1"/>
  <c r="K25" i="14"/>
  <c r="S25" i="14" s="1"/>
  <c r="E25" i="14"/>
  <c r="J25" i="14"/>
  <c r="R25" i="14" s="1"/>
  <c r="K17" i="14"/>
  <c r="S17" i="14" s="1"/>
  <c r="J17" i="14"/>
  <c r="R17" i="14" s="1"/>
  <c r="E17" i="14"/>
  <c r="R11" i="13"/>
  <c r="E10" i="15"/>
  <c r="K10" i="15"/>
  <c r="S10" i="15" s="1"/>
  <c r="J10" i="15"/>
  <c r="R10" i="15" s="1"/>
  <c r="E24" i="15"/>
  <c r="J24" i="15"/>
  <c r="R24" i="15" s="1"/>
  <c r="K24" i="15"/>
  <c r="S24" i="15" s="1"/>
  <c r="K16" i="14"/>
  <c r="S16" i="14" s="1"/>
  <c r="J16" i="14"/>
  <c r="R16" i="14" s="1"/>
  <c r="E16" i="14"/>
  <c r="J13" i="15"/>
  <c r="R13" i="15" s="1"/>
  <c r="E13" i="15"/>
  <c r="K13" i="15"/>
  <c r="S13" i="15" s="1"/>
  <c r="E19" i="14"/>
  <c r="K19" i="14"/>
  <c r="S19" i="14" s="1"/>
  <c r="J19" i="14"/>
  <c r="R19" i="14" s="1"/>
  <c r="E26" i="15"/>
  <c r="K26" i="15"/>
  <c r="S26" i="15" s="1"/>
  <c r="J26" i="15"/>
  <c r="R26" i="15" s="1"/>
  <c r="M47" i="5"/>
  <c r="E18" i="15"/>
  <c r="K18" i="15"/>
  <c r="S18" i="15" s="1"/>
  <c r="J18" i="15"/>
  <c r="R18" i="15" s="1"/>
  <c r="J31" i="14"/>
  <c r="R31" i="14" s="1"/>
  <c r="E31" i="14"/>
  <c r="K31" i="14"/>
  <c r="S31" i="14" s="1"/>
  <c r="E27" i="14"/>
  <c r="K27" i="14"/>
  <c r="S27" i="14" s="1"/>
  <c r="J27" i="14"/>
  <c r="R27" i="14" s="1"/>
  <c r="E15" i="14"/>
  <c r="J15" i="14"/>
  <c r="R15" i="14" s="1"/>
  <c r="K15" i="14"/>
  <c r="S15" i="14" s="1"/>
  <c r="K30" i="15"/>
  <c r="S30" i="15" s="1"/>
  <c r="J30" i="15"/>
  <c r="R30" i="15" s="1"/>
  <c r="E30" i="15"/>
  <c r="E15" i="15"/>
  <c r="K15" i="15"/>
  <c r="S15" i="15" s="1"/>
  <c r="J15" i="15"/>
  <c r="R15" i="15" s="1"/>
  <c r="K11" i="14"/>
  <c r="S11" i="14" s="1"/>
  <c r="J11" i="14"/>
  <c r="R11" i="14" s="1"/>
  <c r="E11" i="14"/>
  <c r="K26" i="14"/>
  <c r="S26" i="14" s="1"/>
  <c r="J26" i="14"/>
  <c r="R26" i="14" s="1"/>
  <c r="E26" i="14"/>
  <c r="E29" i="14"/>
  <c r="K29" i="14"/>
  <c r="S29" i="14" s="1"/>
  <c r="J29" i="14"/>
  <c r="R29" i="14" s="1"/>
  <c r="E21" i="14"/>
  <c r="K21" i="14"/>
  <c r="S21" i="14" s="1"/>
  <c r="J21" i="14"/>
  <c r="R21" i="14" s="1"/>
  <c r="E18" i="14"/>
  <c r="K18" i="14"/>
  <c r="S18" i="14" s="1"/>
  <c r="J18" i="14"/>
  <c r="R18" i="14" s="1"/>
  <c r="E31" i="15"/>
  <c r="K31" i="15"/>
  <c r="S31" i="15" s="1"/>
  <c r="J31" i="15"/>
  <c r="R31" i="15" s="1"/>
  <c r="E27" i="15"/>
  <c r="K27" i="15"/>
  <c r="S27" i="15" s="1"/>
  <c r="J27" i="15"/>
  <c r="R27" i="15" s="1"/>
  <c r="G43" i="5"/>
  <c r="G45" i="5" s="1"/>
  <c r="G46" i="5" s="1"/>
  <c r="G44" i="5"/>
  <c r="G47" i="5"/>
  <c r="J23" i="14"/>
  <c r="R23" i="14" s="1"/>
  <c r="E23" i="14"/>
  <c r="K23" i="14"/>
  <c r="S23" i="14" s="1"/>
  <c r="K22" i="15"/>
  <c r="S22" i="15" s="1"/>
  <c r="J22" i="15"/>
  <c r="R22" i="15" s="1"/>
  <c r="E22" i="15"/>
  <c r="E12" i="14"/>
  <c r="K12" i="14"/>
  <c r="S12" i="14" s="1"/>
  <c r="J12" i="14"/>
  <c r="R12" i="14" s="1"/>
  <c r="J21" i="15"/>
  <c r="R21" i="15" s="1"/>
  <c r="E21" i="15"/>
  <c r="K21" i="15"/>
  <c r="S21" i="15" s="1"/>
  <c r="E32" i="15"/>
  <c r="J32" i="15"/>
  <c r="R32" i="15" s="1"/>
  <c r="K32" i="15"/>
  <c r="S32" i="15" s="1"/>
  <c r="E23" i="15"/>
  <c r="K23" i="15"/>
  <c r="S23" i="15" s="1"/>
  <c r="J23" i="15"/>
  <c r="R23" i="15" s="1"/>
  <c r="E14" i="14"/>
  <c r="K14" i="14"/>
  <c r="S14" i="14" s="1"/>
  <c r="J14" i="14"/>
  <c r="R14" i="14" s="1"/>
  <c r="K20" i="14"/>
  <c r="S20" i="14" s="1"/>
  <c r="E20" i="14"/>
  <c r="J20" i="14"/>
  <c r="R20" i="14" s="1"/>
  <c r="J29" i="15"/>
  <c r="R29" i="15" s="1"/>
  <c r="E29" i="15"/>
  <c r="K29" i="15"/>
  <c r="S29" i="15" s="1"/>
  <c r="E9" i="15"/>
  <c r="K14" i="15"/>
  <c r="S14" i="15" s="1"/>
  <c r="J14" i="15"/>
  <c r="R14" i="15" s="1"/>
  <c r="E14" i="15"/>
  <c r="E22" i="14"/>
  <c r="K22" i="14"/>
  <c r="S22" i="14" s="1"/>
  <c r="J22" i="14"/>
  <c r="R22" i="14" s="1"/>
  <c r="E20" i="15"/>
  <c r="J20" i="15"/>
  <c r="R20" i="15" s="1"/>
  <c r="K20" i="15"/>
  <c r="S20" i="15" s="1"/>
  <c r="E9" i="14"/>
  <c r="K9" i="14"/>
  <c r="S9" i="14" s="1"/>
  <c r="J9" i="14"/>
  <c r="R9" i="14" s="1"/>
  <c r="E13" i="14"/>
  <c r="K13" i="14"/>
  <c r="S13" i="14" s="1"/>
  <c r="J13" i="14"/>
  <c r="R13" i="14" s="1"/>
  <c r="E12" i="15"/>
  <c r="K12" i="15"/>
  <c r="S12" i="15" s="1"/>
  <c r="J12" i="15"/>
  <c r="R12" i="15" s="1"/>
  <c r="E32" i="14"/>
  <c r="K32" i="14"/>
  <c r="S32" i="14" s="1"/>
  <c r="J32" i="14"/>
  <c r="R32" i="14" s="1"/>
  <c r="E30" i="14"/>
  <c r="K30" i="14"/>
  <c r="S30" i="14" s="1"/>
  <c r="J30" i="14"/>
  <c r="R30" i="14" s="1"/>
  <c r="M48" i="5"/>
  <c r="F75" i="9" l="1"/>
  <c r="C105" i="9"/>
  <c r="F47" i="9"/>
  <c r="F55" i="9"/>
  <c r="B104" i="9"/>
  <c r="E85" i="9"/>
  <c r="F48" i="9"/>
  <c r="D105" i="9"/>
  <c r="D104" i="9"/>
  <c r="G56" i="9"/>
  <c r="B11" i="9"/>
  <c r="D11" i="9"/>
  <c r="K44" i="5"/>
  <c r="C24" i="9" s="1"/>
  <c r="M44" i="10"/>
  <c r="B24" i="9" s="1"/>
  <c r="P44" i="10"/>
  <c r="D24" i="9" s="1"/>
  <c r="J45" i="13"/>
  <c r="J44" i="13"/>
  <c r="J44" i="29"/>
  <c r="J45" i="12"/>
  <c r="N8" i="14"/>
  <c r="M8" i="14"/>
  <c r="K40" i="15"/>
  <c r="K42" i="15" s="1"/>
  <c r="K43" i="15" s="1"/>
  <c r="S8" i="15"/>
  <c r="K45" i="15"/>
  <c r="K44" i="15"/>
  <c r="N29" i="12"/>
  <c r="U29" i="12" s="1"/>
  <c r="M29" i="12"/>
  <c r="T29" i="12" s="1"/>
  <c r="M8" i="15"/>
  <c r="N8" i="15"/>
  <c r="R8" i="15"/>
  <c r="J41" i="15" s="1"/>
  <c r="J45" i="15"/>
  <c r="J44" i="15"/>
  <c r="J40" i="15"/>
  <c r="J42" i="15" s="1"/>
  <c r="J43" i="15" s="1"/>
  <c r="F79" i="9"/>
  <c r="G42" i="9"/>
  <c r="D29" i="9"/>
  <c r="N34" i="14"/>
  <c r="U34" i="14" s="1"/>
  <c r="M34" i="14"/>
  <c r="T34" i="14" s="1"/>
  <c r="J40" i="13"/>
  <c r="J42" i="13" s="1"/>
  <c r="J43" i="13" s="1"/>
  <c r="M27" i="13"/>
  <c r="T27" i="13" s="1"/>
  <c r="N27" i="13"/>
  <c r="U27" i="13" s="1"/>
  <c r="K44" i="13"/>
  <c r="N26" i="12"/>
  <c r="U26" i="12" s="1"/>
  <c r="M26" i="12"/>
  <c r="T26" i="12" s="1"/>
  <c r="N44" i="5"/>
  <c r="E24" i="9" s="1"/>
  <c r="N45" i="5"/>
  <c r="N46" i="5" s="1"/>
  <c r="E29" i="9" s="1"/>
  <c r="J41" i="13"/>
  <c r="M24" i="13"/>
  <c r="N24" i="13"/>
  <c r="B30" i="9"/>
  <c r="B12" i="9"/>
  <c r="R23" i="12"/>
  <c r="J41" i="12" s="1"/>
  <c r="J40" i="12"/>
  <c r="J42" i="12" s="1"/>
  <c r="J43" i="12" s="1"/>
  <c r="N34" i="12"/>
  <c r="U34" i="12" s="1"/>
  <c r="M34" i="12"/>
  <c r="T34" i="12" s="1"/>
  <c r="C29" i="9"/>
  <c r="C11" i="9"/>
  <c r="S23" i="12"/>
  <c r="K41" i="12" s="1"/>
  <c r="C25" i="9" s="1"/>
  <c r="K45" i="12"/>
  <c r="K44" i="12"/>
  <c r="K40" i="12"/>
  <c r="K42" i="12" s="1"/>
  <c r="K43" i="12" s="1"/>
  <c r="F94" i="9"/>
  <c r="G57" i="9"/>
  <c r="F89" i="9"/>
  <c r="G52" i="9"/>
  <c r="N23" i="12"/>
  <c r="M23" i="12"/>
  <c r="N32" i="13"/>
  <c r="U32" i="13" s="1"/>
  <c r="M32" i="13"/>
  <c r="T32" i="13" s="1"/>
  <c r="J44" i="12"/>
  <c r="D30" i="9"/>
  <c r="D12" i="9"/>
  <c r="G53" i="9"/>
  <c r="F90" i="9"/>
  <c r="N33" i="13"/>
  <c r="U33" i="13" s="1"/>
  <c r="M33" i="13"/>
  <c r="T33" i="13" s="1"/>
  <c r="S24" i="13"/>
  <c r="K41" i="13" s="1"/>
  <c r="B25" i="9" s="1"/>
  <c r="K40" i="13"/>
  <c r="K42" i="13" s="1"/>
  <c r="K43" i="13" s="1"/>
  <c r="F88" i="9"/>
  <c r="G51" i="9"/>
  <c r="F95" i="9"/>
  <c r="G58" i="9"/>
  <c r="B29" i="9"/>
  <c r="C30" i="9"/>
  <c r="C12" i="9"/>
  <c r="N32" i="12"/>
  <c r="U32" i="12" s="1"/>
  <c r="M32" i="12"/>
  <c r="T32" i="12" s="1"/>
  <c r="K45" i="13"/>
  <c r="F86" i="9"/>
  <c r="G49" i="9"/>
  <c r="E12" i="9"/>
  <c r="E16" i="9" s="1"/>
  <c r="E17" i="9" s="1"/>
  <c r="E30" i="9"/>
  <c r="F96" i="9"/>
  <c r="G59" i="9"/>
  <c r="N35" i="14"/>
  <c r="U35" i="14" s="1"/>
  <c r="M35" i="14"/>
  <c r="T35" i="14" s="1"/>
  <c r="M35" i="15"/>
  <c r="T35" i="15" s="1"/>
  <c r="N35" i="15"/>
  <c r="U35" i="15" s="1"/>
  <c r="M33" i="15"/>
  <c r="T33" i="15" s="1"/>
  <c r="N33" i="15"/>
  <c r="U33" i="15" s="1"/>
  <c r="N33" i="14"/>
  <c r="U33" i="14" s="1"/>
  <c r="M33" i="14"/>
  <c r="T33" i="14" s="1"/>
  <c r="K46" i="14"/>
  <c r="K45" i="14"/>
  <c r="K41" i="14"/>
  <c r="K43" i="14" s="1"/>
  <c r="K44" i="14" s="1"/>
  <c r="N14" i="15"/>
  <c r="U14" i="15" s="1"/>
  <c r="M14" i="15"/>
  <c r="T14" i="15" s="1"/>
  <c r="M23" i="14"/>
  <c r="T23" i="14" s="1"/>
  <c r="N23" i="14"/>
  <c r="U23" i="14" s="1"/>
  <c r="M27" i="15"/>
  <c r="T27" i="15" s="1"/>
  <c r="N27" i="15"/>
  <c r="U27" i="15" s="1"/>
  <c r="M16" i="14"/>
  <c r="T16" i="14" s="1"/>
  <c r="N16" i="14"/>
  <c r="U16" i="14" s="1"/>
  <c r="M10" i="15"/>
  <c r="T10" i="15" s="1"/>
  <c r="N10" i="15"/>
  <c r="U10" i="15" s="1"/>
  <c r="N24" i="14"/>
  <c r="U24" i="14" s="1"/>
  <c r="M24" i="14"/>
  <c r="T24" i="14" s="1"/>
  <c r="M19" i="15"/>
  <c r="T19" i="15" s="1"/>
  <c r="N19" i="15"/>
  <c r="U19" i="15" s="1"/>
  <c r="N9" i="14"/>
  <c r="M9" i="14"/>
  <c r="N23" i="15"/>
  <c r="U23" i="15" s="1"/>
  <c r="M23" i="15"/>
  <c r="T23" i="15" s="1"/>
  <c r="N21" i="14"/>
  <c r="U21" i="14" s="1"/>
  <c r="M21" i="14"/>
  <c r="T21" i="14" s="1"/>
  <c r="N11" i="14"/>
  <c r="U11" i="14" s="1"/>
  <c r="M11" i="14"/>
  <c r="T11" i="14" s="1"/>
  <c r="M31" i="14"/>
  <c r="T31" i="14" s="1"/>
  <c r="N31" i="14"/>
  <c r="U31" i="14" s="1"/>
  <c r="M26" i="15"/>
  <c r="T26" i="15" s="1"/>
  <c r="N26" i="15"/>
  <c r="U26" i="15" s="1"/>
  <c r="M17" i="15"/>
  <c r="T17" i="15" s="1"/>
  <c r="N17" i="15"/>
  <c r="U17" i="15" s="1"/>
  <c r="M22" i="14"/>
  <c r="T22" i="14" s="1"/>
  <c r="N22" i="14"/>
  <c r="U22" i="14" s="1"/>
  <c r="N20" i="14"/>
  <c r="U20" i="14" s="1"/>
  <c r="M20" i="14"/>
  <c r="T20" i="14" s="1"/>
  <c r="N25" i="14"/>
  <c r="U25" i="14" s="1"/>
  <c r="M25" i="14"/>
  <c r="T25" i="14" s="1"/>
  <c r="M12" i="15"/>
  <c r="T12" i="15" s="1"/>
  <c r="N12" i="15"/>
  <c r="U12" i="15" s="1"/>
  <c r="S9" i="15"/>
  <c r="N12" i="14"/>
  <c r="U12" i="14" s="1"/>
  <c r="M12" i="14"/>
  <c r="T12" i="14" s="1"/>
  <c r="N31" i="15"/>
  <c r="U31" i="15" s="1"/>
  <c r="M31" i="15"/>
  <c r="T31" i="15" s="1"/>
  <c r="M28" i="15"/>
  <c r="T28" i="15" s="1"/>
  <c r="N28" i="15"/>
  <c r="U28" i="15" s="1"/>
  <c r="J41" i="14"/>
  <c r="J43" i="14" s="1"/>
  <c r="J44" i="14" s="1"/>
  <c r="J46" i="14"/>
  <c r="J45" i="14"/>
  <c r="J42" i="14"/>
  <c r="N30" i="14"/>
  <c r="U30" i="14" s="1"/>
  <c r="M30" i="14"/>
  <c r="T30" i="14" s="1"/>
  <c r="M20" i="15"/>
  <c r="T20" i="15" s="1"/>
  <c r="N20" i="15"/>
  <c r="U20" i="15" s="1"/>
  <c r="M9" i="15"/>
  <c r="T9" i="15" s="1"/>
  <c r="N9" i="15"/>
  <c r="M32" i="15"/>
  <c r="T32" i="15" s="1"/>
  <c r="N32" i="15"/>
  <c r="U32" i="15" s="1"/>
  <c r="N22" i="15"/>
  <c r="U22" i="15" s="1"/>
  <c r="M22" i="15"/>
  <c r="T22" i="15" s="1"/>
  <c r="N15" i="14"/>
  <c r="U15" i="14" s="1"/>
  <c r="M15" i="14"/>
  <c r="T15" i="14" s="1"/>
  <c r="N19" i="14"/>
  <c r="U19" i="14" s="1"/>
  <c r="M19" i="14"/>
  <c r="T19" i="14" s="1"/>
  <c r="M29" i="15"/>
  <c r="T29" i="15" s="1"/>
  <c r="N29" i="15"/>
  <c r="U29" i="15" s="1"/>
  <c r="N30" i="15"/>
  <c r="U30" i="15" s="1"/>
  <c r="M30" i="15"/>
  <c r="T30" i="15" s="1"/>
  <c r="M32" i="14"/>
  <c r="T32" i="14" s="1"/>
  <c r="N32" i="14"/>
  <c r="U32" i="14" s="1"/>
  <c r="M21" i="15"/>
  <c r="T21" i="15" s="1"/>
  <c r="N21" i="15"/>
  <c r="U21" i="15" s="1"/>
  <c r="N29" i="14"/>
  <c r="U29" i="14" s="1"/>
  <c r="M29" i="14"/>
  <c r="T29" i="14" s="1"/>
  <c r="M18" i="15"/>
  <c r="T18" i="15" s="1"/>
  <c r="N18" i="15"/>
  <c r="U18" i="15" s="1"/>
  <c r="M24" i="15"/>
  <c r="T24" i="15" s="1"/>
  <c r="N24" i="15"/>
  <c r="U24" i="15" s="1"/>
  <c r="M16" i="15"/>
  <c r="T16" i="15" s="1"/>
  <c r="N16" i="15"/>
  <c r="U16" i="15" s="1"/>
  <c r="N10" i="14"/>
  <c r="U10" i="14" s="1"/>
  <c r="M10" i="14"/>
  <c r="T10" i="14" s="1"/>
  <c r="M11" i="15"/>
  <c r="T11" i="15" s="1"/>
  <c r="N11" i="15"/>
  <c r="U11" i="15" s="1"/>
  <c r="M13" i="14"/>
  <c r="T13" i="14" s="1"/>
  <c r="N13" i="14"/>
  <c r="U13" i="14" s="1"/>
  <c r="M14" i="14"/>
  <c r="T14" i="14" s="1"/>
  <c r="N14" i="14"/>
  <c r="U14" i="14" s="1"/>
  <c r="N18" i="14"/>
  <c r="U18" i="14" s="1"/>
  <c r="M18" i="14"/>
  <c r="T18" i="14" s="1"/>
  <c r="M26" i="14"/>
  <c r="T26" i="14" s="1"/>
  <c r="N26" i="14"/>
  <c r="U26" i="14" s="1"/>
  <c r="N15" i="15"/>
  <c r="U15" i="15" s="1"/>
  <c r="M15" i="15"/>
  <c r="T15" i="15" s="1"/>
  <c r="M13" i="15"/>
  <c r="T13" i="15" s="1"/>
  <c r="N13" i="15"/>
  <c r="U13" i="15" s="1"/>
  <c r="M17" i="14"/>
  <c r="T17" i="14" s="1"/>
  <c r="N17" i="14"/>
  <c r="U17" i="14" s="1"/>
  <c r="N28" i="14"/>
  <c r="U28" i="14" s="1"/>
  <c r="M28" i="14"/>
  <c r="T28" i="14" s="1"/>
  <c r="M25" i="15"/>
  <c r="T25" i="15" s="1"/>
  <c r="N25" i="15"/>
  <c r="U25" i="15" s="1"/>
  <c r="N27" i="14"/>
  <c r="U27" i="14" s="1"/>
  <c r="M27" i="14"/>
  <c r="T27" i="14" s="1"/>
  <c r="F106" i="9" l="1"/>
  <c r="F67" i="9"/>
  <c r="G47" i="9"/>
  <c r="F84" i="9"/>
  <c r="B13" i="9"/>
  <c r="F68" i="9"/>
  <c r="F85" i="9"/>
  <c r="G48" i="9"/>
  <c r="G67" i="9" s="1"/>
  <c r="E104" i="9"/>
  <c r="E105" i="9"/>
  <c r="F92" i="9"/>
  <c r="G55" i="9"/>
  <c r="K41" i="15"/>
  <c r="B26" i="9" s="1"/>
  <c r="N45" i="15"/>
  <c r="N44" i="15"/>
  <c r="U8" i="15"/>
  <c r="N40" i="15"/>
  <c r="N42" i="15" s="1"/>
  <c r="N43" i="15" s="1"/>
  <c r="T8" i="14"/>
  <c r="M41" i="14"/>
  <c r="M43" i="14" s="1"/>
  <c r="M44" i="14" s="1"/>
  <c r="M46" i="14"/>
  <c r="M45" i="14"/>
  <c r="M40" i="15"/>
  <c r="M42" i="15" s="1"/>
  <c r="M43" i="15" s="1"/>
  <c r="M45" i="15"/>
  <c r="T8" i="15"/>
  <c r="M41" i="15" s="1"/>
  <c r="M44" i="15"/>
  <c r="U8" i="14"/>
  <c r="N45" i="14"/>
  <c r="N46" i="14"/>
  <c r="N41" i="14"/>
  <c r="N43" i="14" s="1"/>
  <c r="N44" i="14" s="1"/>
  <c r="T9" i="14"/>
  <c r="U9" i="14"/>
  <c r="E13" i="9"/>
  <c r="U24" i="13"/>
  <c r="N41" i="13" s="1"/>
  <c r="D25" i="9" s="1"/>
  <c r="N45" i="13"/>
  <c r="N40" i="13"/>
  <c r="N42" i="13" s="1"/>
  <c r="N43" i="13" s="1"/>
  <c r="N44" i="13"/>
  <c r="D16" i="9"/>
  <c r="D17" i="9" s="1"/>
  <c r="D13" i="9"/>
  <c r="C13" i="9"/>
  <c r="C16" i="9"/>
  <c r="C17" i="9" s="1"/>
  <c r="T24" i="13"/>
  <c r="M41" i="13" s="1"/>
  <c r="M40" i="13"/>
  <c r="M42" i="13" s="1"/>
  <c r="M43" i="13" s="1"/>
  <c r="M44" i="13"/>
  <c r="M45" i="13"/>
  <c r="U23" i="12"/>
  <c r="N41" i="12" s="1"/>
  <c r="E25" i="9" s="1"/>
  <c r="N40" i="12"/>
  <c r="N42" i="12" s="1"/>
  <c r="N43" i="12" s="1"/>
  <c r="N44" i="12"/>
  <c r="N45" i="12"/>
  <c r="B16" i="9"/>
  <c r="B17" i="9" s="1"/>
  <c r="T23" i="12"/>
  <c r="M41" i="12" s="1"/>
  <c r="M45" i="12"/>
  <c r="M44" i="12"/>
  <c r="M40" i="12"/>
  <c r="M42" i="12" s="1"/>
  <c r="M43" i="12" s="1"/>
  <c r="K42" i="14"/>
  <c r="C26" i="9" s="1"/>
  <c r="U9" i="15"/>
  <c r="F104" i="9" l="1"/>
  <c r="N42" i="14"/>
  <c r="E26" i="9" s="1"/>
  <c r="F105" i="9"/>
  <c r="M42" i="14"/>
  <c r="N41" i="15"/>
  <c r="D26" i="9" s="1"/>
</calcChain>
</file>

<file path=xl/sharedStrings.xml><?xml version="1.0" encoding="utf-8"?>
<sst xmlns="http://schemas.openxmlformats.org/spreadsheetml/2006/main" count="847" uniqueCount="185">
  <si>
    <t>Fanchart Prognoseunsicherheit</t>
  </si>
  <si>
    <t>Prognosewert:</t>
  </si>
  <si>
    <t>Standardfehler (RMSE):</t>
  </si>
  <si>
    <t>Quantile</t>
  </si>
  <si>
    <t>Werte der NV</t>
  </si>
  <si>
    <t>Werte im Fanchart</t>
  </si>
  <si>
    <t>Beschriftung</t>
  </si>
  <si>
    <t>Differenz, da Fanchart kumuliert</t>
  </si>
  <si>
    <t>BESCHRIFTUNGSTEXT</t>
  </si>
  <si>
    <t>90%</t>
  </si>
  <si>
    <t>68%</t>
  </si>
  <si>
    <t>50%</t>
  </si>
  <si>
    <t>&lt;- aktuellen Wert eintragen</t>
  </si>
  <si>
    <t>RMSE</t>
  </si>
  <si>
    <t>MSE</t>
  </si>
  <si>
    <t>erste Veröffentlichung (Januar des Folgejahres)</t>
  </si>
  <si>
    <t>Prognosezeitpunkt</t>
  </si>
  <si>
    <t>tatsächliche Ergebnisse laut Statistischem Bundesamt</t>
  </si>
  <si>
    <t>MAE</t>
  </si>
  <si>
    <t>mittlerer Fehler</t>
  </si>
  <si>
    <t>Prognosewert</t>
  </si>
  <si>
    <t>Dezember</t>
  </si>
  <si>
    <t>laufendes Jahr</t>
  </si>
  <si>
    <t>Juni</t>
  </si>
  <si>
    <t>zu prognostizierende Quartale</t>
  </si>
  <si>
    <t>kommendes Jahr</t>
  </si>
  <si>
    <t>mittlerer Fehler (Erstveröffentlichung)</t>
  </si>
  <si>
    <t>mittlerer absoluter Fehler (Erstveröffentlichung)</t>
  </si>
  <si>
    <t>s.e.</t>
  </si>
  <si>
    <t>t</t>
  </si>
  <si>
    <t>n</t>
  </si>
  <si>
    <t>Teststatistik (2-seitiger t-Test)</t>
  </si>
  <si>
    <t>Signifikanzniveau</t>
  </si>
  <si>
    <t>ifo Winterprognosen</t>
  </si>
  <si>
    <t>n (Anzahl der Prognosen)</t>
  </si>
  <si>
    <t>Band +</t>
  </si>
  <si>
    <t>Band -</t>
  </si>
  <si>
    <t>Fehler = Prognose - Tatsächlich</t>
  </si>
  <si>
    <t>längerfristige Prognosen in der Tendenz zu optimistisch (typisch bei fallendem Trendwachstum?)</t>
  </si>
  <si>
    <t>Fehler</t>
  </si>
  <si>
    <t>absoluter Fehler</t>
  </si>
  <si>
    <t>Einheit</t>
  </si>
  <si>
    <t>2000=100</t>
  </si>
  <si>
    <t>2005=100</t>
  </si>
  <si>
    <t>2010=100</t>
  </si>
  <si>
    <t>Dimension</t>
  </si>
  <si>
    <t>Eins</t>
  </si>
  <si>
    <t>Basisjahr</t>
  </si>
  <si>
    <t>Aufzeichnungsmethode</t>
  </si>
  <si>
    <t>Computer</t>
  </si>
  <si>
    <t>Bundesbank Real-time Datenbank</t>
  </si>
  <si>
    <t>händisch aus Destatis Publikationen</t>
  </si>
  <si>
    <t>mittlere Revision</t>
  </si>
  <si>
    <t>verwendete Reihe</t>
  </si>
  <si>
    <t>Revision aktueller Stand gegenüber erste Veröffentlichung</t>
  </si>
  <si>
    <t>für das laufende Jahr</t>
  </si>
  <si>
    <t>für das folgende Jahr</t>
  </si>
  <si>
    <t>aktueller Rechenstand</t>
  </si>
  <si>
    <t>Jahr</t>
  </si>
  <si>
    <t>erste Veröffentlichung (im Januar des Folgejahres)</t>
  </si>
  <si>
    <t>tatsächlicher Wert gemäß aktuellem Rechenstand</t>
  </si>
  <si>
    <t>tatsächlicher Wert gemäß erster Veröffentlichung</t>
  </si>
  <si>
    <r>
      <t xml:space="preserve">Abweichung der Prognose für das </t>
    </r>
    <r>
      <rPr>
        <i/>
        <sz val="10"/>
        <rFont val="Arial"/>
        <family val="2"/>
      </rPr>
      <t>laufende</t>
    </r>
    <r>
      <rPr>
        <sz val="10"/>
        <rFont val="Arial"/>
        <family val="2"/>
      </rPr>
      <t xml:space="preserve"> Jahr vom tatsächlichen Wert</t>
    </r>
  </si>
  <si>
    <r>
      <t xml:space="preserve">Abweichung der Prognose für das </t>
    </r>
    <r>
      <rPr>
        <i/>
        <sz val="10"/>
        <rFont val="Arial"/>
        <family val="2"/>
      </rPr>
      <t>folgende</t>
    </r>
    <r>
      <rPr>
        <sz val="10"/>
        <rFont val="Arial"/>
        <family val="2"/>
      </rPr>
      <t xml:space="preserve"> Jahr vom tatsächlichen Wert</t>
    </r>
  </si>
  <si>
    <t>Revision aktueller Rechenstand ggü. Erstveröffentlichung</t>
  </si>
  <si>
    <t>MAR</t>
  </si>
  <si>
    <t>MSR</t>
  </si>
  <si>
    <t>RMSR</t>
  </si>
  <si>
    <t>naive Prognose: Forschreibung der Vorjahresveränderungsrate für das laufende und folgende Jahr</t>
  </si>
  <si>
    <t>naive Schätzung: Veränderung des realen Bruttoinlandsprodukts in Deutschland gegenüber dem Vorjahr in %</t>
  </si>
  <si>
    <t>naive Prognose 1 (Veränderungsrate des Vorjahrs)</t>
  </si>
  <si>
    <t>naive Prognose 2 (Mittelwert der Veränderungsraten der vergangenen 5 Jahre)</t>
  </si>
  <si>
    <t>mittlerer absoluter Fehler (naiver Prognostiker 1)</t>
  </si>
  <si>
    <t>mittlerer absoluter Fehler (naiver Prognostiker 2)</t>
  </si>
  <si>
    <t>West-D</t>
  </si>
  <si>
    <t>Abbildung 2: Durchschnittlicher Prognosefehler</t>
  </si>
  <si>
    <t>Abbildung 1: Tatsächlicher Prognosefehler</t>
  </si>
  <si>
    <t>Abbildung 3: Mittlerer absoluter Prognosefehler</t>
  </si>
  <si>
    <t>absoluter Prognosefehler</t>
  </si>
  <si>
    <t>mittlerer absolute Revision</t>
  </si>
  <si>
    <t>Prognosehorizont</t>
  </si>
  <si>
    <t>Monat</t>
  </si>
  <si>
    <t>Datum</t>
  </si>
  <si>
    <t>Prognose</t>
  </si>
  <si>
    <t>2004/2005</t>
  </si>
  <si>
    <t>Sommer</t>
  </si>
  <si>
    <t>Winter</t>
  </si>
  <si>
    <t>2005/2006</t>
  </si>
  <si>
    <t>2006/2007</t>
  </si>
  <si>
    <t>2007/2008</t>
  </si>
  <si>
    <t>2008/2009</t>
  </si>
  <si>
    <t>2009/2010</t>
  </si>
  <si>
    <t>2010/2011</t>
  </si>
  <si>
    <t>2011/2012</t>
  </si>
  <si>
    <t>2012/2013</t>
  </si>
  <si>
    <t>2013/2014</t>
  </si>
  <si>
    <t>2014/2015</t>
  </si>
  <si>
    <t>2015/2016</t>
  </si>
  <si>
    <t>vor 2003: Sommerprognose Ende Juli erschienen</t>
  </si>
  <si>
    <t>2003/2004</t>
  </si>
  <si>
    <t>2002/2003</t>
  </si>
  <si>
    <t>2001/2002</t>
  </si>
  <si>
    <t>2000/2001</t>
  </si>
  <si>
    <t>1999/2000</t>
  </si>
  <si>
    <t>1998/1999</t>
  </si>
  <si>
    <t>1997/1998</t>
  </si>
  <si>
    <t>1996/1997</t>
  </si>
  <si>
    <t>1995/1996</t>
  </si>
  <si>
    <t>1994/1995</t>
  </si>
  <si>
    <t>1993/1994</t>
  </si>
  <si>
    <t>1992/1993</t>
  </si>
  <si>
    <t>1991/1992</t>
  </si>
  <si>
    <t>Quellen: Statistischen Bundesamt, ifo Institut; eigene Berechnungen.</t>
  </si>
  <si>
    <t>für das übernächste Jahr</t>
  </si>
  <si>
    <t>Anmerkung: Der Prognosefehler ist definiert als Differenz zwischen der vom ifo Institut prognostizierten Jahresrate des realen Bruttoinlandsprodukts und der tatsächlichen vom Statistischen Bundesamt veröffentlichten Rate. Bei letzterer wurde die erste Veröffentlichung herangezogen, die üblicherweise im Januar für das Vorjahr publiziert wird.</t>
  </si>
  <si>
    <t>2015-2017</t>
  </si>
  <si>
    <t>2016/2017</t>
  </si>
  <si>
    <t>2016-2018</t>
  </si>
  <si>
    <t>Wurzel des mitteren quadratischen Fehlers</t>
  </si>
  <si>
    <t>Standardfehler</t>
  </si>
  <si>
    <t>http://www.bundesbank.de/cae/servlet/StatisticDownload?tsId=BBKRT.A.DE.N.A.AG1.CA010.A.I&amp;rtd_csvFormat=en&amp;rtd_fileFormat=csv&amp;mode=rtd&amp;downloadType=matrix</t>
  </si>
  <si>
    <t>one</t>
  </si>
  <si>
    <t>Computerised</t>
  </si>
  <si>
    <t>für das nächste Jahr</t>
  </si>
  <si>
    <t>BIP Realisation aktueller Rechenstand</t>
  </si>
  <si>
    <t>00</t>
  </si>
  <si>
    <t>01</t>
  </si>
  <si>
    <t>02</t>
  </si>
  <si>
    <t>03</t>
  </si>
  <si>
    <t>04</t>
  </si>
  <si>
    <t>05</t>
  </si>
  <si>
    <t>06</t>
  </si>
  <si>
    <t>07</t>
  </si>
  <si>
    <t>08</t>
  </si>
  <si>
    <t>09</t>
  </si>
  <si>
    <t>10</t>
  </si>
  <si>
    <t>11</t>
  </si>
  <si>
    <t>12</t>
  </si>
  <si>
    <t>13</t>
  </si>
  <si>
    <t>14</t>
  </si>
  <si>
    <t>15</t>
  </si>
  <si>
    <t>16</t>
  </si>
  <si>
    <t>Datum für Bilder:</t>
  </si>
  <si>
    <t xml:space="preserve"> 1</t>
  </si>
  <si>
    <t xml:space="preserve"> 3</t>
  </si>
  <si>
    <t xml:space="preserve"> 5</t>
  </si>
  <si>
    <t xml:space="preserve"> 7</t>
  </si>
  <si>
    <r>
      <t xml:space="preserve">Abweichung der Prognose für das </t>
    </r>
    <r>
      <rPr>
        <i/>
        <sz val="10"/>
        <rFont val="Arial"/>
        <family val="2"/>
      </rPr>
      <t>nächste</t>
    </r>
    <r>
      <rPr>
        <sz val="10"/>
        <rFont val="Arial"/>
        <family val="2"/>
      </rPr>
      <t xml:space="preserve"> Jahr vom tatsächlichen Wert</t>
    </r>
  </si>
  <si>
    <t>ifo Prognose: Veränderung des realen Bruttoinlandsprodukts in Deutschland gegenüber dem Vorjahr in %</t>
  </si>
  <si>
    <t>Germany, Gross Domestic Product, Total, Constant Prices, Chained</t>
  </si>
  <si>
    <t>Index</t>
  </si>
  <si>
    <t>Destatis "Erste Ergebnisse"</t>
  </si>
  <si>
    <t>Ursprungswerte</t>
  </si>
  <si>
    <t>11/01/2018</t>
  </si>
  <si>
    <t>17</t>
  </si>
  <si>
    <t>2017/2018</t>
  </si>
  <si>
    <t>2017-2019</t>
  </si>
  <si>
    <t>2018/2019</t>
  </si>
  <si>
    <t>2018-2020</t>
  </si>
  <si>
    <t>18</t>
  </si>
  <si>
    <t>Englisch</t>
  </si>
  <si>
    <t>Deutsch</t>
  </si>
  <si>
    <t>Abbildung 1</t>
  </si>
  <si>
    <t>Abbildung 2</t>
  </si>
  <si>
    <t>Abbildung 3</t>
  </si>
  <si>
    <t>2019/2020</t>
  </si>
  <si>
    <t>2019-2021</t>
  </si>
  <si>
    <t>Calendar Adjusted (X-13 ARIMA), SA (X-13 ARIMA), Index</t>
  </si>
  <si>
    <t>19</t>
  </si>
  <si>
    <t>2020-2022</t>
  </si>
  <si>
    <t>2020/2021</t>
  </si>
  <si>
    <t>2015=100</t>
  </si>
  <si>
    <t>20</t>
  </si>
  <si>
    <t>21</t>
  </si>
  <si>
    <t>Consensus Sommerprognosen</t>
  </si>
  <si>
    <t>für das vergangene Jahr (aus dem Dez.-Survey)</t>
  </si>
  <si>
    <t>2020=100</t>
  </si>
  <si>
    <t>22</t>
  </si>
  <si>
    <t>23</t>
  </si>
  <si>
    <t>24</t>
  </si>
  <si>
    <t>ohne 2009/2020</t>
  </si>
  <si>
    <t>ABS (ohne 2009/2020)</t>
  </si>
  <si>
    <t>seit 1992</t>
  </si>
  <si>
    <t>1992-2014</t>
  </si>
  <si>
    <t>seit 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</si>
</sst>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00000"/>
    <numFmt numFmtId="165" formatCode="0.0"/>
    <numFmt numFmtId="166" formatCode="0.000"/>
    <numFmt numFmtId="167" formatCode="#\ ?/4"/>
    <numFmt numFmtId="168" formatCode="mmmm\ yyyy"/>
    <numFmt numFmtId="169" formatCode="0.0%"/>
    <numFmt numFmtId="170" formatCode="0.0000"/>
    <numFmt numFmtId="171" formatCode="0.000%"/>
  </numFmts>
  <fonts count="9" x14ac:knownFonts="1">
    <font>
      <sz val="10"/>
      <name val="Arial"/>
    </font>
    <font>
      <sz val="10"/>
      <name val="Arial"/>
      <family val="2"/>
    </font>
    <font>
      <b/>
      <sz val="14"/>
      <name val="Arial"/>
      <family val="2"/>
    </font>
    <font>
      <sz val="8"/>
      <name val="Arial"/>
      <family val="2"/>
    </font>
    <font>
      <u/>
      <sz val="10"/>
      <color indexed="12"/>
      <name val="Arial"/>
      <family val="2"/>
    </font>
    <font>
      <sz val="10"/>
      <color indexed="10"/>
      <name val="Arial"/>
      <family val="2"/>
    </font>
    <font>
      <sz val="10"/>
      <name val="Arial"/>
      <family val="2"/>
    </font>
    <font>
      <i/>
      <sz val="10"/>
      <name val="Arial"/>
      <family val="2"/>
    </font>
    <font>
      <sz val="10"/>
      <color rgb="FFFF0000"/>
      <name val="Arial"/>
      <family val="2"/>
    </font>
  </fonts>
  <fills count="8">
    <fill>
      <patternFill patternType="none"/>
    </fill>
    <fill>
      <patternFill patternType="gray125"/>
    </fill>
    <fill>
      <patternFill patternType="solid">
        <fgColor indexed="13"/>
        <bgColor indexed="64"/>
      </patternFill>
    </fill>
    <fill>
      <patternFill patternType="solid">
        <fgColor rgb="FFFFFF00"/>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C000"/>
        <bgColor indexed="64"/>
      </patternFill>
    </fill>
    <fill>
      <patternFill patternType="solid">
        <fgColor theme="2"/>
        <bgColor indexed="64"/>
      </patternFill>
    </fill>
  </fills>
  <borders count="15">
    <border>
      <left/>
      <right/>
      <top/>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xf numFmtId="0" fontId="4" fillId="0" borderId="0" applyNumberFormat="0" applyFill="0" applyBorder="0" applyAlignment="0" applyProtection="0">
      <alignment vertical="top"/>
      <protection locked="0"/>
    </xf>
    <xf numFmtId="9" fontId="1" fillId="0" borderId="0" applyFont="0" applyFill="0" applyBorder="0" applyAlignment="0" applyProtection="0"/>
    <xf numFmtId="0" fontId="6" fillId="0" borderId="0"/>
    <xf numFmtId="0" fontId="1" fillId="0" borderId="0"/>
  </cellStyleXfs>
  <cellXfs count="115">
    <xf numFmtId="0" fontId="0" fillId="0" borderId="0" xfId="0"/>
    <xf numFmtId="0" fontId="2" fillId="0" borderId="0" xfId="0" applyFont="1"/>
    <xf numFmtId="164" fontId="0" fillId="0" borderId="0" xfId="0" applyNumberFormat="1"/>
    <xf numFmtId="165" fontId="0" fillId="0" borderId="0" xfId="0" applyNumberFormat="1"/>
    <xf numFmtId="9" fontId="0" fillId="0" borderId="0" xfId="2" applyFont="1"/>
    <xf numFmtId="49" fontId="0" fillId="0" borderId="0" xfId="0" applyNumberFormat="1"/>
    <xf numFmtId="0" fontId="0" fillId="2" borderId="0" xfId="0" applyFill="1"/>
    <xf numFmtId="0" fontId="6" fillId="0" borderId="0" xfId="3"/>
    <xf numFmtId="165" fontId="6" fillId="0" borderId="0" xfId="3" applyNumberFormat="1"/>
    <xf numFmtId="0" fontId="6" fillId="0" borderId="0" xfId="3" applyAlignment="1">
      <alignment horizontal="right"/>
    </xf>
    <xf numFmtId="0" fontId="2" fillId="0" borderId="0" xfId="3" applyFont="1"/>
    <xf numFmtId="0" fontId="6" fillId="0" borderId="1" xfId="3" applyBorder="1"/>
    <xf numFmtId="0" fontId="6" fillId="0" borderId="2" xfId="3" applyBorder="1"/>
    <xf numFmtId="0" fontId="6" fillId="0" borderId="3" xfId="3" applyBorder="1"/>
    <xf numFmtId="0" fontId="6" fillId="0" borderId="4" xfId="3" applyBorder="1" applyAlignment="1">
      <alignment horizontal="center" wrapText="1"/>
    </xf>
    <xf numFmtId="0" fontId="6" fillId="0" borderId="5" xfId="3" applyBorder="1" applyAlignment="1">
      <alignment horizontal="center" wrapText="1"/>
    </xf>
    <xf numFmtId="0" fontId="6" fillId="0" borderId="6" xfId="3" applyBorder="1"/>
    <xf numFmtId="2" fontId="6" fillId="0" borderId="0" xfId="3" applyNumberFormat="1"/>
    <xf numFmtId="165" fontId="0" fillId="2" borderId="0" xfId="0" applyNumberFormat="1" applyFill="1"/>
    <xf numFmtId="0" fontId="6" fillId="0" borderId="7" xfId="3" applyBorder="1" applyAlignment="1">
      <alignment horizontal="center"/>
    </xf>
    <xf numFmtId="0" fontId="6" fillId="0" borderId="0" xfId="3" applyAlignment="1">
      <alignment horizontal="center"/>
    </xf>
    <xf numFmtId="0" fontId="6" fillId="0" borderId="0" xfId="0" applyFont="1"/>
    <xf numFmtId="0" fontId="6" fillId="0" borderId="0" xfId="0" applyFont="1" applyAlignment="1">
      <alignment horizontal="center"/>
    </xf>
    <xf numFmtId="0" fontId="0" fillId="0" borderId="0" xfId="0" applyAlignment="1">
      <alignment horizontal="center"/>
    </xf>
    <xf numFmtId="2" fontId="0" fillId="0" borderId="0" xfId="0" applyNumberFormat="1" applyAlignment="1">
      <alignment horizontal="center"/>
    </xf>
    <xf numFmtId="165" fontId="6" fillId="0" borderId="4" xfId="3" applyNumberFormat="1" applyBorder="1" applyAlignment="1">
      <alignment horizontal="center"/>
    </xf>
    <xf numFmtId="165" fontId="6" fillId="0" borderId="2" xfId="3" applyNumberFormat="1" applyBorder="1" applyAlignment="1">
      <alignment horizontal="center"/>
    </xf>
    <xf numFmtId="0" fontId="6" fillId="0" borderId="2" xfId="3" applyBorder="1" applyAlignment="1">
      <alignment horizontal="center"/>
    </xf>
    <xf numFmtId="0" fontId="6" fillId="0" borderId="5" xfId="3" applyBorder="1" applyAlignment="1">
      <alignment horizontal="center"/>
    </xf>
    <xf numFmtId="0" fontId="6" fillId="0" borderId="8" xfId="3" applyBorder="1" applyAlignment="1">
      <alignment horizontal="center"/>
    </xf>
    <xf numFmtId="0" fontId="6" fillId="0" borderId="9" xfId="3" applyBorder="1" applyAlignment="1">
      <alignment horizontal="center"/>
    </xf>
    <xf numFmtId="0" fontId="6" fillId="0" borderId="10" xfId="3" applyBorder="1" applyAlignment="1">
      <alignment horizontal="center"/>
    </xf>
    <xf numFmtId="165" fontId="6" fillId="0" borderId="0" xfId="3" applyNumberFormat="1" applyAlignment="1">
      <alignment horizontal="center"/>
    </xf>
    <xf numFmtId="0" fontId="6" fillId="0" borderId="1" xfId="3" applyBorder="1" applyAlignment="1">
      <alignment horizontal="center"/>
    </xf>
    <xf numFmtId="165" fontId="6" fillId="0" borderId="8" xfId="3" applyNumberFormat="1" applyBorder="1" applyAlignment="1">
      <alignment horizontal="center"/>
    </xf>
    <xf numFmtId="165" fontId="6" fillId="0" borderId="1" xfId="3" applyNumberFormat="1" applyBorder="1" applyAlignment="1">
      <alignment horizontal="center"/>
    </xf>
    <xf numFmtId="166" fontId="6" fillId="0" borderId="5" xfId="3" applyNumberFormat="1" applyBorder="1" applyAlignment="1">
      <alignment horizontal="center"/>
    </xf>
    <xf numFmtId="166" fontId="6" fillId="0" borderId="4" xfId="3" applyNumberFormat="1" applyBorder="1" applyAlignment="1">
      <alignment horizontal="center"/>
    </xf>
    <xf numFmtId="166" fontId="6" fillId="0" borderId="0" xfId="3" applyNumberFormat="1" applyAlignment="1">
      <alignment horizontal="center"/>
    </xf>
    <xf numFmtId="166" fontId="6" fillId="0" borderId="2" xfId="3" applyNumberFormat="1" applyBorder="1" applyAlignment="1">
      <alignment horizontal="center"/>
    </xf>
    <xf numFmtId="0" fontId="6" fillId="0" borderId="4" xfId="3" applyBorder="1" applyAlignment="1">
      <alignment horizontal="center"/>
    </xf>
    <xf numFmtId="165" fontId="6" fillId="0" borderId="5" xfId="3" applyNumberFormat="1" applyBorder="1" applyAlignment="1">
      <alignment horizontal="center"/>
    </xf>
    <xf numFmtId="0" fontId="0" fillId="3" borderId="0" xfId="0" applyFill="1"/>
    <xf numFmtId="0" fontId="6" fillId="0" borderId="0" xfId="3" applyAlignment="1">
      <alignment horizontal="center" wrapText="1"/>
    </xf>
    <xf numFmtId="0" fontId="4" fillId="0" borderId="0" xfId="1" applyAlignment="1" applyProtection="1"/>
    <xf numFmtId="14" fontId="0" fillId="0" borderId="0" xfId="0" applyNumberFormat="1"/>
    <xf numFmtId="14" fontId="0" fillId="3" borderId="0" xfId="0" applyNumberFormat="1" applyFill="1"/>
    <xf numFmtId="2" fontId="6" fillId="0" borderId="0" xfId="3" applyNumberFormat="1" applyAlignment="1">
      <alignment horizontal="center"/>
    </xf>
    <xf numFmtId="0" fontId="6" fillId="0" borderId="0" xfId="3" quotePrefix="1"/>
    <xf numFmtId="0" fontId="6" fillId="0" borderId="0" xfId="3" applyAlignment="1">
      <alignment wrapText="1"/>
    </xf>
    <xf numFmtId="168" fontId="6" fillId="0" borderId="6" xfId="3" applyNumberFormat="1" applyBorder="1" applyAlignment="1">
      <alignment horizontal="left"/>
    </xf>
    <xf numFmtId="168" fontId="6" fillId="0" borderId="3" xfId="3" applyNumberFormat="1" applyBorder="1" applyAlignment="1">
      <alignment horizontal="left"/>
    </xf>
    <xf numFmtId="168" fontId="6" fillId="0" borderId="11" xfId="3" applyNumberFormat="1" applyBorder="1" applyAlignment="1">
      <alignment horizontal="left"/>
    </xf>
    <xf numFmtId="0" fontId="6" fillId="0" borderId="9" xfId="3" applyBorder="1" applyAlignment="1">
      <alignment horizontal="center" wrapText="1"/>
    </xf>
    <xf numFmtId="2" fontId="6" fillId="0" borderId="2" xfId="3" applyNumberFormat="1" applyBorder="1" applyAlignment="1">
      <alignment horizontal="center"/>
    </xf>
    <xf numFmtId="0" fontId="6" fillId="3" borderId="0" xfId="3" applyFill="1"/>
    <xf numFmtId="2" fontId="6" fillId="3" borderId="0" xfId="3" applyNumberFormat="1" applyFill="1"/>
    <xf numFmtId="0" fontId="6" fillId="0" borderId="11" xfId="3" applyBorder="1"/>
    <xf numFmtId="0" fontId="6" fillId="0" borderId="8" xfId="3" applyBorder="1"/>
    <xf numFmtId="0" fontId="6" fillId="4" borderId="0" xfId="3" applyFill="1" applyAlignment="1">
      <alignment horizontal="center"/>
    </xf>
    <xf numFmtId="2" fontId="6" fillId="0" borderId="0" xfId="3" applyNumberFormat="1" applyAlignment="1">
      <alignment horizontal="right"/>
    </xf>
    <xf numFmtId="0" fontId="6" fillId="3" borderId="0" xfId="3" applyFill="1" applyAlignment="1">
      <alignment horizontal="center"/>
    </xf>
    <xf numFmtId="165" fontId="6" fillId="3" borderId="0" xfId="3" applyNumberFormat="1" applyFill="1" applyAlignment="1">
      <alignment horizontal="center"/>
    </xf>
    <xf numFmtId="0" fontId="6" fillId="3" borderId="0" xfId="3" applyFill="1" applyAlignment="1">
      <alignment wrapText="1"/>
    </xf>
    <xf numFmtId="10" fontId="0" fillId="0" borderId="0" xfId="2" applyNumberFormat="1" applyFont="1"/>
    <xf numFmtId="10" fontId="0" fillId="0" borderId="0" xfId="0" applyNumberFormat="1"/>
    <xf numFmtId="14" fontId="0" fillId="0" borderId="0" xfId="0" applyNumberFormat="1" applyAlignment="1">
      <alignment horizontal="center"/>
    </xf>
    <xf numFmtId="0" fontId="6" fillId="0" borderId="0" xfId="0" applyFont="1" applyAlignment="1">
      <alignment horizontal="left"/>
    </xf>
    <xf numFmtId="169" fontId="0" fillId="0" borderId="0" xfId="2" applyNumberFormat="1" applyFont="1"/>
    <xf numFmtId="0" fontId="1" fillId="0" borderId="0" xfId="0" applyFont="1"/>
    <xf numFmtId="0" fontId="1" fillId="0" borderId="5" xfId="3" applyFont="1" applyBorder="1" applyAlignment="1">
      <alignment horizontal="center" wrapText="1"/>
    </xf>
    <xf numFmtId="0" fontId="1" fillId="3" borderId="0" xfId="3" applyFont="1" applyFill="1" applyAlignment="1">
      <alignment wrapText="1"/>
    </xf>
    <xf numFmtId="0" fontId="1" fillId="0" borderId="0" xfId="3" applyFont="1"/>
    <xf numFmtId="0" fontId="6" fillId="3" borderId="0" xfId="3" applyFill="1" applyAlignment="1">
      <alignment horizontal="center" wrapText="1"/>
    </xf>
    <xf numFmtId="2" fontId="6" fillId="3" borderId="0" xfId="3" applyNumberFormat="1" applyFill="1" applyAlignment="1">
      <alignment horizontal="center"/>
    </xf>
    <xf numFmtId="166" fontId="6" fillId="0" borderId="0" xfId="3" applyNumberFormat="1"/>
    <xf numFmtId="167" fontId="6" fillId="0" borderId="0" xfId="3" applyNumberFormat="1" applyAlignment="1">
      <alignment horizontal="center"/>
    </xf>
    <xf numFmtId="167" fontId="6" fillId="0" borderId="2" xfId="3" applyNumberFormat="1" applyBorder="1" applyAlignment="1">
      <alignment horizontal="center"/>
    </xf>
    <xf numFmtId="170" fontId="6" fillId="0" borderId="2" xfId="3" applyNumberFormat="1" applyBorder="1" applyAlignment="1">
      <alignment horizontal="center"/>
    </xf>
    <xf numFmtId="0" fontId="1" fillId="0" borderId="7" xfId="3" quotePrefix="1" applyFont="1" applyBorder="1" applyAlignment="1">
      <alignment horizontal="center"/>
    </xf>
    <xf numFmtId="49" fontId="8" fillId="0" borderId="0" xfId="0" applyNumberFormat="1" applyFont="1"/>
    <xf numFmtId="0" fontId="8" fillId="0" borderId="0" xfId="0" applyFont="1" applyAlignment="1">
      <alignment horizontal="right"/>
    </xf>
    <xf numFmtId="49" fontId="1" fillId="0" borderId="0" xfId="0" applyNumberFormat="1" applyFont="1" applyAlignment="1">
      <alignment horizontal="center"/>
    </xf>
    <xf numFmtId="14" fontId="0" fillId="5" borderId="0" xfId="0" applyNumberFormat="1" applyFill="1"/>
    <xf numFmtId="14" fontId="6" fillId="0" borderId="0" xfId="3" applyNumberFormat="1"/>
    <xf numFmtId="0" fontId="1" fillId="0" borderId="0" xfId="3" applyFont="1" applyAlignment="1">
      <alignment wrapText="1"/>
    </xf>
    <xf numFmtId="0" fontId="6" fillId="0" borderId="0" xfId="3" quotePrefix="1" applyAlignment="1">
      <alignment wrapText="1"/>
    </xf>
    <xf numFmtId="0" fontId="1" fillId="3" borderId="0" xfId="3" quotePrefix="1" applyFont="1" applyFill="1" applyAlignment="1">
      <alignment wrapText="1"/>
    </xf>
    <xf numFmtId="0" fontId="1" fillId="0" borderId="0" xfId="3" quotePrefix="1" applyFont="1"/>
    <xf numFmtId="2" fontId="6" fillId="6" borderId="0" xfId="3" applyNumberFormat="1" applyFill="1"/>
    <xf numFmtId="0" fontId="0" fillId="7" borderId="0" xfId="0" applyFill="1"/>
    <xf numFmtId="14" fontId="6" fillId="0" borderId="0" xfId="3" quotePrefix="1" applyNumberFormat="1"/>
    <xf numFmtId="0" fontId="6" fillId="0" borderId="10" xfId="3" applyBorder="1" applyAlignment="1">
      <alignment horizontal="center" wrapText="1"/>
    </xf>
    <xf numFmtId="0" fontId="6" fillId="0" borderId="8" xfId="3" applyBorder="1" applyAlignment="1">
      <alignment horizontal="center" wrapText="1"/>
    </xf>
    <xf numFmtId="0" fontId="6" fillId="0" borderId="1" xfId="3" applyBorder="1" applyAlignment="1">
      <alignment horizontal="center" wrapText="1"/>
    </xf>
    <xf numFmtId="166" fontId="6" fillId="3" borderId="2" xfId="3" applyNumberFormat="1" applyFill="1" applyBorder="1" applyAlignment="1">
      <alignment horizontal="center"/>
    </xf>
    <xf numFmtId="166" fontId="6" fillId="3" borderId="4" xfId="3" applyNumberFormat="1" applyFill="1" applyBorder="1" applyAlignment="1">
      <alignment horizontal="center"/>
    </xf>
    <xf numFmtId="0" fontId="1" fillId="0" borderId="9" xfId="3" applyFont="1" applyBorder="1" applyAlignment="1">
      <alignment horizontal="center" wrapText="1"/>
    </xf>
    <xf numFmtId="2" fontId="6" fillId="5" borderId="0" xfId="3" applyNumberFormat="1" applyFill="1" applyAlignment="1">
      <alignment horizontal="center"/>
    </xf>
    <xf numFmtId="171" fontId="0" fillId="0" borderId="0" xfId="2" applyNumberFormat="1" applyFont="1"/>
    <xf numFmtId="0" fontId="1" fillId="0" borderId="0" xfId="0" applyFont="1" applyAlignment="1">
      <alignment horizontal="left" wrapText="1"/>
    </xf>
    <xf numFmtId="0" fontId="5" fillId="0" borderId="0" xfId="0" applyFont="1" applyAlignment="1">
      <alignment horizontal="center"/>
    </xf>
    <xf numFmtId="0" fontId="6" fillId="0" borderId="12" xfId="3" applyBorder="1" applyAlignment="1">
      <alignment horizontal="center" wrapText="1"/>
    </xf>
    <xf numFmtId="0" fontId="6" fillId="0" borderId="13" xfId="3" applyBorder="1" applyAlignment="1">
      <alignment horizontal="center" wrapText="1"/>
    </xf>
    <xf numFmtId="0" fontId="6" fillId="0" borderId="14" xfId="3" applyBorder="1" applyAlignment="1">
      <alignment horizontal="center" wrapText="1"/>
    </xf>
    <xf numFmtId="0" fontId="1" fillId="0" borderId="12" xfId="3" applyFont="1" applyBorder="1" applyAlignment="1">
      <alignment horizontal="center" wrapText="1"/>
    </xf>
    <xf numFmtId="0" fontId="1" fillId="0" borderId="12" xfId="3" applyFont="1" applyBorder="1" applyAlignment="1">
      <alignment vertical="top" wrapText="1"/>
    </xf>
    <xf numFmtId="0" fontId="6" fillId="0" borderId="13" xfId="3" applyBorder="1" applyAlignment="1">
      <alignment vertical="top" wrapText="1"/>
    </xf>
    <xf numFmtId="0" fontId="6" fillId="0" borderId="14" xfId="3" applyBorder="1" applyAlignment="1">
      <alignment vertical="top" wrapText="1"/>
    </xf>
    <xf numFmtId="0" fontId="6" fillId="0" borderId="12" xfId="3" applyBorder="1" applyAlignment="1">
      <alignment horizontal="center" vertical="top" wrapText="1"/>
    </xf>
    <xf numFmtId="0" fontId="6" fillId="0" borderId="13" xfId="3" applyBorder="1" applyAlignment="1">
      <alignment horizontal="center" vertical="top" wrapText="1"/>
    </xf>
    <xf numFmtId="0" fontId="6" fillId="0" borderId="14" xfId="3" applyBorder="1" applyAlignment="1">
      <alignment horizontal="center" vertical="top" wrapText="1"/>
    </xf>
    <xf numFmtId="0" fontId="6" fillId="3" borderId="0" xfId="3" applyFill="1" applyAlignment="1">
      <alignment horizontal="center"/>
    </xf>
    <xf numFmtId="0" fontId="6" fillId="0" borderId="0" xfId="3" applyAlignment="1">
      <alignment horizontal="center"/>
    </xf>
    <xf numFmtId="0" fontId="6" fillId="0" borderId="12" xfId="3" applyBorder="1" applyAlignment="1">
      <alignment vertical="top" wrapText="1"/>
    </xf>
  </cellXfs>
  <cellStyles count="5">
    <cellStyle name="Link" xfId="1" builtinId="8"/>
    <cellStyle name="Prozent" xfId="2" builtinId="5"/>
    <cellStyle name="Standard" xfId="0" builtinId="0"/>
    <cellStyle name="Standard 2" xfId="3" xr:uid="{00000000-0005-0000-0000-000003000000}"/>
    <cellStyle name="Standard 2 2"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openxmlformats.org/officeDocument/2006/relationships/chartUserShapes" Target="../drawings/drawing2.xml"/><Relationship Id="rId1" Type="http://schemas.openxmlformats.org/officeDocument/2006/relationships/themeOverride" Target="../theme/themeOverride1.xml"/></Relationships>
</file>

<file path=xl/charts/_rels/chart2.xml.rels><?xml version="1.0" encoding="UTF-8" standalone="yes"?>
<Relationships xmlns="http://schemas.openxmlformats.org/package/2006/relationships"><Relationship Id="rId2" Type="http://schemas.openxmlformats.org/officeDocument/2006/relationships/chartUserShapes" Target="../drawings/drawing3.xml"/><Relationship Id="rId1" Type="http://schemas.openxmlformats.org/officeDocument/2006/relationships/themeOverride" Target="../theme/themeOverride2.xml"/></Relationships>
</file>

<file path=xl/charts/_rels/chart3.xml.rels><?xml version="1.0" encoding="UTF-8" standalone="yes"?>
<Relationships xmlns="http://schemas.openxmlformats.org/package/2006/relationships"><Relationship Id="rId2" Type="http://schemas.openxmlformats.org/officeDocument/2006/relationships/chartUserShapes" Target="../drawings/drawing4.xml"/><Relationship Id="rId1" Type="http://schemas.openxmlformats.org/officeDocument/2006/relationships/themeOverride" Target="../theme/themeOverride3.xml"/></Relationships>
</file>

<file path=xl/charts/_rels/chart4.xml.rels><?xml version="1.0" encoding="UTF-8" standalone="yes"?>
<Relationships xmlns="http://schemas.openxmlformats.org/package/2006/relationships"><Relationship Id="rId2" Type="http://schemas.openxmlformats.org/officeDocument/2006/relationships/chartUserShapes" Target="../drawings/drawing5.xml"/><Relationship Id="rId1" Type="http://schemas.openxmlformats.org/officeDocument/2006/relationships/themeOverride" Target="../theme/themeOverride4.xml"/></Relationships>
</file>

<file path=xl/charts/_rels/chart5.xml.rels><?xml version="1.0" encoding="UTF-8" standalone="yes"?>
<Relationships xmlns="http://schemas.openxmlformats.org/package/2006/relationships"><Relationship Id="rId2" Type="http://schemas.openxmlformats.org/officeDocument/2006/relationships/chartUserShapes" Target="../drawings/drawing6.xml"/><Relationship Id="rId1" Type="http://schemas.openxmlformats.org/officeDocument/2006/relationships/themeOverride" Target="../theme/themeOverride5.xml"/></Relationships>
</file>

<file path=xl/charts/_rels/chart6.xml.rels><?xml version="1.0" encoding="UTF-8" standalone="yes"?>
<Relationships xmlns="http://schemas.openxmlformats.org/package/2006/relationships"><Relationship Id="rId2" Type="http://schemas.openxmlformats.org/officeDocument/2006/relationships/chartUserShapes" Target="../drawings/drawing7.xml"/><Relationship Id="rId1" Type="http://schemas.openxmlformats.org/officeDocument/2006/relationships/themeOverride" Target="../theme/themeOverride6.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4.4443509615384617E-2"/>
          <c:y val="0.21115634920634921"/>
          <c:w val="0.92909294871794867"/>
          <c:h val="0.57012777777777779"/>
        </c:manualLayout>
      </c:layout>
      <c:lineChart>
        <c:grouping val="standard"/>
        <c:varyColors val="0"/>
        <c:ser>
          <c:idx val="0"/>
          <c:order val="0"/>
          <c:tx>
            <c:strRef>
              <c:f>Zusammenfassung!$B$7</c:f>
              <c:strCache>
                <c:ptCount val="1"/>
                <c:pt idx="0">
                  <c:v> 1</c:v>
                </c:pt>
              </c:strCache>
            </c:strRef>
          </c:tx>
          <c:spPr>
            <a:ln w="38100">
              <a:solidFill>
                <a:srgbClr val="0074BC"/>
              </a:solidFill>
            </a:ln>
          </c:spPr>
          <c:marker>
            <c:symbol val="none"/>
          </c:marker>
          <c:cat>
            <c:strRef>
              <c:f>Zusammenfassung!$A$33:$A$62</c:f>
              <c:strCache>
                <c:ptCount val="30"/>
                <c:pt idx="0">
                  <c:v>92</c:v>
                </c:pt>
                <c:pt idx="1">
                  <c:v>93</c:v>
                </c:pt>
                <c:pt idx="2">
                  <c:v>94</c:v>
                </c:pt>
                <c:pt idx="3">
                  <c:v>95</c:v>
                </c:pt>
                <c:pt idx="4">
                  <c:v>96</c:v>
                </c:pt>
                <c:pt idx="5">
                  <c:v>97</c:v>
                </c:pt>
                <c:pt idx="6">
                  <c:v>98</c:v>
                </c:pt>
                <c:pt idx="7">
                  <c:v>99</c:v>
                </c:pt>
                <c:pt idx="8">
                  <c:v>00</c:v>
                </c:pt>
                <c:pt idx="9">
                  <c:v>01</c:v>
                </c:pt>
                <c:pt idx="10">
                  <c:v>02</c:v>
                </c:pt>
                <c:pt idx="11">
                  <c:v>03</c:v>
                </c:pt>
                <c:pt idx="12">
                  <c:v>04</c:v>
                </c:pt>
                <c:pt idx="13">
                  <c:v>05</c:v>
                </c:pt>
                <c:pt idx="14">
                  <c:v>06</c:v>
                </c:pt>
                <c:pt idx="15">
                  <c:v>07</c:v>
                </c:pt>
                <c:pt idx="16">
                  <c:v>08</c:v>
                </c:pt>
                <c:pt idx="17">
                  <c:v>09</c:v>
                </c:pt>
                <c:pt idx="18">
                  <c:v>10</c:v>
                </c:pt>
                <c:pt idx="19">
                  <c:v>11</c:v>
                </c:pt>
                <c:pt idx="20">
                  <c:v>12</c:v>
                </c:pt>
                <c:pt idx="21">
                  <c:v>13</c:v>
                </c:pt>
                <c:pt idx="22">
                  <c:v>14</c:v>
                </c:pt>
                <c:pt idx="23">
                  <c:v>15</c:v>
                </c:pt>
                <c:pt idx="24">
                  <c:v>16</c:v>
                </c:pt>
                <c:pt idx="25">
                  <c:v>17</c:v>
                </c:pt>
                <c:pt idx="26">
                  <c:v>18</c:v>
                </c:pt>
                <c:pt idx="27">
                  <c:v>19</c:v>
                </c:pt>
                <c:pt idx="28">
                  <c:v>20</c:v>
                </c:pt>
                <c:pt idx="29">
                  <c:v>21</c:v>
                </c:pt>
              </c:strCache>
            </c:strRef>
          </c:cat>
          <c:val>
            <c:numRef>
              <c:f>Zusammenfassung!$B$33:$B$62</c:f>
              <c:numCache>
                <c:formatCode>0.00</c:formatCode>
                <c:ptCount val="30"/>
                <c:pt idx="0">
                  <c:v>-0.89999999999999991</c:v>
                </c:pt>
                <c:pt idx="1">
                  <c:v>-0.7</c:v>
                </c:pt>
                <c:pt idx="2">
                  <c:v>-0.5</c:v>
                </c:pt>
                <c:pt idx="3">
                  <c:v>-0.29999999999999982</c:v>
                </c:pt>
                <c:pt idx="4">
                  <c:v>-9.9999999999999867E-2</c:v>
                </c:pt>
                <c:pt idx="5">
                  <c:v>0.19999999999999973</c:v>
                </c:pt>
                <c:pt idx="6">
                  <c:v>-9.9999999999999645E-2</c:v>
                </c:pt>
                <c:pt idx="7">
                  <c:v>0</c:v>
                </c:pt>
                <c:pt idx="8">
                  <c:v>0</c:v>
                </c:pt>
                <c:pt idx="9">
                  <c:v>0</c:v>
                </c:pt>
                <c:pt idx="10">
                  <c:v>9.9999999999999978E-2</c:v>
                </c:pt>
                <c:pt idx="11">
                  <c:v>0.1</c:v>
                </c:pt>
                <c:pt idx="12">
                  <c:v>0</c:v>
                </c:pt>
                <c:pt idx="13">
                  <c:v>0</c:v>
                </c:pt>
                <c:pt idx="14">
                  <c:v>0</c:v>
                </c:pt>
                <c:pt idx="15">
                  <c:v>0</c:v>
                </c:pt>
                <c:pt idx="16">
                  <c:v>0.30000000000000004</c:v>
                </c:pt>
                <c:pt idx="17">
                  <c:v>0.20000000000000018</c:v>
                </c:pt>
                <c:pt idx="18">
                  <c:v>0</c:v>
                </c:pt>
                <c:pt idx="19">
                  <c:v>0</c:v>
                </c:pt>
                <c:pt idx="20">
                  <c:v>0.10000000000000009</c:v>
                </c:pt>
                <c:pt idx="21">
                  <c:v>9.9999999999999978E-2</c:v>
                </c:pt>
                <c:pt idx="22">
                  <c:v>-0.10000000000000009</c:v>
                </c:pt>
                <c:pt idx="23">
                  <c:v>0</c:v>
                </c:pt>
                <c:pt idx="24">
                  <c:v>-9.9999999999999867E-2</c:v>
                </c:pt>
                <c:pt idx="25">
                  <c:v>9.9999999999999645E-2</c:v>
                </c:pt>
                <c:pt idx="26">
                  <c:v>0.10000000000000009</c:v>
                </c:pt>
                <c:pt idx="27">
                  <c:v>-9.9999999999999978E-2</c:v>
                </c:pt>
                <c:pt idx="28">
                  <c:v>-0.40000000000000036</c:v>
                </c:pt>
                <c:pt idx="29">
                  <c:v>0</c:v>
                </c:pt>
              </c:numCache>
            </c:numRef>
          </c:val>
          <c:smooth val="0"/>
          <c:extLst>
            <c:ext xmlns:c16="http://schemas.microsoft.com/office/drawing/2014/chart" uri="{C3380CC4-5D6E-409C-BE32-E72D297353CC}">
              <c16:uniqueId val="{00000000-4CF7-4C9A-B2E8-3B8199E05AC8}"/>
            </c:ext>
          </c:extLst>
        </c:ser>
        <c:ser>
          <c:idx val="1"/>
          <c:order val="1"/>
          <c:tx>
            <c:strRef>
              <c:f>Zusammenfassung!$C$7</c:f>
              <c:strCache>
                <c:ptCount val="1"/>
                <c:pt idx="0">
                  <c:v> 3</c:v>
                </c:pt>
              </c:strCache>
            </c:strRef>
          </c:tx>
          <c:spPr>
            <a:ln w="38100">
              <a:solidFill>
                <a:srgbClr val="BEBEBE"/>
              </a:solidFill>
            </a:ln>
          </c:spPr>
          <c:marker>
            <c:symbol val="none"/>
          </c:marker>
          <c:cat>
            <c:strRef>
              <c:f>Zusammenfassung!$A$33:$A$62</c:f>
              <c:strCache>
                <c:ptCount val="30"/>
                <c:pt idx="0">
                  <c:v>92</c:v>
                </c:pt>
                <c:pt idx="1">
                  <c:v>93</c:v>
                </c:pt>
                <c:pt idx="2">
                  <c:v>94</c:v>
                </c:pt>
                <c:pt idx="3">
                  <c:v>95</c:v>
                </c:pt>
                <c:pt idx="4">
                  <c:v>96</c:v>
                </c:pt>
                <c:pt idx="5">
                  <c:v>97</c:v>
                </c:pt>
                <c:pt idx="6">
                  <c:v>98</c:v>
                </c:pt>
                <c:pt idx="7">
                  <c:v>99</c:v>
                </c:pt>
                <c:pt idx="8">
                  <c:v>00</c:v>
                </c:pt>
                <c:pt idx="9">
                  <c:v>01</c:v>
                </c:pt>
                <c:pt idx="10">
                  <c:v>02</c:v>
                </c:pt>
                <c:pt idx="11">
                  <c:v>03</c:v>
                </c:pt>
                <c:pt idx="12">
                  <c:v>04</c:v>
                </c:pt>
                <c:pt idx="13">
                  <c:v>05</c:v>
                </c:pt>
                <c:pt idx="14">
                  <c:v>06</c:v>
                </c:pt>
                <c:pt idx="15">
                  <c:v>07</c:v>
                </c:pt>
                <c:pt idx="16">
                  <c:v>08</c:v>
                </c:pt>
                <c:pt idx="17">
                  <c:v>09</c:v>
                </c:pt>
                <c:pt idx="18">
                  <c:v>10</c:v>
                </c:pt>
                <c:pt idx="19">
                  <c:v>11</c:v>
                </c:pt>
                <c:pt idx="20">
                  <c:v>12</c:v>
                </c:pt>
                <c:pt idx="21">
                  <c:v>13</c:v>
                </c:pt>
                <c:pt idx="22">
                  <c:v>14</c:v>
                </c:pt>
                <c:pt idx="23">
                  <c:v>15</c:v>
                </c:pt>
                <c:pt idx="24">
                  <c:v>16</c:v>
                </c:pt>
                <c:pt idx="25">
                  <c:v>17</c:v>
                </c:pt>
                <c:pt idx="26">
                  <c:v>18</c:v>
                </c:pt>
                <c:pt idx="27">
                  <c:v>19</c:v>
                </c:pt>
                <c:pt idx="28">
                  <c:v>20</c:v>
                </c:pt>
                <c:pt idx="29">
                  <c:v>21</c:v>
                </c:pt>
              </c:strCache>
            </c:strRef>
          </c:cat>
          <c:val>
            <c:numRef>
              <c:f>Zusammenfassung!$C$33:$C$62</c:f>
              <c:numCache>
                <c:formatCode>0.00</c:formatCode>
                <c:ptCount val="30"/>
                <c:pt idx="0">
                  <c:v>-0.79999999999999982</c:v>
                </c:pt>
                <c:pt idx="1">
                  <c:v>-0.7</c:v>
                </c:pt>
                <c:pt idx="2">
                  <c:v>-1.6999999999999997</c:v>
                </c:pt>
                <c:pt idx="3">
                  <c:v>0.5</c:v>
                </c:pt>
                <c:pt idx="4">
                  <c:v>-0.7</c:v>
                </c:pt>
                <c:pt idx="5">
                  <c:v>9.9999999999999645E-2</c:v>
                </c:pt>
                <c:pt idx="6">
                  <c:v>-0.19999999999999973</c:v>
                </c:pt>
                <c:pt idx="7">
                  <c:v>0.20000000000000018</c:v>
                </c:pt>
                <c:pt idx="8">
                  <c:v>-0.20000000000000018</c:v>
                </c:pt>
                <c:pt idx="9">
                  <c:v>1.1000000000000001</c:v>
                </c:pt>
                <c:pt idx="10">
                  <c:v>0.8</c:v>
                </c:pt>
                <c:pt idx="11">
                  <c:v>0.30000000000000004</c:v>
                </c:pt>
                <c:pt idx="12">
                  <c:v>0</c:v>
                </c:pt>
                <c:pt idx="13">
                  <c:v>0</c:v>
                </c:pt>
                <c:pt idx="14">
                  <c:v>-0.8</c:v>
                </c:pt>
                <c:pt idx="15">
                  <c:v>0.20000000000000018</c:v>
                </c:pt>
                <c:pt idx="16">
                  <c:v>0.90000000000000013</c:v>
                </c:pt>
                <c:pt idx="17">
                  <c:v>-0.79999999999999982</c:v>
                </c:pt>
                <c:pt idx="18">
                  <c:v>-1.8</c:v>
                </c:pt>
                <c:pt idx="19">
                  <c:v>0.29999999999999982</c:v>
                </c:pt>
                <c:pt idx="20">
                  <c:v>0.20000000000000007</c:v>
                </c:pt>
                <c:pt idx="21">
                  <c:v>9.9999999999999978E-2</c:v>
                </c:pt>
                <c:pt idx="22">
                  <c:v>0.5</c:v>
                </c:pt>
                <c:pt idx="23">
                  <c:v>0.19999999999999996</c:v>
                </c:pt>
                <c:pt idx="24">
                  <c:v>-0.19999999999999996</c:v>
                </c:pt>
                <c:pt idx="25">
                  <c:v>-0.60000000000000009</c:v>
                </c:pt>
                <c:pt idx="26">
                  <c:v>0.60000000000000009</c:v>
                </c:pt>
                <c:pt idx="27">
                  <c:v>0.20000000000000007</c:v>
                </c:pt>
                <c:pt idx="28">
                  <c:v>-1.5</c:v>
                </c:pt>
                <c:pt idx="29">
                  <c:v>0.59999999999999964</c:v>
                </c:pt>
              </c:numCache>
            </c:numRef>
          </c:val>
          <c:smooth val="0"/>
          <c:extLst>
            <c:ext xmlns:c16="http://schemas.microsoft.com/office/drawing/2014/chart" uri="{C3380CC4-5D6E-409C-BE32-E72D297353CC}">
              <c16:uniqueId val="{00000001-4CF7-4C9A-B2E8-3B8199E05AC8}"/>
            </c:ext>
          </c:extLst>
        </c:ser>
        <c:ser>
          <c:idx val="2"/>
          <c:order val="2"/>
          <c:tx>
            <c:strRef>
              <c:f>Zusammenfassung!$D$7</c:f>
              <c:strCache>
                <c:ptCount val="1"/>
                <c:pt idx="0">
                  <c:v> 5</c:v>
                </c:pt>
              </c:strCache>
            </c:strRef>
          </c:tx>
          <c:spPr>
            <a:ln w="38100">
              <a:solidFill>
                <a:srgbClr val="99C7E5"/>
              </a:solidFill>
            </a:ln>
          </c:spPr>
          <c:marker>
            <c:symbol val="none"/>
          </c:marker>
          <c:cat>
            <c:strRef>
              <c:f>Zusammenfassung!$A$33:$A$62</c:f>
              <c:strCache>
                <c:ptCount val="30"/>
                <c:pt idx="0">
                  <c:v>92</c:v>
                </c:pt>
                <c:pt idx="1">
                  <c:v>93</c:v>
                </c:pt>
                <c:pt idx="2">
                  <c:v>94</c:v>
                </c:pt>
                <c:pt idx="3">
                  <c:v>95</c:v>
                </c:pt>
                <c:pt idx="4">
                  <c:v>96</c:v>
                </c:pt>
                <c:pt idx="5">
                  <c:v>97</c:v>
                </c:pt>
                <c:pt idx="6">
                  <c:v>98</c:v>
                </c:pt>
                <c:pt idx="7">
                  <c:v>99</c:v>
                </c:pt>
                <c:pt idx="8">
                  <c:v>00</c:v>
                </c:pt>
                <c:pt idx="9">
                  <c:v>01</c:v>
                </c:pt>
                <c:pt idx="10">
                  <c:v>02</c:v>
                </c:pt>
                <c:pt idx="11">
                  <c:v>03</c:v>
                </c:pt>
                <c:pt idx="12">
                  <c:v>04</c:v>
                </c:pt>
                <c:pt idx="13">
                  <c:v>05</c:v>
                </c:pt>
                <c:pt idx="14">
                  <c:v>06</c:v>
                </c:pt>
                <c:pt idx="15">
                  <c:v>07</c:v>
                </c:pt>
                <c:pt idx="16">
                  <c:v>08</c:v>
                </c:pt>
                <c:pt idx="17">
                  <c:v>09</c:v>
                </c:pt>
                <c:pt idx="18">
                  <c:v>10</c:v>
                </c:pt>
                <c:pt idx="19">
                  <c:v>11</c:v>
                </c:pt>
                <c:pt idx="20">
                  <c:v>12</c:v>
                </c:pt>
                <c:pt idx="21">
                  <c:v>13</c:v>
                </c:pt>
                <c:pt idx="22">
                  <c:v>14</c:v>
                </c:pt>
                <c:pt idx="23">
                  <c:v>15</c:v>
                </c:pt>
                <c:pt idx="24">
                  <c:v>16</c:v>
                </c:pt>
                <c:pt idx="25">
                  <c:v>17</c:v>
                </c:pt>
                <c:pt idx="26">
                  <c:v>18</c:v>
                </c:pt>
                <c:pt idx="27">
                  <c:v>19</c:v>
                </c:pt>
                <c:pt idx="28">
                  <c:v>20</c:v>
                </c:pt>
                <c:pt idx="29">
                  <c:v>21</c:v>
                </c:pt>
              </c:strCache>
            </c:strRef>
          </c:cat>
          <c:val>
            <c:numRef>
              <c:f>Zusammenfassung!$D$33:$D$62</c:f>
              <c:numCache>
                <c:formatCode>0.00</c:formatCode>
                <c:ptCount val="30"/>
                <c:pt idx="0">
                  <c:v>-9.9999999999999867E-2</c:v>
                </c:pt>
                <c:pt idx="1">
                  <c:v>1.6</c:v>
                </c:pt>
                <c:pt idx="2">
                  <c:v>-2.4</c:v>
                </c:pt>
                <c:pt idx="3">
                  <c:v>0.60000000000000009</c:v>
                </c:pt>
                <c:pt idx="4">
                  <c:v>0.10000000000000009</c:v>
                </c:pt>
                <c:pt idx="5">
                  <c:v>-0.10000000000000009</c:v>
                </c:pt>
                <c:pt idx="6">
                  <c:v>0.10000000000000009</c:v>
                </c:pt>
                <c:pt idx="7">
                  <c:v>0.60000000000000009</c:v>
                </c:pt>
                <c:pt idx="8">
                  <c:v>-0.39999999999999991</c:v>
                </c:pt>
                <c:pt idx="9">
                  <c:v>2.1999999999999997</c:v>
                </c:pt>
                <c:pt idx="10">
                  <c:v>0.49999999999999994</c:v>
                </c:pt>
                <c:pt idx="11">
                  <c:v>1</c:v>
                </c:pt>
                <c:pt idx="12">
                  <c:v>0.10000000000000009</c:v>
                </c:pt>
                <c:pt idx="13">
                  <c:v>0.4</c:v>
                </c:pt>
                <c:pt idx="14">
                  <c:v>-1</c:v>
                </c:pt>
                <c:pt idx="15">
                  <c:v>-1</c:v>
                </c:pt>
                <c:pt idx="16">
                  <c:v>0.59999999999999987</c:v>
                </c:pt>
                <c:pt idx="17">
                  <c:v>3.8</c:v>
                </c:pt>
                <c:pt idx="18">
                  <c:v>-1.9000000000000001</c:v>
                </c:pt>
                <c:pt idx="19">
                  <c:v>-0.79999999999999982</c:v>
                </c:pt>
                <c:pt idx="20">
                  <c:v>-0.19999999999999996</c:v>
                </c:pt>
                <c:pt idx="21">
                  <c:v>0.29999999999999993</c:v>
                </c:pt>
                <c:pt idx="22">
                  <c:v>0.30000000000000004</c:v>
                </c:pt>
                <c:pt idx="23">
                  <c:v>-0.39999999999999991</c:v>
                </c:pt>
                <c:pt idx="24">
                  <c:v>-9.9999999999999867E-2</c:v>
                </c:pt>
                <c:pt idx="25">
                  <c:v>-0.90000000000000013</c:v>
                </c:pt>
                <c:pt idx="26">
                  <c:v>0.70000000000000018</c:v>
                </c:pt>
                <c:pt idx="27">
                  <c:v>0.9</c:v>
                </c:pt>
                <c:pt idx="28">
                  <c:v>5.9</c:v>
                </c:pt>
                <c:pt idx="29">
                  <c:v>1.1999999999999997</c:v>
                </c:pt>
              </c:numCache>
            </c:numRef>
          </c:val>
          <c:smooth val="0"/>
          <c:extLst>
            <c:ext xmlns:c16="http://schemas.microsoft.com/office/drawing/2014/chart" uri="{C3380CC4-5D6E-409C-BE32-E72D297353CC}">
              <c16:uniqueId val="{00000002-4CF7-4C9A-B2E8-3B8199E05AC8}"/>
            </c:ext>
          </c:extLst>
        </c:ser>
        <c:ser>
          <c:idx val="3"/>
          <c:order val="3"/>
          <c:tx>
            <c:strRef>
              <c:f>Zusammenfassung!$E$7</c:f>
              <c:strCache>
                <c:ptCount val="1"/>
                <c:pt idx="0">
                  <c:v> 7</c:v>
                </c:pt>
              </c:strCache>
            </c:strRef>
          </c:tx>
          <c:spPr>
            <a:ln w="38100">
              <a:solidFill>
                <a:srgbClr val="4F4F4F"/>
              </a:solidFill>
            </a:ln>
          </c:spPr>
          <c:marker>
            <c:symbol val="none"/>
          </c:marker>
          <c:cat>
            <c:strRef>
              <c:f>Zusammenfassung!$A$33:$A$62</c:f>
              <c:strCache>
                <c:ptCount val="30"/>
                <c:pt idx="0">
                  <c:v>92</c:v>
                </c:pt>
                <c:pt idx="1">
                  <c:v>93</c:v>
                </c:pt>
                <c:pt idx="2">
                  <c:v>94</c:v>
                </c:pt>
                <c:pt idx="3">
                  <c:v>95</c:v>
                </c:pt>
                <c:pt idx="4">
                  <c:v>96</c:v>
                </c:pt>
                <c:pt idx="5">
                  <c:v>97</c:v>
                </c:pt>
                <c:pt idx="6">
                  <c:v>98</c:v>
                </c:pt>
                <c:pt idx="7">
                  <c:v>99</c:v>
                </c:pt>
                <c:pt idx="8">
                  <c:v>00</c:v>
                </c:pt>
                <c:pt idx="9">
                  <c:v>01</c:v>
                </c:pt>
                <c:pt idx="10">
                  <c:v>02</c:v>
                </c:pt>
                <c:pt idx="11">
                  <c:v>03</c:v>
                </c:pt>
                <c:pt idx="12">
                  <c:v>04</c:v>
                </c:pt>
                <c:pt idx="13">
                  <c:v>05</c:v>
                </c:pt>
                <c:pt idx="14">
                  <c:v>06</c:v>
                </c:pt>
                <c:pt idx="15">
                  <c:v>07</c:v>
                </c:pt>
                <c:pt idx="16">
                  <c:v>08</c:v>
                </c:pt>
                <c:pt idx="17">
                  <c:v>09</c:v>
                </c:pt>
                <c:pt idx="18">
                  <c:v>10</c:v>
                </c:pt>
                <c:pt idx="19">
                  <c:v>11</c:v>
                </c:pt>
                <c:pt idx="20">
                  <c:v>12</c:v>
                </c:pt>
                <c:pt idx="21">
                  <c:v>13</c:v>
                </c:pt>
                <c:pt idx="22">
                  <c:v>14</c:v>
                </c:pt>
                <c:pt idx="23">
                  <c:v>15</c:v>
                </c:pt>
                <c:pt idx="24">
                  <c:v>16</c:v>
                </c:pt>
                <c:pt idx="25">
                  <c:v>17</c:v>
                </c:pt>
                <c:pt idx="26">
                  <c:v>18</c:v>
                </c:pt>
                <c:pt idx="27">
                  <c:v>19</c:v>
                </c:pt>
                <c:pt idx="28">
                  <c:v>20</c:v>
                </c:pt>
                <c:pt idx="29">
                  <c:v>21</c:v>
                </c:pt>
              </c:strCache>
            </c:strRef>
          </c:cat>
          <c:val>
            <c:numRef>
              <c:f>Zusammenfassung!$E$33:$E$62</c:f>
              <c:numCache>
                <c:formatCode>0.00</c:formatCode>
                <c:ptCount val="30"/>
                <c:pt idx="0">
                  <c:v>0.30000000000000027</c:v>
                </c:pt>
                <c:pt idx="1">
                  <c:v>3.5999999999999996</c:v>
                </c:pt>
                <c:pt idx="2">
                  <c:v>-1.7999999999999998</c:v>
                </c:pt>
                <c:pt idx="3">
                  <c:v>0</c:v>
                </c:pt>
                <c:pt idx="4">
                  <c:v>0.80000000000000027</c:v>
                </c:pt>
                <c:pt idx="5">
                  <c:v>-0.30000000000000027</c:v>
                </c:pt>
                <c:pt idx="6">
                  <c:v>-9.9999999999999645E-2</c:v>
                </c:pt>
                <c:pt idx="7">
                  <c:v>1.3000000000000003</c:v>
                </c:pt>
                <c:pt idx="8">
                  <c:v>-0.60000000000000009</c:v>
                </c:pt>
                <c:pt idx="9">
                  <c:v>2.2999999999999998</c:v>
                </c:pt>
                <c:pt idx="10">
                  <c:v>2.1999999999999997</c:v>
                </c:pt>
                <c:pt idx="11">
                  <c:v>2.6</c:v>
                </c:pt>
                <c:pt idx="12">
                  <c:v>-0.19999999999999996</c:v>
                </c:pt>
                <c:pt idx="13">
                  <c:v>0.79999999999999993</c:v>
                </c:pt>
                <c:pt idx="14">
                  <c:v>-1.1000000000000001</c:v>
                </c:pt>
                <c:pt idx="15">
                  <c:v>-1.4</c:v>
                </c:pt>
                <c:pt idx="16">
                  <c:v>0.99999999999999978</c:v>
                </c:pt>
                <c:pt idx="17">
                  <c:v>6.3</c:v>
                </c:pt>
                <c:pt idx="18">
                  <c:v>-3.2</c:v>
                </c:pt>
                <c:pt idx="19">
                  <c:v>-1.3</c:v>
                </c:pt>
                <c:pt idx="20">
                  <c:v>1.3</c:v>
                </c:pt>
                <c:pt idx="21">
                  <c:v>0.99999999999999989</c:v>
                </c:pt>
                <c:pt idx="22">
                  <c:v>0.10000000000000009</c:v>
                </c:pt>
                <c:pt idx="23">
                  <c:v>0.30000000000000004</c:v>
                </c:pt>
                <c:pt idx="24">
                  <c:v>0.10000000000000009</c:v>
                </c:pt>
                <c:pt idx="25">
                  <c:v>-0.70000000000000018</c:v>
                </c:pt>
                <c:pt idx="26">
                  <c:v>0.19999999999999996</c:v>
                </c:pt>
                <c:pt idx="27">
                  <c:v>1.2000000000000002</c:v>
                </c:pt>
                <c:pt idx="28">
                  <c:v>6.4</c:v>
                </c:pt>
                <c:pt idx="29">
                  <c:v>2.5</c:v>
                </c:pt>
              </c:numCache>
            </c:numRef>
          </c:val>
          <c:smooth val="0"/>
          <c:extLst>
            <c:ext xmlns:c16="http://schemas.microsoft.com/office/drawing/2014/chart" uri="{C3380CC4-5D6E-409C-BE32-E72D297353CC}">
              <c16:uniqueId val="{00000003-4CF7-4C9A-B2E8-3B8199E05AC8}"/>
            </c:ext>
          </c:extLst>
        </c:ser>
        <c:dLbls>
          <c:showLegendKey val="0"/>
          <c:showVal val="0"/>
          <c:showCatName val="0"/>
          <c:showSerName val="0"/>
          <c:showPercent val="0"/>
          <c:showBubbleSize val="0"/>
        </c:dLbls>
        <c:smooth val="0"/>
        <c:axId val="550123392"/>
        <c:axId val="550124928"/>
      </c:lineChart>
      <c:catAx>
        <c:axId val="550123392"/>
        <c:scaling>
          <c:orientation val="minMax"/>
        </c:scaling>
        <c:delete val="0"/>
        <c:axPos val="b"/>
        <c:numFmt formatCode="General" sourceLinked="0"/>
        <c:majorTickMark val="out"/>
        <c:minorTickMark val="none"/>
        <c:tickLblPos val="low"/>
        <c:spPr>
          <a:ln>
            <a:solidFill>
              <a:schemeClr val="tx1"/>
            </a:solidFill>
          </a:ln>
        </c:spPr>
        <c:crossAx val="550124928"/>
        <c:crossesAt val="-60"/>
        <c:auto val="1"/>
        <c:lblAlgn val="ctr"/>
        <c:lblOffset val="100"/>
        <c:tickLblSkip val="2"/>
        <c:tickMarkSkip val="1"/>
        <c:noMultiLvlLbl val="0"/>
      </c:catAx>
      <c:valAx>
        <c:axId val="550124928"/>
        <c:scaling>
          <c:orientation val="minMax"/>
        </c:scaling>
        <c:delete val="0"/>
        <c:axPos val="l"/>
        <c:majorGridlines>
          <c:spPr>
            <a:ln>
              <a:solidFill>
                <a:schemeClr val="tx1"/>
              </a:solidFill>
            </a:ln>
          </c:spPr>
        </c:majorGridlines>
        <c:numFmt formatCode="General" sourceLinked="0"/>
        <c:majorTickMark val="out"/>
        <c:minorTickMark val="none"/>
        <c:tickLblPos val="nextTo"/>
        <c:spPr>
          <a:ln>
            <a:noFill/>
          </a:ln>
        </c:spPr>
        <c:crossAx val="550123392"/>
        <c:crosses val="autoZero"/>
        <c:crossBetween val="between"/>
      </c:valAx>
      <c:spPr>
        <a:noFill/>
        <a:ln>
          <a:noFill/>
        </a:ln>
      </c:spPr>
    </c:plotArea>
    <c:legend>
      <c:legendPos val="r"/>
      <c:layout>
        <c:manualLayout>
          <c:xMode val="edge"/>
          <c:yMode val="edge"/>
          <c:x val="0.70454821047008542"/>
          <c:y val="0.17730416666666668"/>
          <c:w val="0.29356904380341881"/>
          <c:h val="6.2180158730158731E-2"/>
        </c:manualLayout>
      </c:layout>
      <c:overlay val="0"/>
      <c:spPr>
        <a:solidFill>
          <a:schemeClr val="bg1"/>
        </a:solidFill>
      </c:spPr>
    </c:legend>
    <c:plotVisOnly val="1"/>
    <c:dispBlanksAs val="gap"/>
    <c:showDLblsOverMax val="0"/>
  </c:chart>
  <c:spPr>
    <a:solidFill>
      <a:schemeClr val="bg1"/>
    </a:solidFill>
    <a:ln>
      <a:noFill/>
    </a:ln>
  </c:spPr>
  <c:txPr>
    <a:bodyPr/>
    <a:lstStyle/>
    <a:p>
      <a:pPr>
        <a:defRPr sz="1400"/>
      </a:pPr>
      <a:endParaRPr lang="de-DE"/>
    </a:p>
  </c:txPr>
  <c:printSettings>
    <c:headerFooter/>
    <c:pageMargins b="0.78740157499999996" l="0.7" r="0.7" t="0.78740157499999996" header="0.3" footer="0.3"/>
    <c:pageSetup/>
  </c:printSettings>
  <c:userShapes r:id="rId2"/>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n-US" sz="1050"/>
              <a:t>Mittlerer Prognosefehler</a:t>
            </a:r>
          </a:p>
        </c:rich>
      </c:tx>
      <c:overlay val="0"/>
    </c:title>
    <c:autoTitleDeleted val="0"/>
    <c:plotArea>
      <c:layout>
        <c:manualLayout>
          <c:layoutTarget val="inner"/>
          <c:xMode val="edge"/>
          <c:yMode val="edge"/>
          <c:x val="9.7262941866309266E-2"/>
          <c:y val="0.14601943754808486"/>
          <c:w val="0.85337451834478129"/>
          <c:h val="0.64882080108904472"/>
        </c:manualLayout>
      </c:layout>
      <c:barChart>
        <c:barDir val="col"/>
        <c:grouping val="clustered"/>
        <c:varyColors val="0"/>
        <c:ser>
          <c:idx val="0"/>
          <c:order val="0"/>
          <c:tx>
            <c:v>durchschnittlicher Fehler</c:v>
          </c:tx>
          <c:invertIfNegative val="0"/>
          <c:dLbls>
            <c:spPr>
              <a:noFill/>
              <a:ln>
                <a:noFill/>
              </a:ln>
              <a:effectLst/>
            </c:spPr>
            <c:txPr>
              <a:bodyPr/>
              <a:lstStyle/>
              <a:p>
                <a:pPr>
                  <a:defRPr sz="1000" b="0" i="0" u="none" strike="noStrike" baseline="0">
                    <a:solidFill>
                      <a:srgbClr val="000000"/>
                    </a:solidFill>
                    <a:latin typeface="Calibri"/>
                    <a:ea typeface="Calibri"/>
                    <a:cs typeface="Calibri"/>
                  </a:defRPr>
                </a:pPr>
                <a:endParaRPr lang="de-DE"/>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Zusammenfassung!$B$7:$E$7</c:f>
              <c:strCache>
                <c:ptCount val="4"/>
                <c:pt idx="0">
                  <c:v> 1</c:v>
                </c:pt>
                <c:pt idx="1">
                  <c:v> 3</c:v>
                </c:pt>
                <c:pt idx="2">
                  <c:v> 5</c:v>
                </c:pt>
                <c:pt idx="3">
                  <c:v> 7</c:v>
                </c:pt>
              </c:strCache>
            </c:strRef>
          </c:cat>
          <c:val>
            <c:numRef>
              <c:f>Zusammenfassung!$B$11:$E$11</c:f>
              <c:numCache>
                <c:formatCode>0.00</c:formatCode>
                <c:ptCount val="4"/>
                <c:pt idx="0">
                  <c:v>-6.3636363636363616E-2</c:v>
                </c:pt>
                <c:pt idx="1">
                  <c:v>-8.4848484848484812E-2</c:v>
                </c:pt>
                <c:pt idx="2">
                  <c:v>0.42121212121212109</c:v>
                </c:pt>
                <c:pt idx="3">
                  <c:v>0.89696969696969697</c:v>
                </c:pt>
              </c:numCache>
            </c:numRef>
          </c:val>
          <c:extLst>
            <c:ext xmlns:c16="http://schemas.microsoft.com/office/drawing/2014/chart" uri="{C3380CC4-5D6E-409C-BE32-E72D297353CC}">
              <c16:uniqueId val="{00000000-94EC-467C-84B0-A4ED640616EB}"/>
            </c:ext>
          </c:extLst>
        </c:ser>
        <c:dLbls>
          <c:showLegendKey val="0"/>
          <c:showVal val="0"/>
          <c:showCatName val="0"/>
          <c:showSerName val="0"/>
          <c:showPercent val="0"/>
          <c:showBubbleSize val="0"/>
        </c:dLbls>
        <c:gapWidth val="150"/>
        <c:axId val="337486208"/>
        <c:axId val="337488128"/>
      </c:barChart>
      <c:lineChart>
        <c:grouping val="standard"/>
        <c:varyColors val="0"/>
        <c:ser>
          <c:idx val="2"/>
          <c:order val="1"/>
          <c:tx>
            <c:v>Konfidenzintervall 95%</c:v>
          </c:tx>
          <c:spPr>
            <a:ln w="12700">
              <a:solidFill>
                <a:schemeClr val="accent1"/>
              </a:solidFill>
              <a:prstDash val="dash"/>
            </a:ln>
          </c:spPr>
          <c:marker>
            <c:symbol val="none"/>
          </c:marker>
          <c:val>
            <c:numRef>
              <c:f>Zusammenfassung!$B$16:$E$16</c:f>
              <c:numCache>
                <c:formatCode>0.00</c:formatCode>
                <c:ptCount val="4"/>
                <c:pt idx="0">
                  <c:v>8.8565521372959949E-2</c:v>
                </c:pt>
                <c:pt idx="1">
                  <c:v>0.25059141333993351</c:v>
                </c:pt>
                <c:pt idx="2">
                  <c:v>0.54057852635687831</c:v>
                </c:pt>
                <c:pt idx="3">
                  <c:v>0.71636204771722978</c:v>
                </c:pt>
              </c:numCache>
            </c:numRef>
          </c:val>
          <c:smooth val="0"/>
          <c:extLst>
            <c:ext xmlns:c16="http://schemas.microsoft.com/office/drawing/2014/chart" uri="{C3380CC4-5D6E-409C-BE32-E72D297353CC}">
              <c16:uniqueId val="{00000001-94EC-467C-84B0-A4ED640616EB}"/>
            </c:ext>
          </c:extLst>
        </c:ser>
        <c:ser>
          <c:idx val="1"/>
          <c:order val="2"/>
          <c:tx>
            <c:v>Konfidenzband 5%</c:v>
          </c:tx>
          <c:spPr>
            <a:ln w="12700">
              <a:solidFill>
                <a:schemeClr val="accent1"/>
              </a:solidFill>
              <a:prstDash val="dash"/>
            </a:ln>
          </c:spPr>
          <c:marker>
            <c:symbol val="none"/>
          </c:marker>
          <c:val>
            <c:numRef>
              <c:f>Zusammenfassung!$B$17:$E$17</c:f>
              <c:numCache>
                <c:formatCode>0.00</c:formatCode>
                <c:ptCount val="4"/>
                <c:pt idx="0">
                  <c:v>-8.8565521372959949E-2</c:v>
                </c:pt>
                <c:pt idx="1">
                  <c:v>-0.25059141333993351</c:v>
                </c:pt>
                <c:pt idx="2">
                  <c:v>-0.54057852635687831</c:v>
                </c:pt>
                <c:pt idx="3">
                  <c:v>-0.71636204771722978</c:v>
                </c:pt>
              </c:numCache>
            </c:numRef>
          </c:val>
          <c:smooth val="0"/>
          <c:extLst>
            <c:ext xmlns:c16="http://schemas.microsoft.com/office/drawing/2014/chart" uri="{C3380CC4-5D6E-409C-BE32-E72D297353CC}">
              <c16:uniqueId val="{00000002-94EC-467C-84B0-A4ED640616EB}"/>
            </c:ext>
          </c:extLst>
        </c:ser>
        <c:dLbls>
          <c:showLegendKey val="0"/>
          <c:showVal val="0"/>
          <c:showCatName val="0"/>
          <c:showSerName val="0"/>
          <c:showPercent val="0"/>
          <c:showBubbleSize val="0"/>
        </c:dLbls>
        <c:marker val="1"/>
        <c:smooth val="0"/>
        <c:axId val="337486208"/>
        <c:axId val="337488128"/>
      </c:lineChart>
      <c:catAx>
        <c:axId val="337486208"/>
        <c:scaling>
          <c:orientation val="minMax"/>
        </c:scaling>
        <c:delete val="0"/>
        <c:axPos val="b"/>
        <c:title>
          <c:tx>
            <c:rich>
              <a:bodyPr/>
              <a:lstStyle/>
              <a:p>
                <a:pPr>
                  <a:defRPr sz="1000" b="0" i="0" u="none" strike="noStrike" baseline="0">
                    <a:solidFill>
                      <a:srgbClr val="000000"/>
                    </a:solidFill>
                    <a:latin typeface="Calibri"/>
                    <a:ea typeface="Calibri"/>
                    <a:cs typeface="Calibri"/>
                  </a:defRPr>
                </a:pPr>
                <a:r>
                  <a:rPr lang="de-DE"/>
                  <a:t>zu prognostizierende Quartale</a:t>
                </a:r>
              </a:p>
            </c:rich>
          </c:tx>
          <c:overlay val="0"/>
        </c:title>
        <c:numFmt formatCode="General" sourceLinked="1"/>
        <c:majorTickMark val="out"/>
        <c:minorTickMark val="none"/>
        <c:tickLblPos val="low"/>
        <c:txPr>
          <a:bodyPr rot="0" vert="horz"/>
          <a:lstStyle/>
          <a:p>
            <a:pPr>
              <a:defRPr sz="1000" b="0" i="0" u="none" strike="noStrike" baseline="0">
                <a:solidFill>
                  <a:srgbClr val="000000"/>
                </a:solidFill>
                <a:latin typeface="Calibri"/>
                <a:ea typeface="Calibri"/>
                <a:cs typeface="Calibri"/>
              </a:defRPr>
            </a:pPr>
            <a:endParaRPr lang="de-DE"/>
          </a:p>
        </c:txPr>
        <c:crossAx val="337488128"/>
        <c:crosses val="autoZero"/>
        <c:auto val="1"/>
        <c:lblAlgn val="ctr"/>
        <c:lblOffset val="100"/>
        <c:noMultiLvlLbl val="0"/>
      </c:catAx>
      <c:valAx>
        <c:axId val="337488128"/>
        <c:scaling>
          <c:orientation val="minMax"/>
          <c:max val="1"/>
          <c:min val="-1"/>
        </c:scaling>
        <c:delete val="0"/>
        <c:axPos val="l"/>
        <c:majorGridlines>
          <c:spPr>
            <a:ln w="6350">
              <a:prstDash val="sysDash"/>
            </a:ln>
          </c:spPr>
        </c:majorGridlines>
        <c:numFmt formatCode="0.0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de-DE"/>
          </a:p>
        </c:txPr>
        <c:crossAx val="337486208"/>
        <c:crosses val="autoZero"/>
        <c:crossBetween val="between"/>
        <c:majorUnit val="0.25"/>
      </c:valAx>
    </c:plotArea>
    <c:legend>
      <c:legendPos val="r"/>
      <c:legendEntry>
        <c:idx val="2"/>
        <c:delete val="1"/>
      </c:legendEntry>
      <c:layout>
        <c:manualLayout>
          <c:xMode val="edge"/>
          <c:yMode val="edge"/>
          <c:x val="0.12138591053777852"/>
          <c:y val="0.15738623684137923"/>
          <c:w val="0.68589810679323915"/>
          <c:h val="6.4516361910906067E-2"/>
        </c:manualLayout>
      </c:layout>
      <c:overlay val="0"/>
      <c:txPr>
        <a:bodyPr/>
        <a:lstStyle/>
        <a:p>
          <a:pPr>
            <a:defRPr sz="710" b="0" i="0" u="none" strike="noStrike" baseline="0">
              <a:solidFill>
                <a:srgbClr val="000000"/>
              </a:solidFill>
              <a:latin typeface="Calibri"/>
              <a:ea typeface="Calibri"/>
              <a:cs typeface="Calibri"/>
            </a:defRPr>
          </a:pPr>
          <a:endParaRPr lang="de-D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de-DE"/>
    </a:p>
  </c:txPr>
  <c:printSettings>
    <c:headerFooter/>
    <c:pageMargins b="0.78740157499999996" l="0.7" r="0.7" t="0.78740157499999996"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de-DE" sz="1050"/>
              <a:t>Mittlerer absoluter Prognosefehler</a:t>
            </a:r>
          </a:p>
        </c:rich>
      </c:tx>
      <c:overlay val="0"/>
    </c:title>
    <c:autoTitleDeleted val="0"/>
    <c:plotArea>
      <c:layout>
        <c:manualLayout>
          <c:layoutTarget val="inner"/>
          <c:xMode val="edge"/>
          <c:yMode val="edge"/>
          <c:x val="8.9124643993968841E-2"/>
          <c:y val="0.15372684599033035"/>
          <c:w val="0.88287275925615682"/>
          <c:h val="0.641657903893597"/>
        </c:manualLayout>
      </c:layout>
      <c:barChart>
        <c:barDir val="col"/>
        <c:grouping val="clustered"/>
        <c:varyColors val="0"/>
        <c:ser>
          <c:idx val="0"/>
          <c:order val="0"/>
          <c:tx>
            <c:v>ifo Konjunkturprognosen</c:v>
          </c:tx>
          <c:invertIfNegative val="0"/>
          <c:dLbls>
            <c:spPr>
              <a:noFill/>
              <a:ln>
                <a:noFill/>
              </a:ln>
              <a:effectLst/>
            </c:spPr>
            <c:txPr>
              <a:bodyPr/>
              <a:lstStyle/>
              <a:p>
                <a:pPr>
                  <a:defRPr sz="1000" b="0" i="0" u="none" strike="noStrike" baseline="0">
                    <a:solidFill>
                      <a:srgbClr val="000000"/>
                    </a:solidFill>
                    <a:latin typeface="Calibri"/>
                    <a:ea typeface="Calibri"/>
                    <a:cs typeface="Calibri"/>
                  </a:defRPr>
                </a:pPr>
                <a:endParaRPr lang="de-DE"/>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Zusammenfassung!$B$7:$E$7</c:f>
              <c:strCache>
                <c:ptCount val="4"/>
                <c:pt idx="0">
                  <c:v> 1</c:v>
                </c:pt>
                <c:pt idx="1">
                  <c:v> 3</c:v>
                </c:pt>
                <c:pt idx="2">
                  <c:v> 5</c:v>
                </c:pt>
                <c:pt idx="3">
                  <c:v> 7</c:v>
                </c:pt>
              </c:strCache>
            </c:strRef>
          </c:cat>
          <c:val>
            <c:numRef>
              <c:f>Zusammenfassung!$B$24:$E$24</c:f>
              <c:numCache>
                <c:formatCode>0.00</c:formatCode>
                <c:ptCount val="4"/>
                <c:pt idx="0">
                  <c:v>0.14848484848484847</c:v>
                </c:pt>
                <c:pt idx="1">
                  <c:v>0.52727272727272723</c:v>
                </c:pt>
                <c:pt idx="2">
                  <c:v>1.0090909090909088</c:v>
                </c:pt>
                <c:pt idx="3">
                  <c:v>1.5454545454545454</c:v>
                </c:pt>
              </c:numCache>
            </c:numRef>
          </c:val>
          <c:extLst>
            <c:ext xmlns:c16="http://schemas.microsoft.com/office/drawing/2014/chart" uri="{C3380CC4-5D6E-409C-BE32-E72D297353CC}">
              <c16:uniqueId val="{00000000-A4C1-4BD6-8C9F-A663C244B486}"/>
            </c:ext>
          </c:extLst>
        </c:ser>
        <c:dLbls>
          <c:showLegendKey val="0"/>
          <c:showVal val="0"/>
          <c:showCatName val="0"/>
          <c:showSerName val="0"/>
          <c:showPercent val="0"/>
          <c:showBubbleSize val="0"/>
        </c:dLbls>
        <c:gapWidth val="150"/>
        <c:axId val="337523456"/>
        <c:axId val="337525376"/>
      </c:barChart>
      <c:lineChart>
        <c:grouping val="standard"/>
        <c:varyColors val="0"/>
        <c:ser>
          <c:idx val="1"/>
          <c:order val="1"/>
          <c:tx>
            <c:v>regelgebundene Prognose</c:v>
          </c:tx>
          <c:spPr>
            <a:ln>
              <a:noFill/>
            </a:ln>
          </c:spPr>
          <c:val>
            <c:numRef>
              <c:f>Zusammenfassung!$B$26:$E$26</c:f>
              <c:numCache>
                <c:formatCode>0.00</c:formatCode>
                <c:ptCount val="4"/>
                <c:pt idx="0">
                  <c:v>1.6139043986843611</c:v>
                </c:pt>
                <c:pt idx="1">
                  <c:v>1.6014423464138672</c:v>
                </c:pt>
                <c:pt idx="2">
                  <c:v>1.5756430015413554</c:v>
                </c:pt>
                <c:pt idx="3">
                  <c:v>1.5769097869691038</c:v>
                </c:pt>
              </c:numCache>
            </c:numRef>
          </c:val>
          <c:smooth val="0"/>
          <c:extLst>
            <c:ext xmlns:c16="http://schemas.microsoft.com/office/drawing/2014/chart" uri="{C3380CC4-5D6E-409C-BE32-E72D297353CC}">
              <c16:uniqueId val="{00000001-A4C1-4BD6-8C9F-A663C244B486}"/>
            </c:ext>
          </c:extLst>
        </c:ser>
        <c:dLbls>
          <c:showLegendKey val="0"/>
          <c:showVal val="0"/>
          <c:showCatName val="0"/>
          <c:showSerName val="0"/>
          <c:showPercent val="0"/>
          <c:showBubbleSize val="0"/>
        </c:dLbls>
        <c:marker val="1"/>
        <c:smooth val="0"/>
        <c:axId val="337523456"/>
        <c:axId val="337525376"/>
      </c:lineChart>
      <c:catAx>
        <c:axId val="337523456"/>
        <c:scaling>
          <c:orientation val="minMax"/>
        </c:scaling>
        <c:delete val="0"/>
        <c:axPos val="b"/>
        <c:title>
          <c:tx>
            <c:rich>
              <a:bodyPr/>
              <a:lstStyle/>
              <a:p>
                <a:pPr>
                  <a:defRPr sz="1000" b="0" i="0" u="none" strike="noStrike" baseline="0">
                    <a:solidFill>
                      <a:srgbClr val="000000"/>
                    </a:solidFill>
                    <a:latin typeface="Calibri"/>
                    <a:ea typeface="Calibri"/>
                    <a:cs typeface="Calibri"/>
                  </a:defRPr>
                </a:pPr>
                <a:r>
                  <a:rPr lang="de-DE"/>
                  <a:t>zu prognostizierende Quartale</a:t>
                </a:r>
              </a:p>
            </c:rich>
          </c:tx>
          <c:overlay val="0"/>
        </c:title>
        <c:numFmt formatCode="General" sourceLinked="1"/>
        <c:majorTickMark val="out"/>
        <c:minorTickMark val="none"/>
        <c:tickLblPos val="low"/>
        <c:txPr>
          <a:bodyPr rot="0" vert="horz"/>
          <a:lstStyle/>
          <a:p>
            <a:pPr>
              <a:defRPr sz="1000" b="0" i="0" u="none" strike="noStrike" baseline="0">
                <a:solidFill>
                  <a:srgbClr val="000000"/>
                </a:solidFill>
                <a:latin typeface="Calibri"/>
                <a:ea typeface="Calibri"/>
                <a:cs typeface="Calibri"/>
              </a:defRPr>
            </a:pPr>
            <a:endParaRPr lang="de-DE"/>
          </a:p>
        </c:txPr>
        <c:crossAx val="337525376"/>
        <c:crosses val="autoZero"/>
        <c:auto val="1"/>
        <c:lblAlgn val="ctr"/>
        <c:lblOffset val="100"/>
        <c:noMultiLvlLbl val="0"/>
      </c:catAx>
      <c:valAx>
        <c:axId val="337525376"/>
        <c:scaling>
          <c:orientation val="minMax"/>
          <c:max val="1.75"/>
          <c:min val="0"/>
        </c:scaling>
        <c:delete val="0"/>
        <c:axPos val="l"/>
        <c:majorGridlines>
          <c:spPr>
            <a:ln w="6350">
              <a:solidFill>
                <a:schemeClr val="tx1">
                  <a:tint val="75000"/>
                  <a:shade val="95000"/>
                  <a:satMod val="105000"/>
                </a:schemeClr>
              </a:solidFill>
              <a:prstDash val="sysDash"/>
            </a:ln>
          </c:spPr>
        </c:majorGridlines>
        <c:numFmt formatCode="0.0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de-DE"/>
          </a:p>
        </c:txPr>
        <c:crossAx val="337523456"/>
        <c:crosses val="autoZero"/>
        <c:crossBetween val="between"/>
        <c:majorUnit val="0.25"/>
      </c:valAx>
    </c:plotArea>
    <c:legend>
      <c:legendPos val="r"/>
      <c:layout>
        <c:manualLayout>
          <c:xMode val="edge"/>
          <c:yMode val="edge"/>
          <c:x val="0.11753287820405425"/>
          <c:y val="0.35602377808513752"/>
          <c:w val="0.5096158830846963"/>
          <c:h val="6.4343437285537416E-2"/>
        </c:manualLayout>
      </c:layout>
      <c:overlay val="0"/>
      <c:txPr>
        <a:bodyPr/>
        <a:lstStyle/>
        <a:p>
          <a:pPr>
            <a:defRPr sz="710" b="0" i="0" u="none" strike="noStrike" baseline="0">
              <a:solidFill>
                <a:srgbClr val="000000"/>
              </a:solidFill>
              <a:latin typeface="Calibri"/>
              <a:ea typeface="Calibri"/>
              <a:cs typeface="Calibri"/>
            </a:defRPr>
          </a:pPr>
          <a:endParaRPr lang="de-D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de-DE"/>
    </a:p>
  </c:txPr>
  <c:printSettings>
    <c:headerFooter/>
    <c:pageMargins b="0.78740157499999996" l="0.7" r="0.7" t="0.78740157499999996"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de-DE"/>
              <a:t>Absoluter Prognosefehler</a:t>
            </a:r>
          </a:p>
        </c:rich>
      </c:tx>
      <c:overlay val="0"/>
    </c:title>
    <c:autoTitleDeleted val="0"/>
    <c:plotArea>
      <c:layout>
        <c:manualLayout>
          <c:layoutTarget val="inner"/>
          <c:xMode val="edge"/>
          <c:yMode val="edge"/>
          <c:x val="5.5441028648014742E-2"/>
          <c:y val="0.14291162770933391"/>
          <c:w val="0.89934620539453847"/>
          <c:h val="0.71055367606312259"/>
        </c:manualLayout>
      </c:layout>
      <c:lineChart>
        <c:grouping val="standard"/>
        <c:varyColors val="0"/>
        <c:ser>
          <c:idx val="1"/>
          <c:order val="0"/>
          <c:tx>
            <c:strRef>
              <c:f>Zusammenfassung!$B$7</c:f>
              <c:strCache>
                <c:ptCount val="1"/>
                <c:pt idx="0">
                  <c:v> 1</c:v>
                </c:pt>
              </c:strCache>
            </c:strRef>
          </c:tx>
          <c:marker>
            <c:symbol val="none"/>
          </c:marker>
          <c:cat>
            <c:numRef>
              <c:f>Zusammenfassung!$A$70:$A$94</c:f>
              <c:numCache>
                <c:formatCode>General</c:formatCode>
                <c:ptCount val="25"/>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numCache>
            </c:numRef>
          </c:cat>
          <c:val>
            <c:numRef>
              <c:f>Zusammenfassung!$B$70:$B$94</c:f>
              <c:numCache>
                <c:formatCode>0.00</c:formatCode>
                <c:ptCount val="25"/>
                <c:pt idx="0">
                  <c:v>0.89999999999999991</c:v>
                </c:pt>
                <c:pt idx="1">
                  <c:v>0.7</c:v>
                </c:pt>
                <c:pt idx="2">
                  <c:v>0.5</c:v>
                </c:pt>
                <c:pt idx="3">
                  <c:v>0.29999999999999982</c:v>
                </c:pt>
                <c:pt idx="4">
                  <c:v>9.9999999999999867E-2</c:v>
                </c:pt>
                <c:pt idx="5">
                  <c:v>0.19999999999999973</c:v>
                </c:pt>
                <c:pt idx="6">
                  <c:v>9.9999999999999645E-2</c:v>
                </c:pt>
                <c:pt idx="7">
                  <c:v>0</c:v>
                </c:pt>
                <c:pt idx="8">
                  <c:v>0</c:v>
                </c:pt>
                <c:pt idx="9">
                  <c:v>0</c:v>
                </c:pt>
                <c:pt idx="10">
                  <c:v>9.9999999999999978E-2</c:v>
                </c:pt>
                <c:pt idx="11">
                  <c:v>0.1</c:v>
                </c:pt>
                <c:pt idx="12">
                  <c:v>0</c:v>
                </c:pt>
                <c:pt idx="13">
                  <c:v>0</c:v>
                </c:pt>
                <c:pt idx="14">
                  <c:v>0</c:v>
                </c:pt>
                <c:pt idx="15">
                  <c:v>0</c:v>
                </c:pt>
                <c:pt idx="16">
                  <c:v>0.30000000000000004</c:v>
                </c:pt>
                <c:pt idx="17">
                  <c:v>0.20000000000000018</c:v>
                </c:pt>
                <c:pt idx="18">
                  <c:v>0</c:v>
                </c:pt>
                <c:pt idx="19">
                  <c:v>0</c:v>
                </c:pt>
                <c:pt idx="20">
                  <c:v>0.10000000000000009</c:v>
                </c:pt>
                <c:pt idx="21">
                  <c:v>9.9999999999999978E-2</c:v>
                </c:pt>
                <c:pt idx="22">
                  <c:v>0.10000000000000009</c:v>
                </c:pt>
                <c:pt idx="23">
                  <c:v>0</c:v>
                </c:pt>
                <c:pt idx="24">
                  <c:v>9.9999999999999867E-2</c:v>
                </c:pt>
              </c:numCache>
            </c:numRef>
          </c:val>
          <c:smooth val="0"/>
          <c:extLst>
            <c:ext xmlns:c16="http://schemas.microsoft.com/office/drawing/2014/chart" uri="{C3380CC4-5D6E-409C-BE32-E72D297353CC}">
              <c16:uniqueId val="{00000000-D05D-45B9-B08B-AA9A22A88FC0}"/>
            </c:ext>
          </c:extLst>
        </c:ser>
        <c:ser>
          <c:idx val="2"/>
          <c:order val="1"/>
          <c:tx>
            <c:strRef>
              <c:f>Zusammenfassung!$C$7</c:f>
              <c:strCache>
                <c:ptCount val="1"/>
                <c:pt idx="0">
                  <c:v> 3</c:v>
                </c:pt>
              </c:strCache>
            </c:strRef>
          </c:tx>
          <c:marker>
            <c:symbol val="none"/>
          </c:marker>
          <c:cat>
            <c:numRef>
              <c:f>Zusammenfassung!$A$70:$A$94</c:f>
              <c:numCache>
                <c:formatCode>General</c:formatCode>
                <c:ptCount val="25"/>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numCache>
            </c:numRef>
          </c:cat>
          <c:val>
            <c:numRef>
              <c:f>Zusammenfassung!$C$70:$C$94</c:f>
              <c:numCache>
                <c:formatCode>0.00</c:formatCode>
                <c:ptCount val="25"/>
                <c:pt idx="0">
                  <c:v>0.79999999999999982</c:v>
                </c:pt>
                <c:pt idx="1">
                  <c:v>0.7</c:v>
                </c:pt>
                <c:pt idx="2">
                  <c:v>1.6999999999999997</c:v>
                </c:pt>
                <c:pt idx="3">
                  <c:v>0.5</c:v>
                </c:pt>
                <c:pt idx="4">
                  <c:v>0.7</c:v>
                </c:pt>
                <c:pt idx="5">
                  <c:v>9.9999999999999645E-2</c:v>
                </c:pt>
                <c:pt idx="6">
                  <c:v>0.19999999999999973</c:v>
                </c:pt>
                <c:pt idx="7">
                  <c:v>0.20000000000000018</c:v>
                </c:pt>
                <c:pt idx="8">
                  <c:v>0.20000000000000018</c:v>
                </c:pt>
                <c:pt idx="9">
                  <c:v>1.1000000000000001</c:v>
                </c:pt>
                <c:pt idx="10">
                  <c:v>0.8</c:v>
                </c:pt>
                <c:pt idx="11">
                  <c:v>0.30000000000000004</c:v>
                </c:pt>
                <c:pt idx="12">
                  <c:v>0</c:v>
                </c:pt>
                <c:pt idx="13">
                  <c:v>0</c:v>
                </c:pt>
                <c:pt idx="14">
                  <c:v>0.8</c:v>
                </c:pt>
                <c:pt idx="15">
                  <c:v>0.20000000000000018</c:v>
                </c:pt>
                <c:pt idx="16">
                  <c:v>0.90000000000000013</c:v>
                </c:pt>
                <c:pt idx="17">
                  <c:v>0.79999999999999982</c:v>
                </c:pt>
                <c:pt idx="18">
                  <c:v>1.8</c:v>
                </c:pt>
                <c:pt idx="19">
                  <c:v>0.29999999999999982</c:v>
                </c:pt>
                <c:pt idx="20">
                  <c:v>0.20000000000000007</c:v>
                </c:pt>
                <c:pt idx="21">
                  <c:v>9.9999999999999978E-2</c:v>
                </c:pt>
                <c:pt idx="22">
                  <c:v>0.5</c:v>
                </c:pt>
                <c:pt idx="23">
                  <c:v>0.19999999999999996</c:v>
                </c:pt>
                <c:pt idx="24">
                  <c:v>0.19999999999999996</c:v>
                </c:pt>
              </c:numCache>
            </c:numRef>
          </c:val>
          <c:smooth val="0"/>
          <c:extLst>
            <c:ext xmlns:c16="http://schemas.microsoft.com/office/drawing/2014/chart" uri="{C3380CC4-5D6E-409C-BE32-E72D297353CC}">
              <c16:uniqueId val="{00000001-D05D-45B9-B08B-AA9A22A88FC0}"/>
            </c:ext>
          </c:extLst>
        </c:ser>
        <c:ser>
          <c:idx val="3"/>
          <c:order val="2"/>
          <c:tx>
            <c:strRef>
              <c:f>Zusammenfassung!$D$7</c:f>
              <c:strCache>
                <c:ptCount val="1"/>
                <c:pt idx="0">
                  <c:v> 5</c:v>
                </c:pt>
              </c:strCache>
            </c:strRef>
          </c:tx>
          <c:marker>
            <c:symbol val="none"/>
          </c:marker>
          <c:cat>
            <c:numRef>
              <c:f>Zusammenfassung!$A$70:$A$94</c:f>
              <c:numCache>
                <c:formatCode>General</c:formatCode>
                <c:ptCount val="25"/>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numCache>
            </c:numRef>
          </c:cat>
          <c:val>
            <c:numRef>
              <c:f>Zusammenfassung!$D$70:$D$94</c:f>
              <c:numCache>
                <c:formatCode>0.00</c:formatCode>
                <c:ptCount val="25"/>
                <c:pt idx="0">
                  <c:v>9.9999999999999867E-2</c:v>
                </c:pt>
                <c:pt idx="1">
                  <c:v>1.6</c:v>
                </c:pt>
                <c:pt idx="2">
                  <c:v>2.4</c:v>
                </c:pt>
                <c:pt idx="3">
                  <c:v>0.60000000000000009</c:v>
                </c:pt>
                <c:pt idx="4">
                  <c:v>0.10000000000000009</c:v>
                </c:pt>
                <c:pt idx="5">
                  <c:v>0.10000000000000009</c:v>
                </c:pt>
                <c:pt idx="6">
                  <c:v>0.10000000000000009</c:v>
                </c:pt>
                <c:pt idx="7">
                  <c:v>0.60000000000000009</c:v>
                </c:pt>
                <c:pt idx="8">
                  <c:v>0.39999999999999991</c:v>
                </c:pt>
                <c:pt idx="9">
                  <c:v>2.1999999999999997</c:v>
                </c:pt>
                <c:pt idx="10">
                  <c:v>0.49999999999999994</c:v>
                </c:pt>
                <c:pt idx="11">
                  <c:v>1</c:v>
                </c:pt>
                <c:pt idx="12">
                  <c:v>0.10000000000000009</c:v>
                </c:pt>
                <c:pt idx="13">
                  <c:v>0.4</c:v>
                </c:pt>
                <c:pt idx="14">
                  <c:v>1</c:v>
                </c:pt>
                <c:pt idx="15">
                  <c:v>1</c:v>
                </c:pt>
                <c:pt idx="16">
                  <c:v>0.59999999999999987</c:v>
                </c:pt>
                <c:pt idx="17">
                  <c:v>3.8</c:v>
                </c:pt>
                <c:pt idx="18">
                  <c:v>1.9000000000000001</c:v>
                </c:pt>
                <c:pt idx="19">
                  <c:v>0.79999999999999982</c:v>
                </c:pt>
                <c:pt idx="20">
                  <c:v>0.19999999999999996</c:v>
                </c:pt>
                <c:pt idx="21">
                  <c:v>0.29999999999999993</c:v>
                </c:pt>
                <c:pt idx="22">
                  <c:v>0.30000000000000004</c:v>
                </c:pt>
                <c:pt idx="23">
                  <c:v>0.39999999999999991</c:v>
                </c:pt>
                <c:pt idx="24">
                  <c:v>9.9999999999999867E-2</c:v>
                </c:pt>
              </c:numCache>
            </c:numRef>
          </c:val>
          <c:smooth val="0"/>
          <c:extLst>
            <c:ext xmlns:c16="http://schemas.microsoft.com/office/drawing/2014/chart" uri="{C3380CC4-5D6E-409C-BE32-E72D297353CC}">
              <c16:uniqueId val="{00000002-D05D-45B9-B08B-AA9A22A88FC0}"/>
            </c:ext>
          </c:extLst>
        </c:ser>
        <c:ser>
          <c:idx val="4"/>
          <c:order val="3"/>
          <c:tx>
            <c:strRef>
              <c:f>Zusammenfassung!$E$7</c:f>
              <c:strCache>
                <c:ptCount val="1"/>
                <c:pt idx="0">
                  <c:v> 7</c:v>
                </c:pt>
              </c:strCache>
            </c:strRef>
          </c:tx>
          <c:marker>
            <c:symbol val="none"/>
          </c:marker>
          <c:cat>
            <c:numRef>
              <c:f>Zusammenfassung!$A$70:$A$94</c:f>
              <c:numCache>
                <c:formatCode>General</c:formatCode>
                <c:ptCount val="25"/>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numCache>
            </c:numRef>
          </c:cat>
          <c:val>
            <c:numRef>
              <c:f>Zusammenfassung!$E$70:$E$94</c:f>
              <c:numCache>
                <c:formatCode>0.00</c:formatCode>
                <c:ptCount val="25"/>
                <c:pt idx="0">
                  <c:v>0.30000000000000027</c:v>
                </c:pt>
                <c:pt idx="1">
                  <c:v>3.5999999999999996</c:v>
                </c:pt>
                <c:pt idx="2">
                  <c:v>1.7999999999999998</c:v>
                </c:pt>
                <c:pt idx="3">
                  <c:v>0</c:v>
                </c:pt>
                <c:pt idx="4">
                  <c:v>0.80000000000000027</c:v>
                </c:pt>
                <c:pt idx="5">
                  <c:v>0.30000000000000027</c:v>
                </c:pt>
                <c:pt idx="6">
                  <c:v>9.9999999999999645E-2</c:v>
                </c:pt>
                <c:pt idx="7">
                  <c:v>1.3000000000000003</c:v>
                </c:pt>
                <c:pt idx="8">
                  <c:v>0.60000000000000009</c:v>
                </c:pt>
                <c:pt idx="9">
                  <c:v>2.2999999999999998</c:v>
                </c:pt>
                <c:pt idx="10">
                  <c:v>2.1999999999999997</c:v>
                </c:pt>
                <c:pt idx="11">
                  <c:v>2.6</c:v>
                </c:pt>
                <c:pt idx="12">
                  <c:v>0.19999999999999996</c:v>
                </c:pt>
                <c:pt idx="13">
                  <c:v>0.79999999999999993</c:v>
                </c:pt>
                <c:pt idx="14">
                  <c:v>1.1000000000000001</c:v>
                </c:pt>
                <c:pt idx="15">
                  <c:v>1.4</c:v>
                </c:pt>
                <c:pt idx="16">
                  <c:v>0.99999999999999978</c:v>
                </c:pt>
                <c:pt idx="17">
                  <c:v>6.3</c:v>
                </c:pt>
                <c:pt idx="18">
                  <c:v>3.2</c:v>
                </c:pt>
                <c:pt idx="19">
                  <c:v>1.3</c:v>
                </c:pt>
                <c:pt idx="20">
                  <c:v>1.3</c:v>
                </c:pt>
                <c:pt idx="21">
                  <c:v>0.99999999999999989</c:v>
                </c:pt>
                <c:pt idx="22">
                  <c:v>0.10000000000000009</c:v>
                </c:pt>
                <c:pt idx="23">
                  <c:v>0.30000000000000004</c:v>
                </c:pt>
                <c:pt idx="24">
                  <c:v>0.10000000000000009</c:v>
                </c:pt>
              </c:numCache>
            </c:numRef>
          </c:val>
          <c:smooth val="0"/>
          <c:extLst>
            <c:ext xmlns:c16="http://schemas.microsoft.com/office/drawing/2014/chart" uri="{C3380CC4-5D6E-409C-BE32-E72D297353CC}">
              <c16:uniqueId val="{00000003-D05D-45B9-B08B-AA9A22A88FC0}"/>
            </c:ext>
          </c:extLst>
        </c:ser>
        <c:dLbls>
          <c:showLegendKey val="0"/>
          <c:showVal val="0"/>
          <c:showCatName val="0"/>
          <c:showSerName val="0"/>
          <c:showPercent val="0"/>
          <c:showBubbleSize val="0"/>
        </c:dLbls>
        <c:smooth val="0"/>
        <c:axId val="337573376"/>
        <c:axId val="337574912"/>
      </c:lineChart>
      <c:catAx>
        <c:axId val="337573376"/>
        <c:scaling>
          <c:orientation val="minMax"/>
        </c:scaling>
        <c:delete val="0"/>
        <c:axPos val="b"/>
        <c:numFmt formatCode="General" sourceLinked="1"/>
        <c:majorTickMark val="out"/>
        <c:minorTickMark val="none"/>
        <c:tickLblPos val="nextTo"/>
        <c:txPr>
          <a:bodyPr rot="-5400000" vert="horz"/>
          <a:lstStyle/>
          <a:p>
            <a:pPr>
              <a:defRPr sz="1000" b="0" i="0" u="none" strike="noStrike" baseline="0">
                <a:solidFill>
                  <a:srgbClr val="000000"/>
                </a:solidFill>
                <a:latin typeface="Calibri"/>
                <a:ea typeface="Calibri"/>
                <a:cs typeface="Calibri"/>
              </a:defRPr>
            </a:pPr>
            <a:endParaRPr lang="de-DE"/>
          </a:p>
        </c:txPr>
        <c:crossAx val="337574912"/>
        <c:crosses val="autoZero"/>
        <c:auto val="1"/>
        <c:lblAlgn val="ctr"/>
        <c:lblOffset val="100"/>
        <c:noMultiLvlLbl val="0"/>
      </c:catAx>
      <c:valAx>
        <c:axId val="337574912"/>
        <c:scaling>
          <c:orientation val="minMax"/>
        </c:scaling>
        <c:delete val="0"/>
        <c:axPos val="l"/>
        <c:majorGridlines/>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de-DE"/>
          </a:p>
        </c:txPr>
        <c:crossAx val="337573376"/>
        <c:crosses val="autoZero"/>
        <c:crossBetween val="between"/>
      </c:valAx>
    </c:plotArea>
    <c:legend>
      <c:legendPos val="r"/>
      <c:layout>
        <c:manualLayout>
          <c:xMode val="edge"/>
          <c:yMode val="edge"/>
          <c:x val="0.15598311629315567"/>
          <c:y val="0.16175543405599774"/>
          <c:w val="0.35737214442731857"/>
          <c:h val="6.4343437285537416E-2"/>
        </c:manualLayout>
      </c:layout>
      <c:overlay val="0"/>
      <c:txPr>
        <a:bodyPr/>
        <a:lstStyle/>
        <a:p>
          <a:pPr>
            <a:defRPr sz="710" b="0" i="0" u="none" strike="noStrike" baseline="0">
              <a:solidFill>
                <a:srgbClr val="000000"/>
              </a:solidFill>
              <a:latin typeface="Calibri"/>
              <a:ea typeface="Calibri"/>
              <a:cs typeface="Calibri"/>
            </a:defRPr>
          </a:pPr>
          <a:endParaRPr lang="de-D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de-DE"/>
    </a:p>
  </c:txPr>
  <c:printSettings>
    <c:headerFooter/>
    <c:pageMargins b="0.78740157499999996" l="0.7" r="0.7" t="0.78740157499999996"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de-DE"/>
              <a:t>tatsächlicher Prognosefehler</a:t>
            </a:r>
          </a:p>
        </c:rich>
      </c:tx>
      <c:overlay val="0"/>
    </c:title>
    <c:autoTitleDeleted val="0"/>
    <c:plotArea>
      <c:layout/>
      <c:barChart>
        <c:barDir val="col"/>
        <c:grouping val="clustered"/>
        <c:varyColors val="0"/>
        <c:ser>
          <c:idx val="1"/>
          <c:order val="0"/>
          <c:tx>
            <c:strRef>
              <c:f>Zusammenfassung!$B$7</c:f>
              <c:strCache>
                <c:ptCount val="1"/>
                <c:pt idx="0">
                  <c:v> 1</c:v>
                </c:pt>
              </c:strCache>
            </c:strRef>
          </c:tx>
          <c:invertIfNegative val="0"/>
          <c:cat>
            <c:strRef>
              <c:f>Zusammenfassung!$A$33:$A$56</c:f>
              <c:strCache>
                <c:ptCount val="24"/>
                <c:pt idx="0">
                  <c:v>92</c:v>
                </c:pt>
                <c:pt idx="1">
                  <c:v>93</c:v>
                </c:pt>
                <c:pt idx="2">
                  <c:v>94</c:v>
                </c:pt>
                <c:pt idx="3">
                  <c:v>95</c:v>
                </c:pt>
                <c:pt idx="4">
                  <c:v>96</c:v>
                </c:pt>
                <c:pt idx="5">
                  <c:v>97</c:v>
                </c:pt>
                <c:pt idx="6">
                  <c:v>98</c:v>
                </c:pt>
                <c:pt idx="7">
                  <c:v>99</c:v>
                </c:pt>
                <c:pt idx="8">
                  <c:v>00</c:v>
                </c:pt>
                <c:pt idx="9">
                  <c:v>01</c:v>
                </c:pt>
                <c:pt idx="10">
                  <c:v>02</c:v>
                </c:pt>
                <c:pt idx="11">
                  <c:v>03</c:v>
                </c:pt>
                <c:pt idx="12">
                  <c:v>04</c:v>
                </c:pt>
                <c:pt idx="13">
                  <c:v>05</c:v>
                </c:pt>
                <c:pt idx="14">
                  <c:v>06</c:v>
                </c:pt>
                <c:pt idx="15">
                  <c:v>07</c:v>
                </c:pt>
                <c:pt idx="16">
                  <c:v>08</c:v>
                </c:pt>
                <c:pt idx="17">
                  <c:v>09</c:v>
                </c:pt>
                <c:pt idx="18">
                  <c:v>10</c:v>
                </c:pt>
                <c:pt idx="19">
                  <c:v>11</c:v>
                </c:pt>
                <c:pt idx="20">
                  <c:v>12</c:v>
                </c:pt>
                <c:pt idx="21">
                  <c:v>13</c:v>
                </c:pt>
                <c:pt idx="22">
                  <c:v>14</c:v>
                </c:pt>
                <c:pt idx="23">
                  <c:v>15</c:v>
                </c:pt>
              </c:strCache>
            </c:strRef>
          </c:cat>
          <c:val>
            <c:numRef>
              <c:f>Zusammenfassung!$B$33:$B$56</c:f>
              <c:numCache>
                <c:formatCode>0.00</c:formatCode>
                <c:ptCount val="24"/>
                <c:pt idx="0">
                  <c:v>-0.89999999999999991</c:v>
                </c:pt>
                <c:pt idx="1">
                  <c:v>-0.7</c:v>
                </c:pt>
                <c:pt idx="2">
                  <c:v>-0.5</c:v>
                </c:pt>
                <c:pt idx="3">
                  <c:v>-0.29999999999999982</c:v>
                </c:pt>
                <c:pt idx="4">
                  <c:v>-9.9999999999999867E-2</c:v>
                </c:pt>
                <c:pt idx="5">
                  <c:v>0.19999999999999973</c:v>
                </c:pt>
                <c:pt idx="6">
                  <c:v>-9.9999999999999645E-2</c:v>
                </c:pt>
                <c:pt idx="7">
                  <c:v>0</c:v>
                </c:pt>
                <c:pt idx="8">
                  <c:v>0</c:v>
                </c:pt>
                <c:pt idx="9">
                  <c:v>0</c:v>
                </c:pt>
                <c:pt idx="10">
                  <c:v>9.9999999999999978E-2</c:v>
                </c:pt>
                <c:pt idx="11">
                  <c:v>0.1</c:v>
                </c:pt>
                <c:pt idx="12">
                  <c:v>0</c:v>
                </c:pt>
                <c:pt idx="13">
                  <c:v>0</c:v>
                </c:pt>
                <c:pt idx="14">
                  <c:v>0</c:v>
                </c:pt>
                <c:pt idx="15">
                  <c:v>0</c:v>
                </c:pt>
                <c:pt idx="16">
                  <c:v>0.30000000000000004</c:v>
                </c:pt>
                <c:pt idx="17">
                  <c:v>0.20000000000000018</c:v>
                </c:pt>
                <c:pt idx="18">
                  <c:v>0</c:v>
                </c:pt>
                <c:pt idx="19">
                  <c:v>0</c:v>
                </c:pt>
                <c:pt idx="20">
                  <c:v>0.10000000000000009</c:v>
                </c:pt>
                <c:pt idx="21">
                  <c:v>9.9999999999999978E-2</c:v>
                </c:pt>
                <c:pt idx="22">
                  <c:v>-0.10000000000000009</c:v>
                </c:pt>
                <c:pt idx="23">
                  <c:v>0</c:v>
                </c:pt>
              </c:numCache>
            </c:numRef>
          </c:val>
          <c:extLst>
            <c:ext xmlns:c16="http://schemas.microsoft.com/office/drawing/2014/chart" uri="{C3380CC4-5D6E-409C-BE32-E72D297353CC}">
              <c16:uniqueId val="{00000000-51A9-4707-BDFC-FF3783A9A503}"/>
            </c:ext>
          </c:extLst>
        </c:ser>
        <c:dLbls>
          <c:showLegendKey val="0"/>
          <c:showVal val="0"/>
          <c:showCatName val="0"/>
          <c:showSerName val="0"/>
          <c:showPercent val="0"/>
          <c:showBubbleSize val="0"/>
        </c:dLbls>
        <c:gapWidth val="150"/>
        <c:axId val="337026432"/>
        <c:axId val="337028224"/>
      </c:barChart>
      <c:catAx>
        <c:axId val="337026432"/>
        <c:scaling>
          <c:orientation val="minMax"/>
        </c:scaling>
        <c:delete val="0"/>
        <c:axPos val="b"/>
        <c:numFmt formatCode="General" sourceLinked="1"/>
        <c:majorTickMark val="out"/>
        <c:minorTickMark val="none"/>
        <c:tickLblPos val="nextTo"/>
        <c:txPr>
          <a:bodyPr rot="-5400000" vert="horz"/>
          <a:lstStyle/>
          <a:p>
            <a:pPr>
              <a:defRPr sz="1000" b="0" i="0" u="none" strike="noStrike" baseline="0">
                <a:solidFill>
                  <a:srgbClr val="000000"/>
                </a:solidFill>
                <a:latin typeface="Calibri"/>
                <a:ea typeface="Calibri"/>
                <a:cs typeface="Calibri"/>
              </a:defRPr>
            </a:pPr>
            <a:endParaRPr lang="de-DE"/>
          </a:p>
        </c:txPr>
        <c:crossAx val="337028224"/>
        <c:crosses val="autoZero"/>
        <c:auto val="1"/>
        <c:lblAlgn val="ctr"/>
        <c:lblOffset val="100"/>
        <c:noMultiLvlLbl val="0"/>
      </c:catAx>
      <c:valAx>
        <c:axId val="337028224"/>
        <c:scaling>
          <c:orientation val="minMax"/>
        </c:scaling>
        <c:delete val="0"/>
        <c:axPos val="l"/>
        <c:majorGridlines/>
        <c:numFmt formatCode="0.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de-DE"/>
          </a:p>
        </c:txPr>
        <c:crossAx val="337026432"/>
        <c:crosses val="autoZero"/>
        <c:crossBetween val="between"/>
      </c:valAx>
    </c:plotArea>
    <c:legend>
      <c:legendPos val="r"/>
      <c:layout>
        <c:manualLayout>
          <c:xMode val="edge"/>
          <c:yMode val="edge"/>
          <c:x val="0.48076970102329847"/>
          <c:y val="0.90322906675268488"/>
          <c:w val="3.5256444741708554E-2"/>
          <c:h val="6.4516361910906067E-2"/>
        </c:manualLayout>
      </c:layout>
      <c:overlay val="0"/>
      <c:txPr>
        <a:bodyPr/>
        <a:lstStyle/>
        <a:p>
          <a:pPr>
            <a:defRPr sz="710" b="0" i="0" u="none" strike="noStrike" baseline="0">
              <a:solidFill>
                <a:srgbClr val="000000"/>
              </a:solidFill>
              <a:latin typeface="Calibri"/>
              <a:ea typeface="Calibri"/>
              <a:cs typeface="Calibri"/>
            </a:defRPr>
          </a:pPr>
          <a:endParaRPr lang="de-D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de-DE"/>
    </a:p>
  </c:txPr>
  <c:printSettings>
    <c:headerFooter/>
    <c:pageMargins b="0.78740157499999996" l="0.7" r="0.7" t="0.78740157499999996"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de-DE"/>
              <a:t>tatsächlicher Prognosefehler</a:t>
            </a:r>
          </a:p>
        </c:rich>
      </c:tx>
      <c:overlay val="0"/>
    </c:title>
    <c:autoTitleDeleted val="0"/>
    <c:plotArea>
      <c:layout/>
      <c:barChart>
        <c:barDir val="col"/>
        <c:grouping val="clustered"/>
        <c:varyColors val="0"/>
        <c:ser>
          <c:idx val="1"/>
          <c:order val="0"/>
          <c:tx>
            <c:strRef>
              <c:f>Zusammenfassung!$C$7</c:f>
              <c:strCache>
                <c:ptCount val="1"/>
                <c:pt idx="0">
                  <c:v> 3</c:v>
                </c:pt>
              </c:strCache>
            </c:strRef>
          </c:tx>
          <c:invertIfNegative val="0"/>
          <c:cat>
            <c:strRef>
              <c:f>Zusammenfassung!$A$33:$A$56</c:f>
              <c:strCache>
                <c:ptCount val="24"/>
                <c:pt idx="0">
                  <c:v>92</c:v>
                </c:pt>
                <c:pt idx="1">
                  <c:v>93</c:v>
                </c:pt>
                <c:pt idx="2">
                  <c:v>94</c:v>
                </c:pt>
                <c:pt idx="3">
                  <c:v>95</c:v>
                </c:pt>
                <c:pt idx="4">
                  <c:v>96</c:v>
                </c:pt>
                <c:pt idx="5">
                  <c:v>97</c:v>
                </c:pt>
                <c:pt idx="6">
                  <c:v>98</c:v>
                </c:pt>
                <c:pt idx="7">
                  <c:v>99</c:v>
                </c:pt>
                <c:pt idx="8">
                  <c:v>00</c:v>
                </c:pt>
                <c:pt idx="9">
                  <c:v>01</c:v>
                </c:pt>
                <c:pt idx="10">
                  <c:v>02</c:v>
                </c:pt>
                <c:pt idx="11">
                  <c:v>03</c:v>
                </c:pt>
                <c:pt idx="12">
                  <c:v>04</c:v>
                </c:pt>
                <c:pt idx="13">
                  <c:v>05</c:v>
                </c:pt>
                <c:pt idx="14">
                  <c:v>06</c:v>
                </c:pt>
                <c:pt idx="15">
                  <c:v>07</c:v>
                </c:pt>
                <c:pt idx="16">
                  <c:v>08</c:v>
                </c:pt>
                <c:pt idx="17">
                  <c:v>09</c:v>
                </c:pt>
                <c:pt idx="18">
                  <c:v>10</c:v>
                </c:pt>
                <c:pt idx="19">
                  <c:v>11</c:v>
                </c:pt>
                <c:pt idx="20">
                  <c:v>12</c:v>
                </c:pt>
                <c:pt idx="21">
                  <c:v>13</c:v>
                </c:pt>
                <c:pt idx="22">
                  <c:v>14</c:v>
                </c:pt>
                <c:pt idx="23">
                  <c:v>15</c:v>
                </c:pt>
              </c:strCache>
            </c:strRef>
          </c:cat>
          <c:val>
            <c:numRef>
              <c:f>Zusammenfassung!$C$33:$C$56</c:f>
              <c:numCache>
                <c:formatCode>0.00</c:formatCode>
                <c:ptCount val="24"/>
                <c:pt idx="0">
                  <c:v>-0.79999999999999982</c:v>
                </c:pt>
                <c:pt idx="1">
                  <c:v>-0.7</c:v>
                </c:pt>
                <c:pt idx="2">
                  <c:v>-1.6999999999999997</c:v>
                </c:pt>
                <c:pt idx="3">
                  <c:v>0.5</c:v>
                </c:pt>
                <c:pt idx="4">
                  <c:v>-0.7</c:v>
                </c:pt>
                <c:pt idx="5">
                  <c:v>9.9999999999999645E-2</c:v>
                </c:pt>
                <c:pt idx="6">
                  <c:v>-0.19999999999999973</c:v>
                </c:pt>
                <c:pt idx="7">
                  <c:v>0.20000000000000018</c:v>
                </c:pt>
                <c:pt idx="8">
                  <c:v>-0.20000000000000018</c:v>
                </c:pt>
                <c:pt idx="9">
                  <c:v>1.1000000000000001</c:v>
                </c:pt>
                <c:pt idx="10">
                  <c:v>0.8</c:v>
                </c:pt>
                <c:pt idx="11">
                  <c:v>0.30000000000000004</c:v>
                </c:pt>
                <c:pt idx="12">
                  <c:v>0</c:v>
                </c:pt>
                <c:pt idx="13">
                  <c:v>0</c:v>
                </c:pt>
                <c:pt idx="14">
                  <c:v>-0.8</c:v>
                </c:pt>
                <c:pt idx="15">
                  <c:v>0.20000000000000018</c:v>
                </c:pt>
                <c:pt idx="16">
                  <c:v>0.90000000000000013</c:v>
                </c:pt>
                <c:pt idx="17">
                  <c:v>-0.79999999999999982</c:v>
                </c:pt>
                <c:pt idx="18">
                  <c:v>-1.8</c:v>
                </c:pt>
                <c:pt idx="19">
                  <c:v>0.29999999999999982</c:v>
                </c:pt>
                <c:pt idx="20">
                  <c:v>0.20000000000000007</c:v>
                </c:pt>
                <c:pt idx="21">
                  <c:v>9.9999999999999978E-2</c:v>
                </c:pt>
                <c:pt idx="22">
                  <c:v>0.5</c:v>
                </c:pt>
                <c:pt idx="23">
                  <c:v>0.19999999999999996</c:v>
                </c:pt>
              </c:numCache>
            </c:numRef>
          </c:val>
          <c:extLst>
            <c:ext xmlns:c16="http://schemas.microsoft.com/office/drawing/2014/chart" uri="{C3380CC4-5D6E-409C-BE32-E72D297353CC}">
              <c16:uniqueId val="{00000000-86E3-40E6-A699-96276943AAF5}"/>
            </c:ext>
          </c:extLst>
        </c:ser>
        <c:dLbls>
          <c:showLegendKey val="0"/>
          <c:showVal val="0"/>
          <c:showCatName val="0"/>
          <c:showSerName val="0"/>
          <c:showPercent val="0"/>
          <c:showBubbleSize val="0"/>
        </c:dLbls>
        <c:gapWidth val="150"/>
        <c:axId val="337044608"/>
        <c:axId val="337046144"/>
      </c:barChart>
      <c:catAx>
        <c:axId val="337044608"/>
        <c:scaling>
          <c:orientation val="minMax"/>
        </c:scaling>
        <c:delete val="0"/>
        <c:axPos val="b"/>
        <c:numFmt formatCode="General" sourceLinked="1"/>
        <c:majorTickMark val="out"/>
        <c:minorTickMark val="none"/>
        <c:tickLblPos val="nextTo"/>
        <c:txPr>
          <a:bodyPr rot="-5400000" vert="horz"/>
          <a:lstStyle/>
          <a:p>
            <a:pPr>
              <a:defRPr sz="1000" b="0" i="0" u="none" strike="noStrike" baseline="0">
                <a:solidFill>
                  <a:srgbClr val="000000"/>
                </a:solidFill>
                <a:latin typeface="Calibri"/>
                <a:ea typeface="Calibri"/>
                <a:cs typeface="Calibri"/>
              </a:defRPr>
            </a:pPr>
            <a:endParaRPr lang="de-DE"/>
          </a:p>
        </c:txPr>
        <c:crossAx val="337046144"/>
        <c:crosses val="autoZero"/>
        <c:auto val="1"/>
        <c:lblAlgn val="ctr"/>
        <c:lblOffset val="100"/>
        <c:noMultiLvlLbl val="0"/>
      </c:catAx>
      <c:valAx>
        <c:axId val="337046144"/>
        <c:scaling>
          <c:orientation val="minMax"/>
        </c:scaling>
        <c:delete val="0"/>
        <c:axPos val="l"/>
        <c:majorGridlines/>
        <c:numFmt formatCode="0.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de-DE"/>
          </a:p>
        </c:txPr>
        <c:crossAx val="337044608"/>
        <c:crosses val="autoZero"/>
        <c:crossBetween val="between"/>
      </c:valAx>
    </c:plotArea>
    <c:legend>
      <c:legendPos val="r"/>
      <c:layout>
        <c:manualLayout>
          <c:xMode val="edge"/>
          <c:yMode val="edge"/>
          <c:x val="0.48076970102329847"/>
          <c:y val="0.90348909855108783"/>
          <c:w val="3.5256444741708554E-2"/>
          <c:h val="6.4343437285537416E-2"/>
        </c:manualLayout>
      </c:layout>
      <c:overlay val="0"/>
      <c:txPr>
        <a:bodyPr/>
        <a:lstStyle/>
        <a:p>
          <a:pPr>
            <a:defRPr sz="710" b="0" i="0" u="none" strike="noStrike" baseline="0">
              <a:solidFill>
                <a:srgbClr val="000000"/>
              </a:solidFill>
              <a:latin typeface="Calibri"/>
              <a:ea typeface="Calibri"/>
              <a:cs typeface="Calibri"/>
            </a:defRPr>
          </a:pPr>
          <a:endParaRPr lang="de-D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de-DE"/>
    </a:p>
  </c:txPr>
  <c:printSettings>
    <c:headerFooter/>
    <c:pageMargins b="0.78740157499999996" l="0.7" r="0.7" t="0.78740157499999996"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de-DE"/>
              <a:t>tatsächlicher Prognosefehler</a:t>
            </a:r>
          </a:p>
        </c:rich>
      </c:tx>
      <c:overlay val="0"/>
    </c:title>
    <c:autoTitleDeleted val="0"/>
    <c:plotArea>
      <c:layout/>
      <c:barChart>
        <c:barDir val="col"/>
        <c:grouping val="clustered"/>
        <c:varyColors val="0"/>
        <c:ser>
          <c:idx val="1"/>
          <c:order val="0"/>
          <c:tx>
            <c:strRef>
              <c:f>Zusammenfassung!$D$7</c:f>
              <c:strCache>
                <c:ptCount val="1"/>
                <c:pt idx="0">
                  <c:v> 5</c:v>
                </c:pt>
              </c:strCache>
            </c:strRef>
          </c:tx>
          <c:invertIfNegative val="0"/>
          <c:cat>
            <c:strRef>
              <c:f>Zusammenfassung!$A$33:$A$56</c:f>
              <c:strCache>
                <c:ptCount val="24"/>
                <c:pt idx="0">
                  <c:v>92</c:v>
                </c:pt>
                <c:pt idx="1">
                  <c:v>93</c:v>
                </c:pt>
                <c:pt idx="2">
                  <c:v>94</c:v>
                </c:pt>
                <c:pt idx="3">
                  <c:v>95</c:v>
                </c:pt>
                <c:pt idx="4">
                  <c:v>96</c:v>
                </c:pt>
                <c:pt idx="5">
                  <c:v>97</c:v>
                </c:pt>
                <c:pt idx="6">
                  <c:v>98</c:v>
                </c:pt>
                <c:pt idx="7">
                  <c:v>99</c:v>
                </c:pt>
                <c:pt idx="8">
                  <c:v>00</c:v>
                </c:pt>
                <c:pt idx="9">
                  <c:v>01</c:v>
                </c:pt>
                <c:pt idx="10">
                  <c:v>02</c:v>
                </c:pt>
                <c:pt idx="11">
                  <c:v>03</c:v>
                </c:pt>
                <c:pt idx="12">
                  <c:v>04</c:v>
                </c:pt>
                <c:pt idx="13">
                  <c:v>05</c:v>
                </c:pt>
                <c:pt idx="14">
                  <c:v>06</c:v>
                </c:pt>
                <c:pt idx="15">
                  <c:v>07</c:v>
                </c:pt>
                <c:pt idx="16">
                  <c:v>08</c:v>
                </c:pt>
                <c:pt idx="17">
                  <c:v>09</c:v>
                </c:pt>
                <c:pt idx="18">
                  <c:v>10</c:v>
                </c:pt>
                <c:pt idx="19">
                  <c:v>11</c:v>
                </c:pt>
                <c:pt idx="20">
                  <c:v>12</c:v>
                </c:pt>
                <c:pt idx="21">
                  <c:v>13</c:v>
                </c:pt>
                <c:pt idx="22">
                  <c:v>14</c:v>
                </c:pt>
                <c:pt idx="23">
                  <c:v>15</c:v>
                </c:pt>
              </c:strCache>
            </c:strRef>
          </c:cat>
          <c:val>
            <c:numRef>
              <c:f>Zusammenfassung!$D$33:$D$56</c:f>
              <c:numCache>
                <c:formatCode>0.00</c:formatCode>
                <c:ptCount val="24"/>
                <c:pt idx="0">
                  <c:v>-9.9999999999999867E-2</c:v>
                </c:pt>
                <c:pt idx="1">
                  <c:v>1.6</c:v>
                </c:pt>
                <c:pt idx="2">
                  <c:v>-2.4</c:v>
                </c:pt>
                <c:pt idx="3">
                  <c:v>0.60000000000000009</c:v>
                </c:pt>
                <c:pt idx="4">
                  <c:v>0.10000000000000009</c:v>
                </c:pt>
                <c:pt idx="5">
                  <c:v>-0.10000000000000009</c:v>
                </c:pt>
                <c:pt idx="6">
                  <c:v>0.10000000000000009</c:v>
                </c:pt>
                <c:pt idx="7">
                  <c:v>0.60000000000000009</c:v>
                </c:pt>
                <c:pt idx="8">
                  <c:v>-0.39999999999999991</c:v>
                </c:pt>
                <c:pt idx="9">
                  <c:v>2.1999999999999997</c:v>
                </c:pt>
                <c:pt idx="10">
                  <c:v>0.49999999999999994</c:v>
                </c:pt>
                <c:pt idx="11">
                  <c:v>1</c:v>
                </c:pt>
                <c:pt idx="12">
                  <c:v>0.10000000000000009</c:v>
                </c:pt>
                <c:pt idx="13">
                  <c:v>0.4</c:v>
                </c:pt>
                <c:pt idx="14">
                  <c:v>-1</c:v>
                </c:pt>
                <c:pt idx="15">
                  <c:v>-1</c:v>
                </c:pt>
                <c:pt idx="16">
                  <c:v>0.59999999999999987</c:v>
                </c:pt>
                <c:pt idx="17">
                  <c:v>3.8</c:v>
                </c:pt>
                <c:pt idx="18">
                  <c:v>-1.9000000000000001</c:v>
                </c:pt>
                <c:pt idx="19">
                  <c:v>-0.79999999999999982</c:v>
                </c:pt>
                <c:pt idx="20">
                  <c:v>-0.19999999999999996</c:v>
                </c:pt>
                <c:pt idx="21">
                  <c:v>0.29999999999999993</c:v>
                </c:pt>
                <c:pt idx="22">
                  <c:v>0.30000000000000004</c:v>
                </c:pt>
                <c:pt idx="23">
                  <c:v>-0.39999999999999991</c:v>
                </c:pt>
              </c:numCache>
            </c:numRef>
          </c:val>
          <c:extLst>
            <c:ext xmlns:c16="http://schemas.microsoft.com/office/drawing/2014/chart" uri="{C3380CC4-5D6E-409C-BE32-E72D297353CC}">
              <c16:uniqueId val="{00000000-B233-420D-A105-C330DAEE7112}"/>
            </c:ext>
          </c:extLst>
        </c:ser>
        <c:dLbls>
          <c:showLegendKey val="0"/>
          <c:showVal val="0"/>
          <c:showCatName val="0"/>
          <c:showSerName val="0"/>
          <c:showPercent val="0"/>
          <c:showBubbleSize val="0"/>
        </c:dLbls>
        <c:gapWidth val="150"/>
        <c:axId val="337083008"/>
        <c:axId val="337092992"/>
      </c:barChart>
      <c:catAx>
        <c:axId val="337083008"/>
        <c:scaling>
          <c:orientation val="minMax"/>
        </c:scaling>
        <c:delete val="0"/>
        <c:axPos val="b"/>
        <c:numFmt formatCode="General" sourceLinked="1"/>
        <c:majorTickMark val="out"/>
        <c:minorTickMark val="none"/>
        <c:tickLblPos val="nextTo"/>
        <c:txPr>
          <a:bodyPr rot="-5400000" vert="horz"/>
          <a:lstStyle/>
          <a:p>
            <a:pPr>
              <a:defRPr sz="1000" b="0" i="0" u="none" strike="noStrike" baseline="0">
                <a:solidFill>
                  <a:srgbClr val="000000"/>
                </a:solidFill>
                <a:latin typeface="Calibri"/>
                <a:ea typeface="Calibri"/>
                <a:cs typeface="Calibri"/>
              </a:defRPr>
            </a:pPr>
            <a:endParaRPr lang="de-DE"/>
          </a:p>
        </c:txPr>
        <c:crossAx val="337092992"/>
        <c:crosses val="autoZero"/>
        <c:auto val="1"/>
        <c:lblAlgn val="ctr"/>
        <c:lblOffset val="100"/>
        <c:noMultiLvlLbl val="0"/>
      </c:catAx>
      <c:valAx>
        <c:axId val="337092992"/>
        <c:scaling>
          <c:orientation val="minMax"/>
        </c:scaling>
        <c:delete val="0"/>
        <c:axPos val="l"/>
        <c:majorGridlines/>
        <c:numFmt formatCode="0.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de-DE"/>
          </a:p>
        </c:txPr>
        <c:crossAx val="337083008"/>
        <c:crosses val="autoZero"/>
        <c:crossBetween val="between"/>
      </c:valAx>
    </c:plotArea>
    <c:legend>
      <c:legendPos val="r"/>
      <c:layout>
        <c:manualLayout>
          <c:xMode val="edge"/>
          <c:yMode val="edge"/>
          <c:x val="0.48076970102329847"/>
          <c:y val="0.90348909855108783"/>
          <c:w val="3.5256444741708554E-2"/>
          <c:h val="6.4343437285537416E-2"/>
        </c:manualLayout>
      </c:layout>
      <c:overlay val="0"/>
      <c:txPr>
        <a:bodyPr/>
        <a:lstStyle/>
        <a:p>
          <a:pPr>
            <a:defRPr sz="710" b="0" i="0" u="none" strike="noStrike" baseline="0">
              <a:solidFill>
                <a:srgbClr val="000000"/>
              </a:solidFill>
              <a:latin typeface="Calibri"/>
              <a:ea typeface="Calibri"/>
              <a:cs typeface="Calibri"/>
            </a:defRPr>
          </a:pPr>
          <a:endParaRPr lang="de-D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de-DE"/>
    </a:p>
  </c:txPr>
  <c:printSettings>
    <c:headerFooter/>
    <c:pageMargins b="0.78740157499999996" l="0.7" r="0.7" t="0.78740157499999996"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de-DE"/>
              <a:t>tatsächlicher Prognosefehler</a:t>
            </a:r>
          </a:p>
        </c:rich>
      </c:tx>
      <c:overlay val="0"/>
    </c:title>
    <c:autoTitleDeleted val="0"/>
    <c:plotArea>
      <c:layout/>
      <c:barChart>
        <c:barDir val="col"/>
        <c:grouping val="clustered"/>
        <c:varyColors val="0"/>
        <c:ser>
          <c:idx val="1"/>
          <c:order val="0"/>
          <c:tx>
            <c:strRef>
              <c:f>Zusammenfassung!$E$7</c:f>
              <c:strCache>
                <c:ptCount val="1"/>
                <c:pt idx="0">
                  <c:v> 7</c:v>
                </c:pt>
              </c:strCache>
            </c:strRef>
          </c:tx>
          <c:invertIfNegative val="0"/>
          <c:cat>
            <c:strRef>
              <c:f>Zusammenfassung!$A$33:$A$56</c:f>
              <c:strCache>
                <c:ptCount val="24"/>
                <c:pt idx="0">
                  <c:v>92</c:v>
                </c:pt>
                <c:pt idx="1">
                  <c:v>93</c:v>
                </c:pt>
                <c:pt idx="2">
                  <c:v>94</c:v>
                </c:pt>
                <c:pt idx="3">
                  <c:v>95</c:v>
                </c:pt>
                <c:pt idx="4">
                  <c:v>96</c:v>
                </c:pt>
                <c:pt idx="5">
                  <c:v>97</c:v>
                </c:pt>
                <c:pt idx="6">
                  <c:v>98</c:v>
                </c:pt>
                <c:pt idx="7">
                  <c:v>99</c:v>
                </c:pt>
                <c:pt idx="8">
                  <c:v>00</c:v>
                </c:pt>
                <c:pt idx="9">
                  <c:v>01</c:v>
                </c:pt>
                <c:pt idx="10">
                  <c:v>02</c:v>
                </c:pt>
                <c:pt idx="11">
                  <c:v>03</c:v>
                </c:pt>
                <c:pt idx="12">
                  <c:v>04</c:v>
                </c:pt>
                <c:pt idx="13">
                  <c:v>05</c:v>
                </c:pt>
                <c:pt idx="14">
                  <c:v>06</c:v>
                </c:pt>
                <c:pt idx="15">
                  <c:v>07</c:v>
                </c:pt>
                <c:pt idx="16">
                  <c:v>08</c:v>
                </c:pt>
                <c:pt idx="17">
                  <c:v>09</c:v>
                </c:pt>
                <c:pt idx="18">
                  <c:v>10</c:v>
                </c:pt>
                <c:pt idx="19">
                  <c:v>11</c:v>
                </c:pt>
                <c:pt idx="20">
                  <c:v>12</c:v>
                </c:pt>
                <c:pt idx="21">
                  <c:v>13</c:v>
                </c:pt>
                <c:pt idx="22">
                  <c:v>14</c:v>
                </c:pt>
                <c:pt idx="23">
                  <c:v>15</c:v>
                </c:pt>
              </c:strCache>
            </c:strRef>
          </c:cat>
          <c:val>
            <c:numRef>
              <c:f>Zusammenfassung!$E$33:$E$56</c:f>
              <c:numCache>
                <c:formatCode>0.00</c:formatCode>
                <c:ptCount val="24"/>
                <c:pt idx="0">
                  <c:v>0.30000000000000027</c:v>
                </c:pt>
                <c:pt idx="1">
                  <c:v>3.5999999999999996</c:v>
                </c:pt>
                <c:pt idx="2">
                  <c:v>-1.7999999999999998</c:v>
                </c:pt>
                <c:pt idx="3">
                  <c:v>0</c:v>
                </c:pt>
                <c:pt idx="4">
                  <c:v>0.80000000000000027</c:v>
                </c:pt>
                <c:pt idx="5">
                  <c:v>-0.30000000000000027</c:v>
                </c:pt>
                <c:pt idx="6">
                  <c:v>-9.9999999999999645E-2</c:v>
                </c:pt>
                <c:pt idx="7">
                  <c:v>1.3000000000000003</c:v>
                </c:pt>
                <c:pt idx="8">
                  <c:v>-0.60000000000000009</c:v>
                </c:pt>
                <c:pt idx="9">
                  <c:v>2.2999999999999998</c:v>
                </c:pt>
                <c:pt idx="10">
                  <c:v>2.1999999999999997</c:v>
                </c:pt>
                <c:pt idx="11">
                  <c:v>2.6</c:v>
                </c:pt>
                <c:pt idx="12">
                  <c:v>-0.19999999999999996</c:v>
                </c:pt>
                <c:pt idx="13">
                  <c:v>0.79999999999999993</c:v>
                </c:pt>
                <c:pt idx="14">
                  <c:v>-1.1000000000000001</c:v>
                </c:pt>
                <c:pt idx="15">
                  <c:v>-1.4</c:v>
                </c:pt>
                <c:pt idx="16">
                  <c:v>0.99999999999999978</c:v>
                </c:pt>
                <c:pt idx="17">
                  <c:v>6.3</c:v>
                </c:pt>
                <c:pt idx="18">
                  <c:v>-3.2</c:v>
                </c:pt>
                <c:pt idx="19">
                  <c:v>-1.3</c:v>
                </c:pt>
                <c:pt idx="20">
                  <c:v>1.3</c:v>
                </c:pt>
                <c:pt idx="21">
                  <c:v>0.99999999999999989</c:v>
                </c:pt>
                <c:pt idx="22">
                  <c:v>0.10000000000000009</c:v>
                </c:pt>
                <c:pt idx="23">
                  <c:v>0.30000000000000004</c:v>
                </c:pt>
              </c:numCache>
            </c:numRef>
          </c:val>
          <c:extLst>
            <c:ext xmlns:c16="http://schemas.microsoft.com/office/drawing/2014/chart" uri="{C3380CC4-5D6E-409C-BE32-E72D297353CC}">
              <c16:uniqueId val="{00000000-8D31-4B31-BF26-A4E4D6E6F6C9}"/>
            </c:ext>
          </c:extLst>
        </c:ser>
        <c:dLbls>
          <c:showLegendKey val="0"/>
          <c:showVal val="0"/>
          <c:showCatName val="0"/>
          <c:showSerName val="0"/>
          <c:showPercent val="0"/>
          <c:showBubbleSize val="0"/>
        </c:dLbls>
        <c:gapWidth val="150"/>
        <c:axId val="338309120"/>
        <c:axId val="338310656"/>
      </c:barChart>
      <c:catAx>
        <c:axId val="338309120"/>
        <c:scaling>
          <c:orientation val="minMax"/>
        </c:scaling>
        <c:delete val="0"/>
        <c:axPos val="b"/>
        <c:numFmt formatCode="General" sourceLinked="1"/>
        <c:majorTickMark val="out"/>
        <c:minorTickMark val="none"/>
        <c:tickLblPos val="nextTo"/>
        <c:txPr>
          <a:bodyPr rot="-5400000" vert="horz"/>
          <a:lstStyle/>
          <a:p>
            <a:pPr>
              <a:defRPr sz="1000" b="0" i="0" u="none" strike="noStrike" baseline="0">
                <a:solidFill>
                  <a:srgbClr val="000000"/>
                </a:solidFill>
                <a:latin typeface="Calibri"/>
                <a:ea typeface="Calibri"/>
                <a:cs typeface="Calibri"/>
              </a:defRPr>
            </a:pPr>
            <a:endParaRPr lang="de-DE"/>
          </a:p>
        </c:txPr>
        <c:crossAx val="338310656"/>
        <c:crosses val="autoZero"/>
        <c:auto val="1"/>
        <c:lblAlgn val="ctr"/>
        <c:lblOffset val="100"/>
        <c:noMultiLvlLbl val="0"/>
      </c:catAx>
      <c:valAx>
        <c:axId val="338310656"/>
        <c:scaling>
          <c:orientation val="minMax"/>
        </c:scaling>
        <c:delete val="0"/>
        <c:axPos val="l"/>
        <c:majorGridlines/>
        <c:numFmt formatCode="0.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de-DE"/>
          </a:p>
        </c:txPr>
        <c:crossAx val="338309120"/>
        <c:crosses val="autoZero"/>
        <c:crossBetween val="between"/>
      </c:valAx>
    </c:plotArea>
    <c:legend>
      <c:legendPos val="r"/>
      <c:layout>
        <c:manualLayout>
          <c:xMode val="edge"/>
          <c:yMode val="edge"/>
          <c:x val="0.48076970102329847"/>
          <c:y val="0.90348909855108783"/>
          <c:w val="3.5256444741708554E-2"/>
          <c:h val="6.4343437285537416E-2"/>
        </c:manualLayout>
      </c:layout>
      <c:overlay val="0"/>
      <c:txPr>
        <a:bodyPr/>
        <a:lstStyle/>
        <a:p>
          <a:pPr>
            <a:defRPr sz="710" b="0" i="0" u="none" strike="noStrike" baseline="0">
              <a:solidFill>
                <a:srgbClr val="000000"/>
              </a:solidFill>
              <a:latin typeface="Calibri"/>
              <a:ea typeface="Calibri"/>
              <a:cs typeface="Calibri"/>
            </a:defRPr>
          </a:pPr>
          <a:endParaRPr lang="de-D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de-DE"/>
    </a:p>
  </c:txPr>
  <c:printSettings>
    <c:headerFooter/>
    <c:pageMargins b="0.78740157499999996" l="0.7" r="0.7" t="0.78740157499999996"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de-DE"/>
              <a:t>Tatsächlicher Prognosefehler</a:t>
            </a:r>
          </a:p>
        </c:rich>
      </c:tx>
      <c:overlay val="0"/>
    </c:title>
    <c:autoTitleDeleted val="0"/>
    <c:plotArea>
      <c:layout>
        <c:manualLayout>
          <c:layoutTarget val="inner"/>
          <c:xMode val="edge"/>
          <c:yMode val="edge"/>
          <c:x val="6.3579326520355167E-2"/>
          <c:y val="0.14299594961095774"/>
          <c:w val="0.8922717373094321"/>
          <c:h val="0.71038289454699555"/>
        </c:manualLayout>
      </c:layout>
      <c:lineChart>
        <c:grouping val="standard"/>
        <c:varyColors val="0"/>
        <c:ser>
          <c:idx val="1"/>
          <c:order val="0"/>
          <c:tx>
            <c:strRef>
              <c:f>Zusammenfassung!$B$7</c:f>
              <c:strCache>
                <c:ptCount val="1"/>
                <c:pt idx="0">
                  <c:v> 1</c:v>
                </c:pt>
              </c:strCache>
            </c:strRef>
          </c:tx>
          <c:marker>
            <c:symbol val="none"/>
          </c:marker>
          <c:cat>
            <c:strRef>
              <c:f>Zusammenfassung!$A$33:$A$59</c:f>
              <c:strCache>
                <c:ptCount val="27"/>
                <c:pt idx="0">
                  <c:v>92</c:v>
                </c:pt>
                <c:pt idx="1">
                  <c:v>93</c:v>
                </c:pt>
                <c:pt idx="2">
                  <c:v>94</c:v>
                </c:pt>
                <c:pt idx="3">
                  <c:v>95</c:v>
                </c:pt>
                <c:pt idx="4">
                  <c:v>96</c:v>
                </c:pt>
                <c:pt idx="5">
                  <c:v>97</c:v>
                </c:pt>
                <c:pt idx="6">
                  <c:v>98</c:v>
                </c:pt>
                <c:pt idx="7">
                  <c:v>99</c:v>
                </c:pt>
                <c:pt idx="8">
                  <c:v>00</c:v>
                </c:pt>
                <c:pt idx="9">
                  <c:v>01</c:v>
                </c:pt>
                <c:pt idx="10">
                  <c:v>02</c:v>
                </c:pt>
                <c:pt idx="11">
                  <c:v>03</c:v>
                </c:pt>
                <c:pt idx="12">
                  <c:v>04</c:v>
                </c:pt>
                <c:pt idx="13">
                  <c:v>05</c:v>
                </c:pt>
                <c:pt idx="14">
                  <c:v>06</c:v>
                </c:pt>
                <c:pt idx="15">
                  <c:v>07</c:v>
                </c:pt>
                <c:pt idx="16">
                  <c:v>08</c:v>
                </c:pt>
                <c:pt idx="17">
                  <c:v>09</c:v>
                </c:pt>
                <c:pt idx="18">
                  <c:v>10</c:v>
                </c:pt>
                <c:pt idx="19">
                  <c:v>11</c:v>
                </c:pt>
                <c:pt idx="20">
                  <c:v>12</c:v>
                </c:pt>
                <c:pt idx="21">
                  <c:v>13</c:v>
                </c:pt>
                <c:pt idx="22">
                  <c:v>14</c:v>
                </c:pt>
                <c:pt idx="23">
                  <c:v>15</c:v>
                </c:pt>
                <c:pt idx="24">
                  <c:v>16</c:v>
                </c:pt>
                <c:pt idx="25">
                  <c:v>17</c:v>
                </c:pt>
                <c:pt idx="26">
                  <c:v>18</c:v>
                </c:pt>
              </c:strCache>
            </c:strRef>
          </c:cat>
          <c:val>
            <c:numRef>
              <c:f>Zusammenfassung!$B$33:$B$59</c:f>
              <c:numCache>
                <c:formatCode>0.00</c:formatCode>
                <c:ptCount val="27"/>
                <c:pt idx="0">
                  <c:v>-0.89999999999999991</c:v>
                </c:pt>
                <c:pt idx="1">
                  <c:v>-0.7</c:v>
                </c:pt>
                <c:pt idx="2">
                  <c:v>-0.5</c:v>
                </c:pt>
                <c:pt idx="3">
                  <c:v>-0.29999999999999982</c:v>
                </c:pt>
                <c:pt idx="4">
                  <c:v>-9.9999999999999867E-2</c:v>
                </c:pt>
                <c:pt idx="5">
                  <c:v>0.19999999999999973</c:v>
                </c:pt>
                <c:pt idx="6">
                  <c:v>-9.9999999999999645E-2</c:v>
                </c:pt>
                <c:pt idx="7">
                  <c:v>0</c:v>
                </c:pt>
                <c:pt idx="8">
                  <c:v>0</c:v>
                </c:pt>
                <c:pt idx="9">
                  <c:v>0</c:v>
                </c:pt>
                <c:pt idx="10">
                  <c:v>9.9999999999999978E-2</c:v>
                </c:pt>
                <c:pt idx="11">
                  <c:v>0.1</c:v>
                </c:pt>
                <c:pt idx="12">
                  <c:v>0</c:v>
                </c:pt>
                <c:pt idx="13">
                  <c:v>0</c:v>
                </c:pt>
                <c:pt idx="14">
                  <c:v>0</c:v>
                </c:pt>
                <c:pt idx="15">
                  <c:v>0</c:v>
                </c:pt>
                <c:pt idx="16">
                  <c:v>0.30000000000000004</c:v>
                </c:pt>
                <c:pt idx="17">
                  <c:v>0.20000000000000018</c:v>
                </c:pt>
                <c:pt idx="18">
                  <c:v>0</c:v>
                </c:pt>
                <c:pt idx="19">
                  <c:v>0</c:v>
                </c:pt>
                <c:pt idx="20">
                  <c:v>0.10000000000000009</c:v>
                </c:pt>
                <c:pt idx="21">
                  <c:v>9.9999999999999978E-2</c:v>
                </c:pt>
                <c:pt idx="22">
                  <c:v>-0.10000000000000009</c:v>
                </c:pt>
                <c:pt idx="23">
                  <c:v>0</c:v>
                </c:pt>
                <c:pt idx="24">
                  <c:v>-9.9999999999999867E-2</c:v>
                </c:pt>
                <c:pt idx="25">
                  <c:v>9.9999999999999645E-2</c:v>
                </c:pt>
                <c:pt idx="26">
                  <c:v>0.10000000000000009</c:v>
                </c:pt>
              </c:numCache>
            </c:numRef>
          </c:val>
          <c:smooth val="0"/>
          <c:extLst>
            <c:ext xmlns:c16="http://schemas.microsoft.com/office/drawing/2014/chart" uri="{C3380CC4-5D6E-409C-BE32-E72D297353CC}">
              <c16:uniqueId val="{00000000-099B-477F-AC2B-9A2F88ABA166}"/>
            </c:ext>
          </c:extLst>
        </c:ser>
        <c:ser>
          <c:idx val="2"/>
          <c:order val="1"/>
          <c:tx>
            <c:strRef>
              <c:f>Zusammenfassung!$C$7</c:f>
              <c:strCache>
                <c:ptCount val="1"/>
                <c:pt idx="0">
                  <c:v> 3</c:v>
                </c:pt>
              </c:strCache>
            </c:strRef>
          </c:tx>
          <c:marker>
            <c:symbol val="none"/>
          </c:marker>
          <c:cat>
            <c:strRef>
              <c:f>Zusammenfassung!$A$33:$A$59</c:f>
              <c:strCache>
                <c:ptCount val="27"/>
                <c:pt idx="0">
                  <c:v>92</c:v>
                </c:pt>
                <c:pt idx="1">
                  <c:v>93</c:v>
                </c:pt>
                <c:pt idx="2">
                  <c:v>94</c:v>
                </c:pt>
                <c:pt idx="3">
                  <c:v>95</c:v>
                </c:pt>
                <c:pt idx="4">
                  <c:v>96</c:v>
                </c:pt>
                <c:pt idx="5">
                  <c:v>97</c:v>
                </c:pt>
                <c:pt idx="6">
                  <c:v>98</c:v>
                </c:pt>
                <c:pt idx="7">
                  <c:v>99</c:v>
                </c:pt>
                <c:pt idx="8">
                  <c:v>00</c:v>
                </c:pt>
                <c:pt idx="9">
                  <c:v>01</c:v>
                </c:pt>
                <c:pt idx="10">
                  <c:v>02</c:v>
                </c:pt>
                <c:pt idx="11">
                  <c:v>03</c:v>
                </c:pt>
                <c:pt idx="12">
                  <c:v>04</c:v>
                </c:pt>
                <c:pt idx="13">
                  <c:v>05</c:v>
                </c:pt>
                <c:pt idx="14">
                  <c:v>06</c:v>
                </c:pt>
                <c:pt idx="15">
                  <c:v>07</c:v>
                </c:pt>
                <c:pt idx="16">
                  <c:v>08</c:v>
                </c:pt>
                <c:pt idx="17">
                  <c:v>09</c:v>
                </c:pt>
                <c:pt idx="18">
                  <c:v>10</c:v>
                </c:pt>
                <c:pt idx="19">
                  <c:v>11</c:v>
                </c:pt>
                <c:pt idx="20">
                  <c:v>12</c:v>
                </c:pt>
                <c:pt idx="21">
                  <c:v>13</c:v>
                </c:pt>
                <c:pt idx="22">
                  <c:v>14</c:v>
                </c:pt>
                <c:pt idx="23">
                  <c:v>15</c:v>
                </c:pt>
                <c:pt idx="24">
                  <c:v>16</c:v>
                </c:pt>
                <c:pt idx="25">
                  <c:v>17</c:v>
                </c:pt>
                <c:pt idx="26">
                  <c:v>18</c:v>
                </c:pt>
              </c:strCache>
            </c:strRef>
          </c:cat>
          <c:val>
            <c:numRef>
              <c:f>Zusammenfassung!$C$33:$C$59</c:f>
              <c:numCache>
                <c:formatCode>0.00</c:formatCode>
                <c:ptCount val="27"/>
                <c:pt idx="0">
                  <c:v>-0.79999999999999982</c:v>
                </c:pt>
                <c:pt idx="1">
                  <c:v>-0.7</c:v>
                </c:pt>
                <c:pt idx="2">
                  <c:v>-1.6999999999999997</c:v>
                </c:pt>
                <c:pt idx="3">
                  <c:v>0.5</c:v>
                </c:pt>
                <c:pt idx="4">
                  <c:v>-0.7</c:v>
                </c:pt>
                <c:pt idx="5">
                  <c:v>9.9999999999999645E-2</c:v>
                </c:pt>
                <c:pt idx="6">
                  <c:v>-0.19999999999999973</c:v>
                </c:pt>
                <c:pt idx="7">
                  <c:v>0.20000000000000018</c:v>
                </c:pt>
                <c:pt idx="8">
                  <c:v>-0.20000000000000018</c:v>
                </c:pt>
                <c:pt idx="9">
                  <c:v>1.1000000000000001</c:v>
                </c:pt>
                <c:pt idx="10">
                  <c:v>0.8</c:v>
                </c:pt>
                <c:pt idx="11">
                  <c:v>0.30000000000000004</c:v>
                </c:pt>
                <c:pt idx="12">
                  <c:v>0</c:v>
                </c:pt>
                <c:pt idx="13">
                  <c:v>0</c:v>
                </c:pt>
                <c:pt idx="14">
                  <c:v>-0.8</c:v>
                </c:pt>
                <c:pt idx="15">
                  <c:v>0.20000000000000018</c:v>
                </c:pt>
                <c:pt idx="16">
                  <c:v>0.90000000000000013</c:v>
                </c:pt>
                <c:pt idx="17">
                  <c:v>-0.79999999999999982</c:v>
                </c:pt>
                <c:pt idx="18">
                  <c:v>-1.8</c:v>
                </c:pt>
                <c:pt idx="19">
                  <c:v>0.29999999999999982</c:v>
                </c:pt>
                <c:pt idx="20">
                  <c:v>0.20000000000000007</c:v>
                </c:pt>
                <c:pt idx="21">
                  <c:v>9.9999999999999978E-2</c:v>
                </c:pt>
                <c:pt idx="22">
                  <c:v>0.5</c:v>
                </c:pt>
                <c:pt idx="23">
                  <c:v>0.19999999999999996</c:v>
                </c:pt>
                <c:pt idx="24">
                  <c:v>-0.19999999999999996</c:v>
                </c:pt>
                <c:pt idx="25">
                  <c:v>-0.60000000000000009</c:v>
                </c:pt>
                <c:pt idx="26">
                  <c:v>0.60000000000000009</c:v>
                </c:pt>
              </c:numCache>
            </c:numRef>
          </c:val>
          <c:smooth val="0"/>
          <c:extLst>
            <c:ext xmlns:c16="http://schemas.microsoft.com/office/drawing/2014/chart" uri="{C3380CC4-5D6E-409C-BE32-E72D297353CC}">
              <c16:uniqueId val="{00000001-099B-477F-AC2B-9A2F88ABA166}"/>
            </c:ext>
          </c:extLst>
        </c:ser>
        <c:ser>
          <c:idx val="3"/>
          <c:order val="2"/>
          <c:tx>
            <c:strRef>
              <c:f>Zusammenfassung!$D$7</c:f>
              <c:strCache>
                <c:ptCount val="1"/>
                <c:pt idx="0">
                  <c:v> 5</c:v>
                </c:pt>
              </c:strCache>
            </c:strRef>
          </c:tx>
          <c:marker>
            <c:symbol val="none"/>
          </c:marker>
          <c:cat>
            <c:strRef>
              <c:f>Zusammenfassung!$A$33:$A$59</c:f>
              <c:strCache>
                <c:ptCount val="27"/>
                <c:pt idx="0">
                  <c:v>92</c:v>
                </c:pt>
                <c:pt idx="1">
                  <c:v>93</c:v>
                </c:pt>
                <c:pt idx="2">
                  <c:v>94</c:v>
                </c:pt>
                <c:pt idx="3">
                  <c:v>95</c:v>
                </c:pt>
                <c:pt idx="4">
                  <c:v>96</c:v>
                </c:pt>
                <c:pt idx="5">
                  <c:v>97</c:v>
                </c:pt>
                <c:pt idx="6">
                  <c:v>98</c:v>
                </c:pt>
                <c:pt idx="7">
                  <c:v>99</c:v>
                </c:pt>
                <c:pt idx="8">
                  <c:v>00</c:v>
                </c:pt>
                <c:pt idx="9">
                  <c:v>01</c:v>
                </c:pt>
                <c:pt idx="10">
                  <c:v>02</c:v>
                </c:pt>
                <c:pt idx="11">
                  <c:v>03</c:v>
                </c:pt>
                <c:pt idx="12">
                  <c:v>04</c:v>
                </c:pt>
                <c:pt idx="13">
                  <c:v>05</c:v>
                </c:pt>
                <c:pt idx="14">
                  <c:v>06</c:v>
                </c:pt>
                <c:pt idx="15">
                  <c:v>07</c:v>
                </c:pt>
                <c:pt idx="16">
                  <c:v>08</c:v>
                </c:pt>
                <c:pt idx="17">
                  <c:v>09</c:v>
                </c:pt>
                <c:pt idx="18">
                  <c:v>10</c:v>
                </c:pt>
                <c:pt idx="19">
                  <c:v>11</c:v>
                </c:pt>
                <c:pt idx="20">
                  <c:v>12</c:v>
                </c:pt>
                <c:pt idx="21">
                  <c:v>13</c:v>
                </c:pt>
                <c:pt idx="22">
                  <c:v>14</c:v>
                </c:pt>
                <c:pt idx="23">
                  <c:v>15</c:v>
                </c:pt>
                <c:pt idx="24">
                  <c:v>16</c:v>
                </c:pt>
                <c:pt idx="25">
                  <c:v>17</c:v>
                </c:pt>
                <c:pt idx="26">
                  <c:v>18</c:v>
                </c:pt>
              </c:strCache>
            </c:strRef>
          </c:cat>
          <c:val>
            <c:numRef>
              <c:f>Zusammenfassung!$D$33:$D$59</c:f>
              <c:numCache>
                <c:formatCode>0.00</c:formatCode>
                <c:ptCount val="27"/>
                <c:pt idx="0">
                  <c:v>-9.9999999999999867E-2</c:v>
                </c:pt>
                <c:pt idx="1">
                  <c:v>1.6</c:v>
                </c:pt>
                <c:pt idx="2">
                  <c:v>-2.4</c:v>
                </c:pt>
                <c:pt idx="3">
                  <c:v>0.60000000000000009</c:v>
                </c:pt>
                <c:pt idx="4">
                  <c:v>0.10000000000000009</c:v>
                </c:pt>
                <c:pt idx="5">
                  <c:v>-0.10000000000000009</c:v>
                </c:pt>
                <c:pt idx="6">
                  <c:v>0.10000000000000009</c:v>
                </c:pt>
                <c:pt idx="7">
                  <c:v>0.60000000000000009</c:v>
                </c:pt>
                <c:pt idx="8">
                  <c:v>-0.39999999999999991</c:v>
                </c:pt>
                <c:pt idx="9">
                  <c:v>2.1999999999999997</c:v>
                </c:pt>
                <c:pt idx="10">
                  <c:v>0.49999999999999994</c:v>
                </c:pt>
                <c:pt idx="11">
                  <c:v>1</c:v>
                </c:pt>
                <c:pt idx="12">
                  <c:v>0.10000000000000009</c:v>
                </c:pt>
                <c:pt idx="13">
                  <c:v>0.4</c:v>
                </c:pt>
                <c:pt idx="14">
                  <c:v>-1</c:v>
                </c:pt>
                <c:pt idx="15">
                  <c:v>-1</c:v>
                </c:pt>
                <c:pt idx="16">
                  <c:v>0.59999999999999987</c:v>
                </c:pt>
                <c:pt idx="17">
                  <c:v>3.8</c:v>
                </c:pt>
                <c:pt idx="18">
                  <c:v>-1.9000000000000001</c:v>
                </c:pt>
                <c:pt idx="19">
                  <c:v>-0.79999999999999982</c:v>
                </c:pt>
                <c:pt idx="20">
                  <c:v>-0.19999999999999996</c:v>
                </c:pt>
                <c:pt idx="21">
                  <c:v>0.29999999999999993</c:v>
                </c:pt>
                <c:pt idx="22">
                  <c:v>0.30000000000000004</c:v>
                </c:pt>
                <c:pt idx="23">
                  <c:v>-0.39999999999999991</c:v>
                </c:pt>
                <c:pt idx="24">
                  <c:v>-9.9999999999999867E-2</c:v>
                </c:pt>
                <c:pt idx="25">
                  <c:v>-0.90000000000000013</c:v>
                </c:pt>
                <c:pt idx="26">
                  <c:v>0.70000000000000018</c:v>
                </c:pt>
              </c:numCache>
            </c:numRef>
          </c:val>
          <c:smooth val="0"/>
          <c:extLst>
            <c:ext xmlns:c16="http://schemas.microsoft.com/office/drawing/2014/chart" uri="{C3380CC4-5D6E-409C-BE32-E72D297353CC}">
              <c16:uniqueId val="{00000002-099B-477F-AC2B-9A2F88ABA166}"/>
            </c:ext>
          </c:extLst>
        </c:ser>
        <c:ser>
          <c:idx val="4"/>
          <c:order val="3"/>
          <c:tx>
            <c:strRef>
              <c:f>Zusammenfassung!$E$7</c:f>
              <c:strCache>
                <c:ptCount val="1"/>
                <c:pt idx="0">
                  <c:v> 7</c:v>
                </c:pt>
              </c:strCache>
            </c:strRef>
          </c:tx>
          <c:marker>
            <c:symbol val="none"/>
          </c:marker>
          <c:cat>
            <c:strRef>
              <c:f>Zusammenfassung!$A$33:$A$59</c:f>
              <c:strCache>
                <c:ptCount val="27"/>
                <c:pt idx="0">
                  <c:v>92</c:v>
                </c:pt>
                <c:pt idx="1">
                  <c:v>93</c:v>
                </c:pt>
                <c:pt idx="2">
                  <c:v>94</c:v>
                </c:pt>
                <c:pt idx="3">
                  <c:v>95</c:v>
                </c:pt>
                <c:pt idx="4">
                  <c:v>96</c:v>
                </c:pt>
                <c:pt idx="5">
                  <c:v>97</c:v>
                </c:pt>
                <c:pt idx="6">
                  <c:v>98</c:v>
                </c:pt>
                <c:pt idx="7">
                  <c:v>99</c:v>
                </c:pt>
                <c:pt idx="8">
                  <c:v>00</c:v>
                </c:pt>
                <c:pt idx="9">
                  <c:v>01</c:v>
                </c:pt>
                <c:pt idx="10">
                  <c:v>02</c:v>
                </c:pt>
                <c:pt idx="11">
                  <c:v>03</c:v>
                </c:pt>
                <c:pt idx="12">
                  <c:v>04</c:v>
                </c:pt>
                <c:pt idx="13">
                  <c:v>05</c:v>
                </c:pt>
                <c:pt idx="14">
                  <c:v>06</c:v>
                </c:pt>
                <c:pt idx="15">
                  <c:v>07</c:v>
                </c:pt>
                <c:pt idx="16">
                  <c:v>08</c:v>
                </c:pt>
                <c:pt idx="17">
                  <c:v>09</c:v>
                </c:pt>
                <c:pt idx="18">
                  <c:v>10</c:v>
                </c:pt>
                <c:pt idx="19">
                  <c:v>11</c:v>
                </c:pt>
                <c:pt idx="20">
                  <c:v>12</c:v>
                </c:pt>
                <c:pt idx="21">
                  <c:v>13</c:v>
                </c:pt>
                <c:pt idx="22">
                  <c:v>14</c:v>
                </c:pt>
                <c:pt idx="23">
                  <c:v>15</c:v>
                </c:pt>
                <c:pt idx="24">
                  <c:v>16</c:v>
                </c:pt>
                <c:pt idx="25">
                  <c:v>17</c:v>
                </c:pt>
                <c:pt idx="26">
                  <c:v>18</c:v>
                </c:pt>
              </c:strCache>
            </c:strRef>
          </c:cat>
          <c:val>
            <c:numRef>
              <c:f>Zusammenfassung!$E$33:$E$59</c:f>
              <c:numCache>
                <c:formatCode>0.00</c:formatCode>
                <c:ptCount val="27"/>
                <c:pt idx="0">
                  <c:v>0.30000000000000027</c:v>
                </c:pt>
                <c:pt idx="1">
                  <c:v>3.5999999999999996</c:v>
                </c:pt>
                <c:pt idx="2">
                  <c:v>-1.7999999999999998</c:v>
                </c:pt>
                <c:pt idx="3">
                  <c:v>0</c:v>
                </c:pt>
                <c:pt idx="4">
                  <c:v>0.80000000000000027</c:v>
                </c:pt>
                <c:pt idx="5">
                  <c:v>-0.30000000000000027</c:v>
                </c:pt>
                <c:pt idx="6">
                  <c:v>-9.9999999999999645E-2</c:v>
                </c:pt>
                <c:pt idx="7">
                  <c:v>1.3000000000000003</c:v>
                </c:pt>
                <c:pt idx="8">
                  <c:v>-0.60000000000000009</c:v>
                </c:pt>
                <c:pt idx="9">
                  <c:v>2.2999999999999998</c:v>
                </c:pt>
                <c:pt idx="10">
                  <c:v>2.1999999999999997</c:v>
                </c:pt>
                <c:pt idx="11">
                  <c:v>2.6</c:v>
                </c:pt>
                <c:pt idx="12">
                  <c:v>-0.19999999999999996</c:v>
                </c:pt>
                <c:pt idx="13">
                  <c:v>0.79999999999999993</c:v>
                </c:pt>
                <c:pt idx="14">
                  <c:v>-1.1000000000000001</c:v>
                </c:pt>
                <c:pt idx="15">
                  <c:v>-1.4</c:v>
                </c:pt>
                <c:pt idx="16">
                  <c:v>0.99999999999999978</c:v>
                </c:pt>
                <c:pt idx="17">
                  <c:v>6.3</c:v>
                </c:pt>
                <c:pt idx="18">
                  <c:v>-3.2</c:v>
                </c:pt>
                <c:pt idx="19">
                  <c:v>-1.3</c:v>
                </c:pt>
                <c:pt idx="20">
                  <c:v>1.3</c:v>
                </c:pt>
                <c:pt idx="21">
                  <c:v>0.99999999999999989</c:v>
                </c:pt>
                <c:pt idx="22">
                  <c:v>0.10000000000000009</c:v>
                </c:pt>
                <c:pt idx="23">
                  <c:v>0.30000000000000004</c:v>
                </c:pt>
                <c:pt idx="24">
                  <c:v>0.10000000000000009</c:v>
                </c:pt>
                <c:pt idx="25">
                  <c:v>-0.70000000000000018</c:v>
                </c:pt>
                <c:pt idx="26">
                  <c:v>0.19999999999999996</c:v>
                </c:pt>
              </c:numCache>
            </c:numRef>
          </c:val>
          <c:smooth val="0"/>
          <c:extLst>
            <c:ext xmlns:c16="http://schemas.microsoft.com/office/drawing/2014/chart" uri="{C3380CC4-5D6E-409C-BE32-E72D297353CC}">
              <c16:uniqueId val="{00000003-099B-477F-AC2B-9A2F88ABA166}"/>
            </c:ext>
          </c:extLst>
        </c:ser>
        <c:dLbls>
          <c:showLegendKey val="0"/>
          <c:showVal val="0"/>
          <c:showCatName val="0"/>
          <c:showSerName val="0"/>
          <c:showPercent val="0"/>
          <c:showBubbleSize val="0"/>
        </c:dLbls>
        <c:smooth val="0"/>
        <c:axId val="338337152"/>
        <c:axId val="338338944"/>
      </c:lineChart>
      <c:catAx>
        <c:axId val="338337152"/>
        <c:scaling>
          <c:orientation val="minMax"/>
        </c:scaling>
        <c:delete val="0"/>
        <c:axPos val="b"/>
        <c:numFmt formatCode="General" sourceLinked="1"/>
        <c:majorTickMark val="out"/>
        <c:minorTickMark val="none"/>
        <c:tickLblPos val="low"/>
        <c:txPr>
          <a:bodyPr rot="-5400000" vert="horz"/>
          <a:lstStyle/>
          <a:p>
            <a:pPr>
              <a:defRPr sz="1000" b="0" i="0" u="none" strike="noStrike" baseline="0">
                <a:solidFill>
                  <a:srgbClr val="000000"/>
                </a:solidFill>
                <a:latin typeface="Calibri"/>
                <a:ea typeface="Calibri"/>
                <a:cs typeface="Calibri"/>
              </a:defRPr>
            </a:pPr>
            <a:endParaRPr lang="de-DE"/>
          </a:p>
        </c:txPr>
        <c:crossAx val="338338944"/>
        <c:crosses val="autoZero"/>
        <c:auto val="1"/>
        <c:lblAlgn val="ctr"/>
        <c:lblOffset val="100"/>
        <c:noMultiLvlLbl val="0"/>
      </c:catAx>
      <c:valAx>
        <c:axId val="338338944"/>
        <c:scaling>
          <c:orientation val="minMax"/>
        </c:scaling>
        <c:delete val="0"/>
        <c:axPos val="l"/>
        <c:majorGridlines/>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de-DE"/>
          </a:p>
        </c:txPr>
        <c:crossAx val="338337152"/>
        <c:crosses val="autoZero"/>
        <c:crossBetween val="between"/>
      </c:valAx>
    </c:plotArea>
    <c:legend>
      <c:legendPos val="r"/>
      <c:layout>
        <c:manualLayout>
          <c:xMode val="edge"/>
          <c:yMode val="edge"/>
          <c:x val="0.10416687697691633"/>
          <c:y val="0.16622370930175287"/>
          <c:w val="0.35737214442731857"/>
          <c:h val="6.4343437285537416E-2"/>
        </c:manualLayout>
      </c:layout>
      <c:overlay val="0"/>
      <c:txPr>
        <a:bodyPr/>
        <a:lstStyle/>
        <a:p>
          <a:pPr>
            <a:defRPr sz="710" b="0" i="0" u="none" strike="noStrike" baseline="0">
              <a:solidFill>
                <a:srgbClr val="000000"/>
              </a:solidFill>
              <a:latin typeface="Calibri"/>
              <a:ea typeface="Calibri"/>
              <a:cs typeface="Calibri"/>
            </a:defRPr>
          </a:pPr>
          <a:endParaRPr lang="de-D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de-DE"/>
    </a:p>
  </c:txPr>
  <c:printSettings>
    <c:headerFooter/>
    <c:pageMargins b="0.78740157499999996" l="0.7" r="0.7" t="0.78740157499999996"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8153795141938"/>
          <c:y val="6.211192682438621E-2"/>
          <c:w val="0.72558221927486743"/>
          <c:h val="0.87784856578465842"/>
        </c:manualLayout>
      </c:layout>
      <c:areaChart>
        <c:grouping val="stacked"/>
        <c:varyColors val="0"/>
        <c:ser>
          <c:idx val="0"/>
          <c:order val="0"/>
          <c:tx>
            <c:strRef>
              <c:f>Bänder!$F$8</c:f>
              <c:strCache>
                <c:ptCount val="1"/>
                <c:pt idx="0">
                  <c:v>90%</c:v>
                </c:pt>
              </c:strCache>
            </c:strRef>
          </c:tx>
          <c:spPr>
            <a:noFill/>
            <a:ln w="25400">
              <a:noFill/>
            </a:ln>
          </c:spPr>
          <c:dLbls>
            <c:dLbl>
              <c:idx val="0"/>
              <c:layout>
                <c:manualLayout>
                  <c:x val="0"/>
                  <c:y val="-0.1253333333333333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A020-4ACA-8561-64362CC0BAF8}"/>
                </c:ext>
              </c:extLst>
            </c:dLbl>
            <c:spPr>
              <a:solidFill>
                <a:srgbClr val="FFFFFF"/>
              </a:solidFill>
              <a:ln w="25400">
                <a:noFill/>
              </a:ln>
            </c:spPr>
            <c:txPr>
              <a:bodyPr/>
              <a:lstStyle/>
              <a:p>
                <a:pPr algn="r">
                  <a:defRPr sz="1400" b="0" i="0" u="none" strike="noStrike" baseline="0">
                    <a:solidFill>
                      <a:srgbClr val="000000"/>
                    </a:solidFill>
                    <a:latin typeface="Arial"/>
                    <a:ea typeface="Arial"/>
                    <a:cs typeface="Arial"/>
                  </a:defRPr>
                </a:pPr>
                <a:endParaRPr lang="de-DE"/>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Bänder!$G$8:$H$8</c:f>
              <c:numCache>
                <c:formatCode>0.000000</c:formatCode>
                <c:ptCount val="2"/>
                <c:pt idx="0">
                  <c:v>0.82953636009863119</c:v>
                </c:pt>
                <c:pt idx="1">
                  <c:v>0.82953636009863119</c:v>
                </c:pt>
              </c:numCache>
            </c:numRef>
          </c:val>
          <c:extLst>
            <c:ext xmlns:c16="http://schemas.microsoft.com/office/drawing/2014/chart" uri="{C3380CC4-5D6E-409C-BE32-E72D297353CC}">
              <c16:uniqueId val="{00000001-A020-4ACA-8561-64362CC0BAF8}"/>
            </c:ext>
          </c:extLst>
        </c:ser>
        <c:ser>
          <c:idx val="1"/>
          <c:order val="1"/>
          <c:tx>
            <c:strRef>
              <c:f>Bänder!$F$9</c:f>
              <c:strCache>
                <c:ptCount val="1"/>
                <c:pt idx="0">
                  <c:v>68%</c:v>
                </c:pt>
              </c:strCache>
            </c:strRef>
          </c:tx>
          <c:spPr>
            <a:solidFill>
              <a:srgbClr val="333333"/>
            </a:solidFill>
            <a:ln w="25400">
              <a:noFill/>
            </a:ln>
          </c:spPr>
          <c:dLbls>
            <c:dLbl>
              <c:idx val="0"/>
              <c:layout>
                <c:manualLayout>
                  <c:x val="0"/>
                  <c:y val="-5.8666666666666666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A020-4ACA-8561-64362CC0BAF8}"/>
                </c:ext>
              </c:extLst>
            </c:dLbl>
            <c:spPr>
              <a:solidFill>
                <a:srgbClr val="FFFFFF"/>
              </a:solidFill>
              <a:ln w="25400">
                <a:noFill/>
              </a:ln>
            </c:spPr>
            <c:txPr>
              <a:bodyPr/>
              <a:lstStyle/>
              <a:p>
                <a:pPr>
                  <a:defRPr sz="1400" b="0" i="0" u="none" strike="noStrike" baseline="0">
                    <a:solidFill>
                      <a:srgbClr val="000000"/>
                    </a:solidFill>
                    <a:latin typeface="Arial"/>
                    <a:ea typeface="Arial"/>
                    <a:cs typeface="Arial"/>
                  </a:defRPr>
                </a:pPr>
                <a:endParaRPr lang="de-DE"/>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Bänder!$G$9:$H$9</c:f>
              <c:numCache>
                <c:formatCode>0.000000</c:formatCode>
                <c:ptCount val="2"/>
                <c:pt idx="0">
                  <c:v>0.38045082904079952</c:v>
                </c:pt>
                <c:pt idx="1">
                  <c:v>0.38045082904079952</c:v>
                </c:pt>
              </c:numCache>
            </c:numRef>
          </c:val>
          <c:extLst>
            <c:ext xmlns:c16="http://schemas.microsoft.com/office/drawing/2014/chart" uri="{C3380CC4-5D6E-409C-BE32-E72D297353CC}">
              <c16:uniqueId val="{00000003-A020-4ACA-8561-64362CC0BAF8}"/>
            </c:ext>
          </c:extLst>
        </c:ser>
        <c:ser>
          <c:idx val="2"/>
          <c:order val="2"/>
          <c:tx>
            <c:strRef>
              <c:f>Bänder!$F$10</c:f>
              <c:strCache>
                <c:ptCount val="1"/>
                <c:pt idx="0">
                  <c:v>50%</c:v>
                </c:pt>
              </c:strCache>
            </c:strRef>
          </c:tx>
          <c:spPr>
            <a:solidFill>
              <a:srgbClr val="808080"/>
            </a:solidFill>
            <a:ln w="25400">
              <a:noFill/>
            </a:ln>
          </c:spPr>
          <c:dLbls>
            <c:dLbl>
              <c:idx val="0"/>
              <c:layout>
                <c:manualLayout>
                  <c:x val="0"/>
                  <c:y val="-6.1333333333333385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A020-4ACA-8561-64362CC0BAF8}"/>
                </c:ext>
              </c:extLst>
            </c:dLbl>
            <c:spPr>
              <a:solidFill>
                <a:srgbClr val="FFFFFF"/>
              </a:solidFill>
              <a:ln w="25400">
                <a:noFill/>
              </a:ln>
            </c:spPr>
            <c:txPr>
              <a:bodyPr/>
              <a:lstStyle/>
              <a:p>
                <a:pPr>
                  <a:defRPr sz="1400" b="0" i="0" u="none" strike="noStrike" baseline="0">
                    <a:solidFill>
                      <a:srgbClr val="000000"/>
                    </a:solidFill>
                    <a:latin typeface="Arial"/>
                    <a:ea typeface="Arial"/>
                    <a:cs typeface="Arial"/>
                  </a:defRPr>
                </a:pPr>
                <a:endParaRPr lang="de-DE"/>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Bänder!$G$10:$H$10</c:f>
              <c:numCache>
                <c:formatCode>0.000000</c:formatCode>
                <c:ptCount val="2"/>
                <c:pt idx="0">
                  <c:v>0.19206385824488104</c:v>
                </c:pt>
                <c:pt idx="1">
                  <c:v>0.19206385824488104</c:v>
                </c:pt>
              </c:numCache>
            </c:numRef>
          </c:val>
          <c:extLst>
            <c:ext xmlns:c16="http://schemas.microsoft.com/office/drawing/2014/chart" uri="{C3380CC4-5D6E-409C-BE32-E72D297353CC}">
              <c16:uniqueId val="{00000005-A020-4ACA-8561-64362CC0BAF8}"/>
            </c:ext>
          </c:extLst>
        </c:ser>
        <c:ser>
          <c:idx val="3"/>
          <c:order val="3"/>
          <c:tx>
            <c:strRef>
              <c:f>Bänder!$F$11</c:f>
              <c:strCache>
                <c:ptCount val="1"/>
              </c:strCache>
            </c:strRef>
          </c:tx>
          <c:spPr>
            <a:solidFill>
              <a:srgbClr val="C0C0C0"/>
            </a:solidFill>
            <a:ln w="12700">
              <a:solidFill>
                <a:srgbClr val="000000"/>
              </a:solidFill>
              <a:prstDash val="solid"/>
            </a:ln>
          </c:spPr>
          <c:dLbls>
            <c:spPr>
              <a:noFill/>
              <a:ln w="25400">
                <a:noFill/>
              </a:ln>
            </c:spPr>
            <c:txPr>
              <a:bodyPr/>
              <a:lstStyle/>
              <a:p>
                <a:pPr>
                  <a:defRPr sz="1600" b="0" i="0" u="none" strike="noStrike" baseline="0">
                    <a:solidFill>
                      <a:srgbClr val="000000"/>
                    </a:solidFill>
                    <a:latin typeface="Arial"/>
                    <a:ea typeface="Arial"/>
                    <a:cs typeface="Arial"/>
                  </a:defRPr>
                </a:pPr>
                <a:endParaRPr lang="de-DE"/>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Bänder!$G$11:$H$11</c:f>
              <c:numCache>
                <c:formatCode>0.000000</c:formatCode>
                <c:ptCount val="2"/>
                <c:pt idx="0">
                  <c:v>0.3979489526156883</c:v>
                </c:pt>
                <c:pt idx="1">
                  <c:v>0.3979489526156883</c:v>
                </c:pt>
              </c:numCache>
            </c:numRef>
          </c:val>
          <c:extLst>
            <c:ext xmlns:c16="http://schemas.microsoft.com/office/drawing/2014/chart" uri="{C3380CC4-5D6E-409C-BE32-E72D297353CC}">
              <c16:uniqueId val="{00000006-A020-4ACA-8561-64362CC0BAF8}"/>
            </c:ext>
          </c:extLst>
        </c:ser>
        <c:ser>
          <c:idx val="4"/>
          <c:order val="4"/>
          <c:tx>
            <c:strRef>
              <c:f>Bänder!$F$12</c:f>
              <c:strCache>
                <c:ptCount val="1"/>
                <c:pt idx="0">
                  <c:v>50%</c:v>
                </c:pt>
              </c:strCache>
            </c:strRef>
          </c:tx>
          <c:spPr>
            <a:solidFill>
              <a:srgbClr val="C0C0C0"/>
            </a:solidFill>
            <a:ln w="12700">
              <a:solidFill>
                <a:srgbClr val="000000"/>
              </a:solidFill>
              <a:prstDash val="solid"/>
            </a:ln>
          </c:spPr>
          <c:dLbls>
            <c:spPr>
              <a:solidFill>
                <a:schemeClr val="bg1"/>
              </a:solidFill>
              <a:ln w="25400">
                <a:noFill/>
              </a:ln>
            </c:spPr>
            <c:txPr>
              <a:bodyPr/>
              <a:lstStyle/>
              <a:p>
                <a:pPr>
                  <a:defRPr sz="1400" b="0" i="0" u="none" strike="noStrike" baseline="0">
                    <a:solidFill>
                      <a:srgbClr val="000000"/>
                    </a:solidFill>
                    <a:latin typeface="Arial"/>
                    <a:ea typeface="Arial"/>
                    <a:cs typeface="Arial"/>
                  </a:defRPr>
                </a:pPr>
                <a:endParaRPr lang="de-DE"/>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Bänder!$G$12:$H$12</c:f>
              <c:numCache>
                <c:formatCode>0.000000</c:formatCode>
                <c:ptCount val="2"/>
                <c:pt idx="0">
                  <c:v>0.3979489526156883</c:v>
                </c:pt>
                <c:pt idx="1">
                  <c:v>0.3979489526156883</c:v>
                </c:pt>
              </c:numCache>
            </c:numRef>
          </c:val>
          <c:extLst>
            <c:ext xmlns:c16="http://schemas.microsoft.com/office/drawing/2014/chart" uri="{C3380CC4-5D6E-409C-BE32-E72D297353CC}">
              <c16:uniqueId val="{00000007-A020-4ACA-8561-64362CC0BAF8}"/>
            </c:ext>
          </c:extLst>
        </c:ser>
        <c:ser>
          <c:idx val="5"/>
          <c:order val="5"/>
          <c:tx>
            <c:strRef>
              <c:f>Bänder!$F$13</c:f>
              <c:strCache>
                <c:ptCount val="1"/>
                <c:pt idx="0">
                  <c:v>68%</c:v>
                </c:pt>
              </c:strCache>
            </c:strRef>
          </c:tx>
          <c:spPr>
            <a:solidFill>
              <a:srgbClr val="808080"/>
            </a:solidFill>
            <a:ln w="25400">
              <a:noFill/>
            </a:ln>
          </c:spPr>
          <c:dLbls>
            <c:spPr>
              <a:solidFill>
                <a:schemeClr val="bg1"/>
              </a:solidFill>
              <a:ln w="25400">
                <a:noFill/>
              </a:ln>
            </c:spPr>
            <c:txPr>
              <a:bodyPr/>
              <a:lstStyle/>
              <a:p>
                <a:pPr>
                  <a:defRPr sz="1400" b="0" i="0" u="none" strike="noStrike" baseline="0">
                    <a:solidFill>
                      <a:srgbClr val="000000"/>
                    </a:solidFill>
                    <a:latin typeface="Arial"/>
                    <a:ea typeface="Arial"/>
                    <a:cs typeface="Arial"/>
                  </a:defRPr>
                </a:pPr>
                <a:endParaRPr lang="de-DE"/>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Bänder!$G$13:$H$13</c:f>
              <c:numCache>
                <c:formatCode>0.000000</c:formatCode>
                <c:ptCount val="2"/>
                <c:pt idx="0">
                  <c:v>0.19206385824488192</c:v>
                </c:pt>
                <c:pt idx="1">
                  <c:v>0.19206385824488192</c:v>
                </c:pt>
              </c:numCache>
            </c:numRef>
          </c:val>
          <c:extLst>
            <c:ext xmlns:c16="http://schemas.microsoft.com/office/drawing/2014/chart" uri="{C3380CC4-5D6E-409C-BE32-E72D297353CC}">
              <c16:uniqueId val="{00000008-A020-4ACA-8561-64362CC0BAF8}"/>
            </c:ext>
          </c:extLst>
        </c:ser>
        <c:ser>
          <c:idx val="6"/>
          <c:order val="6"/>
          <c:tx>
            <c:strRef>
              <c:f>Bänder!$F$14</c:f>
              <c:strCache>
                <c:ptCount val="1"/>
                <c:pt idx="0">
                  <c:v>90%</c:v>
                </c:pt>
              </c:strCache>
            </c:strRef>
          </c:tx>
          <c:spPr>
            <a:solidFill>
              <a:srgbClr val="333333"/>
            </a:solidFill>
            <a:ln w="25400">
              <a:noFill/>
            </a:ln>
          </c:spPr>
          <c:dLbls>
            <c:spPr>
              <a:solidFill>
                <a:schemeClr val="bg1"/>
              </a:solidFill>
              <a:ln w="25400">
                <a:noFill/>
              </a:ln>
            </c:spPr>
            <c:txPr>
              <a:bodyPr/>
              <a:lstStyle/>
              <a:p>
                <a:pPr>
                  <a:defRPr sz="1400" b="0" i="0" u="none" strike="noStrike" baseline="0">
                    <a:solidFill>
                      <a:srgbClr val="000000"/>
                    </a:solidFill>
                    <a:latin typeface="Arial"/>
                    <a:ea typeface="Arial"/>
                    <a:cs typeface="Arial"/>
                  </a:defRPr>
                </a:pPr>
                <a:endParaRPr lang="de-DE"/>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Bänder!$G$14:$H$14</c:f>
              <c:numCache>
                <c:formatCode>0.000000</c:formatCode>
                <c:ptCount val="2"/>
                <c:pt idx="0">
                  <c:v>0.38045082904079797</c:v>
                </c:pt>
                <c:pt idx="1">
                  <c:v>0.38045082904079797</c:v>
                </c:pt>
              </c:numCache>
            </c:numRef>
          </c:val>
          <c:extLst>
            <c:ext xmlns:c16="http://schemas.microsoft.com/office/drawing/2014/chart" uri="{C3380CC4-5D6E-409C-BE32-E72D297353CC}">
              <c16:uniqueId val="{00000009-A020-4ACA-8561-64362CC0BAF8}"/>
            </c:ext>
          </c:extLst>
        </c:ser>
        <c:dLbls>
          <c:showLegendKey val="0"/>
          <c:showVal val="0"/>
          <c:showCatName val="0"/>
          <c:showSerName val="0"/>
          <c:showPercent val="0"/>
          <c:showBubbleSize val="0"/>
        </c:dLbls>
        <c:axId val="337708160"/>
        <c:axId val="337709696"/>
      </c:areaChart>
      <c:catAx>
        <c:axId val="337708160"/>
        <c:scaling>
          <c:orientation val="minMax"/>
        </c:scaling>
        <c:delete val="0"/>
        <c:axPos val="b"/>
        <c:majorTickMark val="none"/>
        <c:minorTickMark val="none"/>
        <c:tickLblPos val="none"/>
        <c:spPr>
          <a:ln w="3175">
            <a:solidFill>
              <a:srgbClr val="000000"/>
            </a:solidFill>
            <a:prstDash val="solid"/>
          </a:ln>
        </c:spPr>
        <c:crossAx val="337709696"/>
        <c:crosses val="autoZero"/>
        <c:auto val="1"/>
        <c:lblAlgn val="ctr"/>
        <c:lblOffset val="100"/>
        <c:tickMarkSkip val="1"/>
        <c:noMultiLvlLbl val="0"/>
      </c:catAx>
      <c:valAx>
        <c:axId val="337709696"/>
        <c:scaling>
          <c:orientation val="minMax"/>
          <c:min val="-1"/>
        </c:scaling>
        <c:delete val="0"/>
        <c:axPos val="l"/>
        <c:numFmt formatCode="0.0" sourceLinked="0"/>
        <c:majorTickMark val="out"/>
        <c:minorTickMark val="none"/>
        <c:tickLblPos val="nextTo"/>
        <c:spPr>
          <a:ln w="3175">
            <a:solidFill>
              <a:srgbClr val="000000"/>
            </a:solidFill>
            <a:prstDash val="solid"/>
          </a:ln>
        </c:spPr>
        <c:txPr>
          <a:bodyPr rot="0" vert="horz"/>
          <a:lstStyle/>
          <a:p>
            <a:pPr>
              <a:defRPr sz="1275" b="0" i="0" u="none" strike="noStrike" baseline="0">
                <a:solidFill>
                  <a:srgbClr val="000000"/>
                </a:solidFill>
                <a:latin typeface="Arial"/>
                <a:ea typeface="Arial"/>
                <a:cs typeface="Arial"/>
              </a:defRPr>
            </a:pPr>
            <a:endParaRPr lang="de-DE"/>
          </a:p>
        </c:txPr>
        <c:crossAx val="337708160"/>
        <c:crosses val="autoZero"/>
        <c:crossBetween val="midCat"/>
      </c:valAx>
      <c:spPr>
        <a:noFill/>
        <a:ln w="12700">
          <a:solidFill>
            <a:srgbClr val="808080"/>
          </a:solidFill>
          <a:prstDash val="solid"/>
        </a:ln>
      </c:spPr>
    </c:plotArea>
    <c:plotVisOnly val="1"/>
    <c:dispBlanksAs val="zero"/>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de-DE"/>
    </a:p>
  </c:txPr>
  <c:printSettings>
    <c:headerFooter alignWithMargins="0"/>
    <c:pageMargins b="0.984251969" l="0.78740157499999996" r="0.78740157499999996" t="0.984251969" header="0.4921259845" footer="0.4921259845"/>
    <c:pageSetup paperSize="9"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'A.DE.N.A.AG1.CA010.A.I'!$A$42</c:f>
              <c:strCache>
                <c:ptCount val="1"/>
                <c:pt idx="0">
                  <c:v>2006</c:v>
                </c:pt>
              </c:strCache>
            </c:strRef>
          </c:tx>
          <c:marker>
            <c:symbol val="none"/>
          </c:marker>
          <c:cat>
            <c:numRef>
              <c:f>'A.DE.N.A.AG1.CA010.A.I'!$H$1:$AR$1</c:f>
              <c:numCache>
                <c:formatCode>m/d/yyyy</c:formatCode>
                <c:ptCount val="37"/>
                <c:pt idx="0">
                  <c:v>39093</c:v>
                </c:pt>
                <c:pt idx="1">
                  <c:v>39126</c:v>
                </c:pt>
                <c:pt idx="2">
                  <c:v>39217</c:v>
                </c:pt>
                <c:pt idx="3">
                  <c:v>39308</c:v>
                </c:pt>
                <c:pt idx="4">
                  <c:v>39462</c:v>
                </c:pt>
                <c:pt idx="5">
                  <c:v>39504</c:v>
                </c:pt>
                <c:pt idx="6">
                  <c:v>39674</c:v>
                </c:pt>
                <c:pt idx="7">
                  <c:v>39765</c:v>
                </c:pt>
                <c:pt idx="8">
                  <c:v>39827</c:v>
                </c:pt>
                <c:pt idx="9">
                  <c:v>39857</c:v>
                </c:pt>
                <c:pt idx="10">
                  <c:v>39948</c:v>
                </c:pt>
                <c:pt idx="11">
                  <c:v>40038</c:v>
                </c:pt>
                <c:pt idx="12">
                  <c:v>40141</c:v>
                </c:pt>
                <c:pt idx="13">
                  <c:v>40191</c:v>
                </c:pt>
                <c:pt idx="14">
                  <c:v>40221</c:v>
                </c:pt>
                <c:pt idx="15">
                  <c:v>40310</c:v>
                </c:pt>
                <c:pt idx="16">
                  <c:v>40403</c:v>
                </c:pt>
                <c:pt idx="17">
                  <c:v>40494</c:v>
                </c:pt>
                <c:pt idx="18">
                  <c:v>40555</c:v>
                </c:pt>
                <c:pt idx="19">
                  <c:v>40589</c:v>
                </c:pt>
                <c:pt idx="20">
                  <c:v>40676</c:v>
                </c:pt>
                <c:pt idx="21">
                  <c:v>40771</c:v>
                </c:pt>
                <c:pt idx="22">
                  <c:v>40787</c:v>
                </c:pt>
                <c:pt idx="23">
                  <c:v>40919</c:v>
                </c:pt>
                <c:pt idx="24">
                  <c:v>40954</c:v>
                </c:pt>
                <c:pt idx="25">
                  <c:v>41053</c:v>
                </c:pt>
                <c:pt idx="26">
                  <c:v>41135</c:v>
                </c:pt>
                <c:pt idx="27">
                  <c:v>41289</c:v>
                </c:pt>
                <c:pt idx="28">
                  <c:v>41319</c:v>
                </c:pt>
                <c:pt idx="29">
                  <c:v>41327</c:v>
                </c:pt>
                <c:pt idx="30">
                  <c:v>41409</c:v>
                </c:pt>
                <c:pt idx="31">
                  <c:v>41500</c:v>
                </c:pt>
                <c:pt idx="32">
                  <c:v>41654</c:v>
                </c:pt>
                <c:pt idx="33">
                  <c:v>41684</c:v>
                </c:pt>
                <c:pt idx="34">
                  <c:v>41865</c:v>
                </c:pt>
                <c:pt idx="35">
                  <c:v>42019</c:v>
                </c:pt>
                <c:pt idx="36">
                  <c:v>42048</c:v>
                </c:pt>
              </c:numCache>
            </c:numRef>
          </c:cat>
          <c:val>
            <c:numRef>
              <c:f>'A.DE.N.A.AG1.CA010.A.I'!$H$42:$AR$42</c:f>
              <c:numCache>
                <c:formatCode>0.0%</c:formatCode>
                <c:ptCount val="37"/>
                <c:pt idx="0">
                  <c:v>2.4699728787291875E-2</c:v>
                </c:pt>
                <c:pt idx="1">
                  <c:v>2.6830685780705243E-2</c:v>
                </c:pt>
                <c:pt idx="2">
                  <c:v>2.7702440914374238E-2</c:v>
                </c:pt>
                <c:pt idx="3">
                  <c:v>2.8671396637185431E-2</c:v>
                </c:pt>
                <c:pt idx="4">
                  <c:v>2.8671396637185431E-2</c:v>
                </c:pt>
                <c:pt idx="5">
                  <c:v>2.8671396637185431E-2</c:v>
                </c:pt>
                <c:pt idx="6">
                  <c:v>2.960302824420058E-2</c:v>
                </c:pt>
                <c:pt idx="7">
                  <c:v>2.960302824420058E-2</c:v>
                </c:pt>
                <c:pt idx="8">
                  <c:v>2.960302824420058E-2</c:v>
                </c:pt>
                <c:pt idx="9">
                  <c:v>2.960302824420058E-2</c:v>
                </c:pt>
                <c:pt idx="10">
                  <c:v>2.960302824420058E-2</c:v>
                </c:pt>
                <c:pt idx="11">
                  <c:v>3.1647412872536584E-2</c:v>
                </c:pt>
                <c:pt idx="12">
                  <c:v>3.1647412872536584E-2</c:v>
                </c:pt>
                <c:pt idx="13">
                  <c:v>3.1647412872536584E-2</c:v>
                </c:pt>
                <c:pt idx="14">
                  <c:v>3.1647412872536584E-2</c:v>
                </c:pt>
                <c:pt idx="15">
                  <c:v>3.1647412872536584E-2</c:v>
                </c:pt>
                <c:pt idx="16">
                  <c:v>3.3686049898068227E-2</c:v>
                </c:pt>
                <c:pt idx="17">
                  <c:v>3.3686049898068227E-2</c:v>
                </c:pt>
                <c:pt idx="18">
                  <c:v>3.3686049898068227E-2</c:v>
                </c:pt>
                <c:pt idx="19">
                  <c:v>3.3686049898068227E-2</c:v>
                </c:pt>
                <c:pt idx="20">
                  <c:v>3.3686049898068227E-2</c:v>
                </c:pt>
                <c:pt idx="21">
                  <c:v>3.6999999999999922E-2</c:v>
                </c:pt>
                <c:pt idx="22">
                  <c:v>3.6999999999999922E-2</c:v>
                </c:pt>
                <c:pt idx="23">
                  <c:v>3.6999999999999922E-2</c:v>
                </c:pt>
                <c:pt idx="24">
                  <c:v>3.6999999999999922E-2</c:v>
                </c:pt>
                <c:pt idx="25">
                  <c:v>3.6999999999999922E-2</c:v>
                </c:pt>
                <c:pt idx="26">
                  <c:v>3.6999999999999922E-2</c:v>
                </c:pt>
                <c:pt idx="27">
                  <c:v>3.6999999999999922E-2</c:v>
                </c:pt>
                <c:pt idx="28">
                  <c:v>3.6999999999999922E-2</c:v>
                </c:pt>
                <c:pt idx="29">
                  <c:v>3.6999999999999922E-2</c:v>
                </c:pt>
                <c:pt idx="30">
                  <c:v>3.6999999999999922E-2</c:v>
                </c:pt>
                <c:pt idx="31">
                  <c:v>3.6999999999999922E-2</c:v>
                </c:pt>
                <c:pt idx="32">
                  <c:v>3.6999999999999922E-2</c:v>
                </c:pt>
                <c:pt idx="33">
                  <c:v>3.6999999999999922E-2</c:v>
                </c:pt>
                <c:pt idx="34">
                  <c:v>3.7100031891144969E-2</c:v>
                </c:pt>
                <c:pt idx="35">
                  <c:v>3.7100031891144969E-2</c:v>
                </c:pt>
                <c:pt idx="36">
                  <c:v>3.7100031891144969E-2</c:v>
                </c:pt>
              </c:numCache>
            </c:numRef>
          </c:val>
          <c:smooth val="0"/>
          <c:extLst>
            <c:ext xmlns:c16="http://schemas.microsoft.com/office/drawing/2014/chart" uri="{C3380CC4-5D6E-409C-BE32-E72D297353CC}">
              <c16:uniqueId val="{00000000-196E-4B87-9C5D-A86670AD3D2C}"/>
            </c:ext>
          </c:extLst>
        </c:ser>
        <c:dLbls>
          <c:showLegendKey val="0"/>
          <c:showVal val="0"/>
          <c:showCatName val="0"/>
          <c:showSerName val="0"/>
          <c:showPercent val="0"/>
          <c:showBubbleSize val="0"/>
        </c:dLbls>
        <c:smooth val="0"/>
        <c:axId val="338205312"/>
        <c:axId val="338207104"/>
      </c:lineChart>
      <c:dateAx>
        <c:axId val="338205312"/>
        <c:scaling>
          <c:orientation val="minMax"/>
          <c:max val="42369"/>
          <c:min val="39083"/>
        </c:scaling>
        <c:delete val="0"/>
        <c:axPos val="b"/>
        <c:numFmt formatCode="yyyy" sourceLinked="0"/>
        <c:majorTickMark val="out"/>
        <c:minorTickMark val="none"/>
        <c:tickLblPos val="nextTo"/>
        <c:crossAx val="338207104"/>
        <c:crosses val="autoZero"/>
        <c:auto val="1"/>
        <c:lblOffset val="100"/>
        <c:baseTimeUnit val="days"/>
      </c:dateAx>
      <c:valAx>
        <c:axId val="338207104"/>
        <c:scaling>
          <c:orientation val="minMax"/>
          <c:min val="2.0000000000000004E-2"/>
        </c:scaling>
        <c:delete val="0"/>
        <c:axPos val="l"/>
        <c:majorGridlines/>
        <c:numFmt formatCode="0.0%" sourceLinked="1"/>
        <c:majorTickMark val="out"/>
        <c:minorTickMark val="none"/>
        <c:tickLblPos val="nextTo"/>
        <c:crossAx val="338205312"/>
        <c:crosses val="autoZero"/>
        <c:crossBetween val="between"/>
      </c:valAx>
    </c:plotArea>
    <c:legend>
      <c:legendPos val="b"/>
      <c:overlay val="0"/>
    </c:legend>
    <c:plotVisOnly val="1"/>
    <c:dispBlanksAs val="gap"/>
    <c:showDLblsOverMax val="0"/>
  </c:chart>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5.6247996794871795E-2"/>
          <c:y val="0.21115634920634921"/>
          <c:w val="0.91342654914529919"/>
          <c:h val="0.53233015873015865"/>
        </c:manualLayout>
      </c:layout>
      <c:barChart>
        <c:barDir val="col"/>
        <c:grouping val="clustered"/>
        <c:varyColors val="0"/>
        <c:ser>
          <c:idx val="0"/>
          <c:order val="0"/>
          <c:tx>
            <c:v>Durchschnittlicher Fehler</c:v>
          </c:tx>
          <c:spPr>
            <a:solidFill>
              <a:srgbClr val="0074BC"/>
            </a:solidFill>
            <a:ln w="38100">
              <a:noFill/>
            </a:ln>
          </c:spPr>
          <c:invertIfNegative val="0"/>
          <c:dLbls>
            <c:spPr>
              <a:noFill/>
              <a:ln>
                <a:noFill/>
              </a:ln>
              <a:effectLst/>
            </c:spPr>
            <c:dLblPos val="inBase"/>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Zusammenfassung!$B$7:$E$7</c:f>
              <c:strCache>
                <c:ptCount val="4"/>
                <c:pt idx="0">
                  <c:v> 1</c:v>
                </c:pt>
                <c:pt idx="1">
                  <c:v> 3</c:v>
                </c:pt>
                <c:pt idx="2">
                  <c:v> 5</c:v>
                </c:pt>
                <c:pt idx="3">
                  <c:v> 7</c:v>
                </c:pt>
              </c:strCache>
            </c:strRef>
          </c:cat>
          <c:val>
            <c:numRef>
              <c:f>Zusammenfassung!$B$11:$E$11</c:f>
              <c:numCache>
                <c:formatCode>0.00</c:formatCode>
                <c:ptCount val="4"/>
                <c:pt idx="0">
                  <c:v>-6.3636363636363616E-2</c:v>
                </c:pt>
                <c:pt idx="1">
                  <c:v>-8.4848484848484812E-2</c:v>
                </c:pt>
                <c:pt idx="2">
                  <c:v>0.42121212121212109</c:v>
                </c:pt>
                <c:pt idx="3">
                  <c:v>0.89696969696969697</c:v>
                </c:pt>
              </c:numCache>
            </c:numRef>
          </c:val>
          <c:extLst>
            <c:ext xmlns:c16="http://schemas.microsoft.com/office/drawing/2014/chart" uri="{C3380CC4-5D6E-409C-BE32-E72D297353CC}">
              <c16:uniqueId val="{00000001-FA64-4DA4-ABA2-2E7EF12B854F}"/>
            </c:ext>
          </c:extLst>
        </c:ser>
        <c:dLbls>
          <c:showLegendKey val="0"/>
          <c:showVal val="0"/>
          <c:showCatName val="0"/>
          <c:showSerName val="0"/>
          <c:showPercent val="0"/>
          <c:showBubbleSize val="0"/>
        </c:dLbls>
        <c:gapWidth val="100"/>
        <c:axId val="646655360"/>
        <c:axId val="646653056"/>
      </c:barChart>
      <c:lineChart>
        <c:grouping val="standard"/>
        <c:varyColors val="0"/>
        <c:ser>
          <c:idx val="1"/>
          <c:order val="1"/>
          <c:tx>
            <c:v> Confidence interval 95%</c:v>
          </c:tx>
          <c:spPr>
            <a:ln w="38100">
              <a:solidFill>
                <a:srgbClr val="BEBEBE">
                  <a:lumMod val="75000"/>
                </a:srgbClr>
              </a:solidFill>
            </a:ln>
          </c:spPr>
          <c:marker>
            <c:symbol val="none"/>
          </c:marker>
          <c:cat>
            <c:strRef>
              <c:f>Zusammenfassung!$B$7:$E$7</c:f>
              <c:strCache>
                <c:ptCount val="4"/>
                <c:pt idx="0">
                  <c:v> 1</c:v>
                </c:pt>
                <c:pt idx="1">
                  <c:v> 3</c:v>
                </c:pt>
                <c:pt idx="2">
                  <c:v> 5</c:v>
                </c:pt>
                <c:pt idx="3">
                  <c:v> 7</c:v>
                </c:pt>
              </c:strCache>
            </c:strRef>
          </c:cat>
          <c:val>
            <c:numRef>
              <c:f>Zusammenfassung!$B$16:$E$16</c:f>
              <c:numCache>
                <c:formatCode>0.00</c:formatCode>
                <c:ptCount val="4"/>
                <c:pt idx="0">
                  <c:v>8.8565521372959949E-2</c:v>
                </c:pt>
                <c:pt idx="1">
                  <c:v>0.25059141333993351</c:v>
                </c:pt>
                <c:pt idx="2">
                  <c:v>0.54057852635687831</c:v>
                </c:pt>
                <c:pt idx="3">
                  <c:v>0.71636204771722978</c:v>
                </c:pt>
              </c:numCache>
            </c:numRef>
          </c:val>
          <c:smooth val="0"/>
          <c:extLst>
            <c:ext xmlns:c16="http://schemas.microsoft.com/office/drawing/2014/chart" uri="{C3380CC4-5D6E-409C-BE32-E72D297353CC}">
              <c16:uniqueId val="{00000002-FA64-4DA4-ABA2-2E7EF12B854F}"/>
            </c:ext>
          </c:extLst>
        </c:ser>
        <c:ser>
          <c:idx val="2"/>
          <c:order val="2"/>
          <c:tx>
            <c:v>Konfidenzband 5%</c:v>
          </c:tx>
          <c:spPr>
            <a:ln w="38100">
              <a:solidFill>
                <a:srgbClr val="BEBEBE">
                  <a:lumMod val="75000"/>
                </a:srgbClr>
              </a:solidFill>
            </a:ln>
          </c:spPr>
          <c:marker>
            <c:symbol val="none"/>
          </c:marker>
          <c:cat>
            <c:strRef>
              <c:f>Zusammenfassung!$B$7:$E$7</c:f>
              <c:strCache>
                <c:ptCount val="4"/>
                <c:pt idx="0">
                  <c:v> 1</c:v>
                </c:pt>
                <c:pt idx="1">
                  <c:v> 3</c:v>
                </c:pt>
                <c:pt idx="2">
                  <c:v> 5</c:v>
                </c:pt>
                <c:pt idx="3">
                  <c:v> 7</c:v>
                </c:pt>
              </c:strCache>
            </c:strRef>
          </c:cat>
          <c:val>
            <c:numRef>
              <c:f>Zusammenfassung!$B$17:$E$17</c:f>
              <c:numCache>
                <c:formatCode>0.00</c:formatCode>
                <c:ptCount val="4"/>
                <c:pt idx="0">
                  <c:v>-8.8565521372959949E-2</c:v>
                </c:pt>
                <c:pt idx="1">
                  <c:v>-0.25059141333993351</c:v>
                </c:pt>
                <c:pt idx="2">
                  <c:v>-0.54057852635687831</c:v>
                </c:pt>
                <c:pt idx="3">
                  <c:v>-0.71636204771722978</c:v>
                </c:pt>
              </c:numCache>
            </c:numRef>
          </c:val>
          <c:smooth val="0"/>
          <c:extLst>
            <c:ext xmlns:c16="http://schemas.microsoft.com/office/drawing/2014/chart" uri="{C3380CC4-5D6E-409C-BE32-E72D297353CC}">
              <c16:uniqueId val="{00000003-FA64-4DA4-ABA2-2E7EF12B854F}"/>
            </c:ext>
          </c:extLst>
        </c:ser>
        <c:dLbls>
          <c:showLegendKey val="0"/>
          <c:showVal val="0"/>
          <c:showCatName val="0"/>
          <c:showSerName val="0"/>
          <c:showPercent val="0"/>
          <c:showBubbleSize val="0"/>
        </c:dLbls>
        <c:marker val="1"/>
        <c:smooth val="0"/>
        <c:axId val="550317056"/>
        <c:axId val="550318848"/>
      </c:lineChart>
      <c:catAx>
        <c:axId val="550317056"/>
        <c:scaling>
          <c:orientation val="minMax"/>
        </c:scaling>
        <c:delete val="0"/>
        <c:axPos val="b"/>
        <c:numFmt formatCode="General" sourceLinked="0"/>
        <c:majorTickMark val="out"/>
        <c:minorTickMark val="none"/>
        <c:tickLblPos val="low"/>
        <c:spPr>
          <a:ln>
            <a:solidFill>
              <a:schemeClr val="tx1"/>
            </a:solidFill>
          </a:ln>
        </c:spPr>
        <c:crossAx val="550318848"/>
        <c:crossesAt val="-60"/>
        <c:auto val="1"/>
        <c:lblAlgn val="ctr"/>
        <c:lblOffset val="100"/>
        <c:tickLblSkip val="1"/>
        <c:tickMarkSkip val="1"/>
        <c:noMultiLvlLbl val="0"/>
      </c:catAx>
      <c:valAx>
        <c:axId val="550318848"/>
        <c:scaling>
          <c:orientation val="minMax"/>
          <c:max val="1"/>
          <c:min val="-1"/>
        </c:scaling>
        <c:delete val="0"/>
        <c:axPos val="l"/>
        <c:majorGridlines>
          <c:spPr>
            <a:ln>
              <a:solidFill>
                <a:schemeClr val="tx1"/>
              </a:solidFill>
            </a:ln>
          </c:spPr>
        </c:majorGridlines>
        <c:numFmt formatCode="0.0" sourceLinked="0"/>
        <c:majorTickMark val="out"/>
        <c:minorTickMark val="none"/>
        <c:tickLblPos val="nextTo"/>
        <c:spPr>
          <a:ln>
            <a:noFill/>
          </a:ln>
        </c:spPr>
        <c:crossAx val="550317056"/>
        <c:crosses val="autoZero"/>
        <c:crossBetween val="between"/>
        <c:majorUnit val="0.5"/>
      </c:valAx>
      <c:valAx>
        <c:axId val="646653056"/>
        <c:scaling>
          <c:orientation val="minMax"/>
          <c:max val="1"/>
          <c:min val="-1"/>
        </c:scaling>
        <c:delete val="0"/>
        <c:axPos val="r"/>
        <c:numFmt formatCode="0.00" sourceLinked="1"/>
        <c:majorTickMark val="none"/>
        <c:minorTickMark val="none"/>
        <c:tickLblPos val="none"/>
        <c:spPr>
          <a:ln>
            <a:noFill/>
          </a:ln>
        </c:spPr>
        <c:crossAx val="646655360"/>
        <c:crosses val="max"/>
        <c:crossBetween val="between"/>
      </c:valAx>
      <c:catAx>
        <c:axId val="646655360"/>
        <c:scaling>
          <c:orientation val="minMax"/>
        </c:scaling>
        <c:delete val="1"/>
        <c:axPos val="b"/>
        <c:numFmt formatCode="General" sourceLinked="1"/>
        <c:majorTickMark val="out"/>
        <c:minorTickMark val="none"/>
        <c:tickLblPos val="nextTo"/>
        <c:crossAx val="646653056"/>
        <c:crossesAt val="0"/>
        <c:auto val="1"/>
        <c:lblAlgn val="ctr"/>
        <c:lblOffset val="100"/>
        <c:noMultiLvlLbl val="0"/>
      </c:catAx>
      <c:spPr>
        <a:noFill/>
        <a:ln>
          <a:noFill/>
        </a:ln>
      </c:spPr>
    </c:plotArea>
    <c:legend>
      <c:legendPos val="r"/>
      <c:legendEntry>
        <c:idx val="0"/>
        <c:delete val="1"/>
      </c:legendEntry>
      <c:legendEntry>
        <c:idx val="2"/>
        <c:delete val="1"/>
      </c:legendEntry>
      <c:layout>
        <c:manualLayout>
          <c:xMode val="edge"/>
          <c:yMode val="edge"/>
          <c:x val="0.69776402243589741"/>
          <c:y val="0.13194702380952381"/>
          <c:w val="0.30035323183760693"/>
          <c:h val="6.2180158730158731E-2"/>
        </c:manualLayout>
      </c:layout>
      <c:overlay val="0"/>
      <c:spPr>
        <a:solidFill>
          <a:schemeClr val="bg1"/>
        </a:solidFill>
      </c:spPr>
    </c:legend>
    <c:plotVisOnly val="1"/>
    <c:dispBlanksAs val="gap"/>
    <c:showDLblsOverMax val="0"/>
  </c:chart>
  <c:spPr>
    <a:solidFill>
      <a:schemeClr val="bg1"/>
    </a:solidFill>
    <a:ln>
      <a:noFill/>
    </a:ln>
  </c:spPr>
  <c:txPr>
    <a:bodyPr/>
    <a:lstStyle/>
    <a:p>
      <a:pPr>
        <a:defRPr sz="1400"/>
      </a:pPr>
      <a:endParaRPr lang="de-DE"/>
    </a:p>
  </c:txPr>
  <c:printSettings>
    <c:headerFooter/>
    <c:pageMargins b="0.78740157499999996" l="0.7" r="0.7" t="0.78740157499999996" header="0.3" footer="0.3"/>
    <c:pageSetup/>
  </c:printSettings>
  <c:userShapes r:id="rId2"/>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'A.DE.N.A.AG1.CA010.A.I'!$A$43</c:f>
              <c:strCache>
                <c:ptCount val="1"/>
                <c:pt idx="0">
                  <c:v>2007</c:v>
                </c:pt>
              </c:strCache>
            </c:strRef>
          </c:tx>
          <c:marker>
            <c:symbol val="none"/>
          </c:marker>
          <c:cat>
            <c:numRef>
              <c:f>'A.DE.N.A.AG1.CA010.A.I'!$H$1:$AR$1</c:f>
              <c:numCache>
                <c:formatCode>m/d/yyyy</c:formatCode>
                <c:ptCount val="37"/>
                <c:pt idx="0">
                  <c:v>39093</c:v>
                </c:pt>
                <c:pt idx="1">
                  <c:v>39126</c:v>
                </c:pt>
                <c:pt idx="2">
                  <c:v>39217</c:v>
                </c:pt>
                <c:pt idx="3">
                  <c:v>39308</c:v>
                </c:pt>
                <c:pt idx="4">
                  <c:v>39462</c:v>
                </c:pt>
                <c:pt idx="5">
                  <c:v>39504</c:v>
                </c:pt>
                <c:pt idx="6">
                  <c:v>39674</c:v>
                </c:pt>
                <c:pt idx="7">
                  <c:v>39765</c:v>
                </c:pt>
                <c:pt idx="8">
                  <c:v>39827</c:v>
                </c:pt>
                <c:pt idx="9">
                  <c:v>39857</c:v>
                </c:pt>
                <c:pt idx="10">
                  <c:v>39948</c:v>
                </c:pt>
                <c:pt idx="11">
                  <c:v>40038</c:v>
                </c:pt>
                <c:pt idx="12">
                  <c:v>40141</c:v>
                </c:pt>
                <c:pt idx="13">
                  <c:v>40191</c:v>
                </c:pt>
                <c:pt idx="14">
                  <c:v>40221</c:v>
                </c:pt>
                <c:pt idx="15">
                  <c:v>40310</c:v>
                </c:pt>
                <c:pt idx="16">
                  <c:v>40403</c:v>
                </c:pt>
                <c:pt idx="17">
                  <c:v>40494</c:v>
                </c:pt>
                <c:pt idx="18">
                  <c:v>40555</c:v>
                </c:pt>
                <c:pt idx="19">
                  <c:v>40589</c:v>
                </c:pt>
                <c:pt idx="20">
                  <c:v>40676</c:v>
                </c:pt>
                <c:pt idx="21">
                  <c:v>40771</c:v>
                </c:pt>
                <c:pt idx="22">
                  <c:v>40787</c:v>
                </c:pt>
                <c:pt idx="23">
                  <c:v>40919</c:v>
                </c:pt>
                <c:pt idx="24">
                  <c:v>40954</c:v>
                </c:pt>
                <c:pt idx="25">
                  <c:v>41053</c:v>
                </c:pt>
                <c:pt idx="26">
                  <c:v>41135</c:v>
                </c:pt>
                <c:pt idx="27">
                  <c:v>41289</c:v>
                </c:pt>
                <c:pt idx="28">
                  <c:v>41319</c:v>
                </c:pt>
                <c:pt idx="29">
                  <c:v>41327</c:v>
                </c:pt>
                <c:pt idx="30">
                  <c:v>41409</c:v>
                </c:pt>
                <c:pt idx="31">
                  <c:v>41500</c:v>
                </c:pt>
                <c:pt idx="32">
                  <c:v>41654</c:v>
                </c:pt>
                <c:pt idx="33">
                  <c:v>41684</c:v>
                </c:pt>
                <c:pt idx="34">
                  <c:v>41865</c:v>
                </c:pt>
                <c:pt idx="35">
                  <c:v>42019</c:v>
                </c:pt>
                <c:pt idx="36">
                  <c:v>42048</c:v>
                </c:pt>
              </c:numCache>
            </c:numRef>
          </c:cat>
          <c:val>
            <c:numRef>
              <c:f>'A.DE.N.A.AG1.CA010.A.I'!$H$43:$AR$43</c:f>
              <c:numCache>
                <c:formatCode>General</c:formatCode>
                <c:ptCount val="37"/>
                <c:pt idx="4" formatCode="0.0%">
                  <c:v>2.4848828420257041E-2</c:v>
                </c:pt>
                <c:pt idx="5" formatCode="0.0%">
                  <c:v>2.4848828420257041E-2</c:v>
                </c:pt>
                <c:pt idx="6" formatCode="0.0%">
                  <c:v>2.4604072398189958E-2</c:v>
                </c:pt>
                <c:pt idx="7" formatCode="0.0%">
                  <c:v>2.4604072398189958E-2</c:v>
                </c:pt>
                <c:pt idx="8" formatCode="0.0%">
                  <c:v>2.4604072398189958E-2</c:v>
                </c:pt>
                <c:pt idx="9" formatCode="0.0%">
                  <c:v>2.4604072398189958E-2</c:v>
                </c:pt>
                <c:pt idx="10" formatCode="0.0%">
                  <c:v>2.4604072398189958E-2</c:v>
                </c:pt>
                <c:pt idx="11" formatCode="0.0%">
                  <c:v>2.4654182742072095E-2</c:v>
                </c:pt>
                <c:pt idx="12" formatCode="0.0%">
                  <c:v>2.4654182742072095E-2</c:v>
                </c:pt>
                <c:pt idx="13" formatCode="0.0%">
                  <c:v>2.4654182742072095E-2</c:v>
                </c:pt>
                <c:pt idx="14" formatCode="0.0%">
                  <c:v>2.4654182742072095E-2</c:v>
                </c:pt>
                <c:pt idx="15" formatCode="0.0%">
                  <c:v>2.4654182742072095E-2</c:v>
                </c:pt>
                <c:pt idx="16" formatCode="0.0%">
                  <c:v>2.6577761081893359E-2</c:v>
                </c:pt>
                <c:pt idx="17" formatCode="0.0%">
                  <c:v>2.6577761081893359E-2</c:v>
                </c:pt>
                <c:pt idx="18" formatCode="0.0%">
                  <c:v>2.6577761081893359E-2</c:v>
                </c:pt>
                <c:pt idx="19" formatCode="0.0%">
                  <c:v>2.6577761081893359E-2</c:v>
                </c:pt>
                <c:pt idx="20" formatCode="0.0%">
                  <c:v>2.6577761081893359E-2</c:v>
                </c:pt>
                <c:pt idx="21" formatCode="0.0%">
                  <c:v>3.2690453230472594E-2</c:v>
                </c:pt>
                <c:pt idx="22" formatCode="0.0%">
                  <c:v>3.2690453230472594E-2</c:v>
                </c:pt>
                <c:pt idx="23" formatCode="0.0%">
                  <c:v>3.2690453230472594E-2</c:v>
                </c:pt>
                <c:pt idx="24" formatCode="0.0%">
                  <c:v>3.2690453230472594E-2</c:v>
                </c:pt>
                <c:pt idx="25" formatCode="0.0%">
                  <c:v>3.2690453230472594E-2</c:v>
                </c:pt>
                <c:pt idx="26" formatCode="0.0%">
                  <c:v>3.2690453230472594E-2</c:v>
                </c:pt>
                <c:pt idx="27" formatCode="0.0%">
                  <c:v>3.2690453230472594E-2</c:v>
                </c:pt>
                <c:pt idx="28" formatCode="0.0%">
                  <c:v>3.2690453230472594E-2</c:v>
                </c:pt>
                <c:pt idx="29" formatCode="0.0%">
                  <c:v>3.2690453230472594E-2</c:v>
                </c:pt>
                <c:pt idx="30" formatCode="0.0%">
                  <c:v>3.2690453230472594E-2</c:v>
                </c:pt>
                <c:pt idx="31" formatCode="0.0%">
                  <c:v>3.2690453230472594E-2</c:v>
                </c:pt>
                <c:pt idx="32" formatCode="0.0%">
                  <c:v>3.2690453230472594E-2</c:v>
                </c:pt>
                <c:pt idx="33" formatCode="0.0%">
                  <c:v>3.2690453230472594E-2</c:v>
                </c:pt>
                <c:pt idx="34" formatCode="0.0%">
                  <c:v>3.2697826978269839E-2</c:v>
                </c:pt>
                <c:pt idx="35" formatCode="0.0%">
                  <c:v>3.2697826978269839E-2</c:v>
                </c:pt>
                <c:pt idx="36" formatCode="0.0%">
                  <c:v>3.2697826978269839E-2</c:v>
                </c:pt>
              </c:numCache>
            </c:numRef>
          </c:val>
          <c:smooth val="0"/>
          <c:extLst>
            <c:ext xmlns:c16="http://schemas.microsoft.com/office/drawing/2014/chart" uri="{C3380CC4-5D6E-409C-BE32-E72D297353CC}">
              <c16:uniqueId val="{00000000-6B54-426E-9BE5-81170CE43635}"/>
            </c:ext>
          </c:extLst>
        </c:ser>
        <c:dLbls>
          <c:showLegendKey val="0"/>
          <c:showVal val="0"/>
          <c:showCatName val="0"/>
          <c:showSerName val="0"/>
          <c:showPercent val="0"/>
          <c:showBubbleSize val="0"/>
        </c:dLbls>
        <c:smooth val="0"/>
        <c:axId val="339038208"/>
        <c:axId val="339039744"/>
      </c:lineChart>
      <c:dateAx>
        <c:axId val="339038208"/>
        <c:scaling>
          <c:orientation val="minMax"/>
          <c:max val="42369"/>
          <c:min val="39083"/>
        </c:scaling>
        <c:delete val="0"/>
        <c:axPos val="b"/>
        <c:numFmt formatCode="yyyy" sourceLinked="0"/>
        <c:majorTickMark val="out"/>
        <c:minorTickMark val="none"/>
        <c:tickLblPos val="nextTo"/>
        <c:crossAx val="339039744"/>
        <c:crosses val="autoZero"/>
        <c:auto val="1"/>
        <c:lblOffset val="100"/>
        <c:baseTimeUnit val="days"/>
      </c:dateAx>
      <c:valAx>
        <c:axId val="339039744"/>
        <c:scaling>
          <c:orientation val="minMax"/>
          <c:min val="2.0000000000000004E-2"/>
        </c:scaling>
        <c:delete val="0"/>
        <c:axPos val="l"/>
        <c:majorGridlines/>
        <c:numFmt formatCode="0.0%" sourceLinked="0"/>
        <c:majorTickMark val="out"/>
        <c:minorTickMark val="none"/>
        <c:tickLblPos val="nextTo"/>
        <c:crossAx val="339038208"/>
        <c:crosses val="autoZero"/>
        <c:crossBetween val="between"/>
      </c:valAx>
    </c:plotArea>
    <c:legend>
      <c:legendPos val="b"/>
      <c:overlay val="0"/>
    </c:legend>
    <c:plotVisOnly val="1"/>
    <c:dispBlanksAs val="gap"/>
    <c:showDLblsOverMax val="0"/>
  </c:chart>
  <c:printSettings>
    <c:headerFooter/>
    <c:pageMargins b="0.78740157499999996" l="0.7" r="0.7" t="0.78740157499999996"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'A.DE.N.A.AG1.CA010.A.I'!$A$44</c:f>
              <c:strCache>
                <c:ptCount val="1"/>
                <c:pt idx="0">
                  <c:v>2008</c:v>
                </c:pt>
              </c:strCache>
            </c:strRef>
          </c:tx>
          <c:marker>
            <c:symbol val="none"/>
          </c:marker>
          <c:cat>
            <c:numRef>
              <c:f>'A.DE.N.A.AG1.CA010.A.I'!$H$1:$AR$1</c:f>
              <c:numCache>
                <c:formatCode>m/d/yyyy</c:formatCode>
                <c:ptCount val="37"/>
                <c:pt idx="0">
                  <c:v>39093</c:v>
                </c:pt>
                <c:pt idx="1">
                  <c:v>39126</c:v>
                </c:pt>
                <c:pt idx="2">
                  <c:v>39217</c:v>
                </c:pt>
                <c:pt idx="3">
                  <c:v>39308</c:v>
                </c:pt>
                <c:pt idx="4">
                  <c:v>39462</c:v>
                </c:pt>
                <c:pt idx="5">
                  <c:v>39504</c:v>
                </c:pt>
                <c:pt idx="6">
                  <c:v>39674</c:v>
                </c:pt>
                <c:pt idx="7">
                  <c:v>39765</c:v>
                </c:pt>
                <c:pt idx="8">
                  <c:v>39827</c:v>
                </c:pt>
                <c:pt idx="9">
                  <c:v>39857</c:v>
                </c:pt>
                <c:pt idx="10">
                  <c:v>39948</c:v>
                </c:pt>
                <c:pt idx="11">
                  <c:v>40038</c:v>
                </c:pt>
                <c:pt idx="12">
                  <c:v>40141</c:v>
                </c:pt>
                <c:pt idx="13">
                  <c:v>40191</c:v>
                </c:pt>
                <c:pt idx="14">
                  <c:v>40221</c:v>
                </c:pt>
                <c:pt idx="15">
                  <c:v>40310</c:v>
                </c:pt>
                <c:pt idx="16">
                  <c:v>40403</c:v>
                </c:pt>
                <c:pt idx="17">
                  <c:v>40494</c:v>
                </c:pt>
                <c:pt idx="18">
                  <c:v>40555</c:v>
                </c:pt>
                <c:pt idx="19">
                  <c:v>40589</c:v>
                </c:pt>
                <c:pt idx="20">
                  <c:v>40676</c:v>
                </c:pt>
                <c:pt idx="21">
                  <c:v>40771</c:v>
                </c:pt>
                <c:pt idx="22">
                  <c:v>40787</c:v>
                </c:pt>
                <c:pt idx="23">
                  <c:v>40919</c:v>
                </c:pt>
                <c:pt idx="24">
                  <c:v>40954</c:v>
                </c:pt>
                <c:pt idx="25">
                  <c:v>41053</c:v>
                </c:pt>
                <c:pt idx="26">
                  <c:v>41135</c:v>
                </c:pt>
                <c:pt idx="27">
                  <c:v>41289</c:v>
                </c:pt>
                <c:pt idx="28">
                  <c:v>41319</c:v>
                </c:pt>
                <c:pt idx="29">
                  <c:v>41327</c:v>
                </c:pt>
                <c:pt idx="30">
                  <c:v>41409</c:v>
                </c:pt>
                <c:pt idx="31">
                  <c:v>41500</c:v>
                </c:pt>
                <c:pt idx="32">
                  <c:v>41654</c:v>
                </c:pt>
                <c:pt idx="33">
                  <c:v>41684</c:v>
                </c:pt>
                <c:pt idx="34">
                  <c:v>41865</c:v>
                </c:pt>
                <c:pt idx="35">
                  <c:v>42019</c:v>
                </c:pt>
                <c:pt idx="36">
                  <c:v>42048</c:v>
                </c:pt>
              </c:numCache>
            </c:numRef>
          </c:cat>
          <c:val>
            <c:numRef>
              <c:f>'A.DE.N.A.AG1.CA010.A.I'!$H$44:$AR$44</c:f>
              <c:numCache>
                <c:formatCode>General</c:formatCode>
                <c:ptCount val="37"/>
                <c:pt idx="8" formatCode="0.0%">
                  <c:v>1.2788665010580624E-2</c:v>
                </c:pt>
                <c:pt idx="9" formatCode="0.0%">
                  <c:v>1.2972674579078136E-2</c:v>
                </c:pt>
                <c:pt idx="10" formatCode="0.0%">
                  <c:v>1.2696660226331646E-2</c:v>
                </c:pt>
                <c:pt idx="11" formatCode="0.0%">
                  <c:v>1.258150427036453E-2</c:v>
                </c:pt>
                <c:pt idx="12" formatCode="0.0%">
                  <c:v>1.258150427036453E-2</c:v>
                </c:pt>
                <c:pt idx="13" formatCode="0.0%">
                  <c:v>1.258150427036453E-2</c:v>
                </c:pt>
                <c:pt idx="14" formatCode="0.0%">
                  <c:v>1.258150427036453E-2</c:v>
                </c:pt>
                <c:pt idx="15" formatCode="0.0%">
                  <c:v>1.258150427036453E-2</c:v>
                </c:pt>
                <c:pt idx="16" formatCode="0.0%">
                  <c:v>9.8801573506541729E-3</c:v>
                </c:pt>
                <c:pt idx="17" formatCode="0.0%">
                  <c:v>9.8801573506541729E-3</c:v>
                </c:pt>
                <c:pt idx="18" formatCode="0.0%">
                  <c:v>9.8801573506541729E-3</c:v>
                </c:pt>
                <c:pt idx="19" formatCode="0.0%">
                  <c:v>9.8801573506541729E-3</c:v>
                </c:pt>
                <c:pt idx="20" formatCode="0.0%">
                  <c:v>9.8801573506541729E-3</c:v>
                </c:pt>
                <c:pt idx="21" formatCode="0.0%">
                  <c:v>1.0832010458492913E-2</c:v>
                </c:pt>
                <c:pt idx="22" formatCode="0.0%">
                  <c:v>1.0832010458492913E-2</c:v>
                </c:pt>
                <c:pt idx="23" formatCode="0.0%">
                  <c:v>1.0832010458492913E-2</c:v>
                </c:pt>
                <c:pt idx="24" formatCode="0.0%">
                  <c:v>1.0832010458492913E-2</c:v>
                </c:pt>
                <c:pt idx="25" formatCode="0.0%">
                  <c:v>1.0832010458492913E-2</c:v>
                </c:pt>
                <c:pt idx="26" formatCode="0.0%">
                  <c:v>1.0832010458492913E-2</c:v>
                </c:pt>
                <c:pt idx="27" formatCode="0.0%">
                  <c:v>1.0832010458492913E-2</c:v>
                </c:pt>
                <c:pt idx="28" formatCode="0.0%">
                  <c:v>1.0832010458492913E-2</c:v>
                </c:pt>
                <c:pt idx="29" formatCode="0.0%">
                  <c:v>1.0832010458492913E-2</c:v>
                </c:pt>
                <c:pt idx="30" formatCode="0.0%">
                  <c:v>1.0832010458492913E-2</c:v>
                </c:pt>
                <c:pt idx="31" formatCode="0.0%">
                  <c:v>1.0832010458492913E-2</c:v>
                </c:pt>
                <c:pt idx="32" formatCode="0.0%">
                  <c:v>1.0832010458492913E-2</c:v>
                </c:pt>
                <c:pt idx="33" formatCode="0.0%">
                  <c:v>1.0832010458492913E-2</c:v>
                </c:pt>
                <c:pt idx="34" formatCode="0.0%">
                  <c:v>1.0521091811414474E-2</c:v>
                </c:pt>
                <c:pt idx="35" formatCode="0.0%">
                  <c:v>1.0521091811414474E-2</c:v>
                </c:pt>
                <c:pt idx="36" formatCode="0.0%">
                  <c:v>1.0521091811414474E-2</c:v>
                </c:pt>
              </c:numCache>
            </c:numRef>
          </c:val>
          <c:smooth val="0"/>
          <c:extLst>
            <c:ext xmlns:c16="http://schemas.microsoft.com/office/drawing/2014/chart" uri="{C3380CC4-5D6E-409C-BE32-E72D297353CC}">
              <c16:uniqueId val="{00000000-01CE-4C12-BEF2-10D73B9D2D99}"/>
            </c:ext>
          </c:extLst>
        </c:ser>
        <c:dLbls>
          <c:showLegendKey val="0"/>
          <c:showVal val="0"/>
          <c:showCatName val="0"/>
          <c:showSerName val="0"/>
          <c:showPercent val="0"/>
          <c:showBubbleSize val="0"/>
        </c:dLbls>
        <c:smooth val="0"/>
        <c:axId val="339055744"/>
        <c:axId val="339057280"/>
      </c:lineChart>
      <c:dateAx>
        <c:axId val="339055744"/>
        <c:scaling>
          <c:orientation val="minMax"/>
          <c:max val="42369"/>
          <c:min val="39083"/>
        </c:scaling>
        <c:delete val="0"/>
        <c:axPos val="b"/>
        <c:numFmt formatCode="yyyy" sourceLinked="0"/>
        <c:majorTickMark val="out"/>
        <c:minorTickMark val="none"/>
        <c:tickLblPos val="nextTo"/>
        <c:crossAx val="339057280"/>
        <c:crosses val="autoZero"/>
        <c:auto val="1"/>
        <c:lblOffset val="100"/>
        <c:baseTimeUnit val="days"/>
      </c:dateAx>
      <c:valAx>
        <c:axId val="339057280"/>
        <c:scaling>
          <c:orientation val="minMax"/>
          <c:min val="8.0000000000000019E-3"/>
        </c:scaling>
        <c:delete val="0"/>
        <c:axPos val="l"/>
        <c:majorGridlines/>
        <c:numFmt formatCode="0.0%" sourceLinked="0"/>
        <c:majorTickMark val="out"/>
        <c:minorTickMark val="none"/>
        <c:tickLblPos val="nextTo"/>
        <c:crossAx val="339055744"/>
        <c:crosses val="autoZero"/>
        <c:crossBetween val="between"/>
      </c:valAx>
    </c:plotArea>
    <c:legend>
      <c:legendPos val="b"/>
      <c:overlay val="0"/>
    </c:legend>
    <c:plotVisOnly val="1"/>
    <c:dispBlanksAs val="gap"/>
    <c:showDLblsOverMax val="0"/>
  </c:chart>
  <c:printSettings>
    <c:headerFooter/>
    <c:pageMargins b="0.78740157499999996" l="0.7" r="0.7" t="0.78740157499999996"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'[1]A.DE.N.A.AG1.CA010.A.I'!$A$42</c:f>
              <c:strCache>
                <c:ptCount val="1"/>
                <c:pt idx="0">
                  <c:v>2006</c:v>
                </c:pt>
              </c:strCache>
            </c:strRef>
          </c:tx>
          <c:marker>
            <c:symbol val="none"/>
          </c:marker>
          <c:cat>
            <c:numRef>
              <c:f>'[1]A.DE.N.A.AG1.CA010.A.I'!$H$1:$AR$1</c:f>
              <c:numCache>
                <c:formatCode>General</c:formatCode>
                <c:ptCount val="37"/>
                <c:pt idx="0">
                  <c:v>39093</c:v>
                </c:pt>
                <c:pt idx="1">
                  <c:v>39126</c:v>
                </c:pt>
                <c:pt idx="2">
                  <c:v>39217</c:v>
                </c:pt>
                <c:pt idx="3">
                  <c:v>39308</c:v>
                </c:pt>
                <c:pt idx="4">
                  <c:v>39462</c:v>
                </c:pt>
                <c:pt idx="5">
                  <c:v>39504</c:v>
                </c:pt>
                <c:pt idx="6">
                  <c:v>39674</c:v>
                </c:pt>
                <c:pt idx="7">
                  <c:v>39765</c:v>
                </c:pt>
                <c:pt idx="8">
                  <c:v>39827</c:v>
                </c:pt>
                <c:pt idx="9">
                  <c:v>39857</c:v>
                </c:pt>
                <c:pt idx="10">
                  <c:v>39948</c:v>
                </c:pt>
                <c:pt idx="11">
                  <c:v>40038</c:v>
                </c:pt>
                <c:pt idx="12">
                  <c:v>40141</c:v>
                </c:pt>
                <c:pt idx="13">
                  <c:v>40191</c:v>
                </c:pt>
                <c:pt idx="14">
                  <c:v>40221</c:v>
                </c:pt>
                <c:pt idx="15">
                  <c:v>40310</c:v>
                </c:pt>
                <c:pt idx="16">
                  <c:v>40403</c:v>
                </c:pt>
                <c:pt idx="17">
                  <c:v>40494</c:v>
                </c:pt>
                <c:pt idx="18">
                  <c:v>40555</c:v>
                </c:pt>
                <c:pt idx="19">
                  <c:v>40589</c:v>
                </c:pt>
                <c:pt idx="20">
                  <c:v>40676</c:v>
                </c:pt>
                <c:pt idx="21">
                  <c:v>40771</c:v>
                </c:pt>
                <c:pt idx="22">
                  <c:v>40787</c:v>
                </c:pt>
                <c:pt idx="23">
                  <c:v>40919</c:v>
                </c:pt>
                <c:pt idx="24">
                  <c:v>40954</c:v>
                </c:pt>
                <c:pt idx="25">
                  <c:v>41053</c:v>
                </c:pt>
                <c:pt idx="26">
                  <c:v>41135</c:v>
                </c:pt>
                <c:pt idx="27">
                  <c:v>41289</c:v>
                </c:pt>
                <c:pt idx="28">
                  <c:v>41319</c:v>
                </c:pt>
                <c:pt idx="29">
                  <c:v>41327</c:v>
                </c:pt>
                <c:pt idx="30">
                  <c:v>41409</c:v>
                </c:pt>
                <c:pt idx="31">
                  <c:v>41500</c:v>
                </c:pt>
                <c:pt idx="32">
                  <c:v>41654</c:v>
                </c:pt>
                <c:pt idx="33">
                  <c:v>41684</c:v>
                </c:pt>
                <c:pt idx="34">
                  <c:v>41865</c:v>
                </c:pt>
                <c:pt idx="35">
                  <c:v>42019</c:v>
                </c:pt>
                <c:pt idx="36">
                  <c:v>42048</c:v>
                </c:pt>
              </c:numCache>
            </c:numRef>
          </c:cat>
          <c:val>
            <c:numRef>
              <c:f>'[1]A.DE.N.A.AG1.CA010.A.I'!$H$42:$AR$42</c:f>
              <c:numCache>
                <c:formatCode>General</c:formatCode>
                <c:ptCount val="37"/>
                <c:pt idx="0">
                  <c:v>2.4699728787291875E-2</c:v>
                </c:pt>
                <c:pt idx="1">
                  <c:v>2.6830685780705243E-2</c:v>
                </c:pt>
                <c:pt idx="2">
                  <c:v>2.7702440914374238E-2</c:v>
                </c:pt>
                <c:pt idx="3">
                  <c:v>2.8671396637185431E-2</c:v>
                </c:pt>
                <c:pt idx="4">
                  <c:v>2.8671396637185431E-2</c:v>
                </c:pt>
                <c:pt idx="5">
                  <c:v>2.8671396637185431E-2</c:v>
                </c:pt>
                <c:pt idx="6">
                  <c:v>2.960302824420058E-2</c:v>
                </c:pt>
                <c:pt idx="7">
                  <c:v>2.960302824420058E-2</c:v>
                </c:pt>
                <c:pt idx="8">
                  <c:v>2.960302824420058E-2</c:v>
                </c:pt>
                <c:pt idx="9">
                  <c:v>2.960302824420058E-2</c:v>
                </c:pt>
                <c:pt idx="10">
                  <c:v>2.960302824420058E-2</c:v>
                </c:pt>
                <c:pt idx="11">
                  <c:v>3.1647412872536584E-2</c:v>
                </c:pt>
                <c:pt idx="12">
                  <c:v>3.1647412872536584E-2</c:v>
                </c:pt>
                <c:pt idx="13">
                  <c:v>3.1647412872536584E-2</c:v>
                </c:pt>
                <c:pt idx="14">
                  <c:v>3.1647412872536584E-2</c:v>
                </c:pt>
                <c:pt idx="15">
                  <c:v>3.1647412872536584E-2</c:v>
                </c:pt>
                <c:pt idx="16">
                  <c:v>3.3686049898068227E-2</c:v>
                </c:pt>
                <c:pt idx="17">
                  <c:v>3.3686049898068227E-2</c:v>
                </c:pt>
                <c:pt idx="18">
                  <c:v>3.3686049898068227E-2</c:v>
                </c:pt>
                <c:pt idx="19">
                  <c:v>3.3686049898068227E-2</c:v>
                </c:pt>
                <c:pt idx="20">
                  <c:v>3.3686049898068227E-2</c:v>
                </c:pt>
                <c:pt idx="21">
                  <c:v>3.6999999999999922E-2</c:v>
                </c:pt>
                <c:pt idx="22">
                  <c:v>3.6999999999999922E-2</c:v>
                </c:pt>
                <c:pt idx="23">
                  <c:v>3.6999999999999922E-2</c:v>
                </c:pt>
                <c:pt idx="24">
                  <c:v>3.6999999999999922E-2</c:v>
                </c:pt>
                <c:pt idx="25">
                  <c:v>3.6999999999999922E-2</c:v>
                </c:pt>
                <c:pt idx="26">
                  <c:v>3.6999999999999922E-2</c:v>
                </c:pt>
                <c:pt idx="27">
                  <c:v>3.6999999999999922E-2</c:v>
                </c:pt>
                <c:pt idx="28">
                  <c:v>3.6999999999999922E-2</c:v>
                </c:pt>
                <c:pt idx="29">
                  <c:v>3.6999999999999922E-2</c:v>
                </c:pt>
                <c:pt idx="30">
                  <c:v>3.6999999999999922E-2</c:v>
                </c:pt>
                <c:pt idx="31">
                  <c:v>3.6999999999999922E-2</c:v>
                </c:pt>
                <c:pt idx="32">
                  <c:v>3.6999999999999922E-2</c:v>
                </c:pt>
                <c:pt idx="33">
                  <c:v>3.6999999999999922E-2</c:v>
                </c:pt>
                <c:pt idx="34">
                  <c:v>3.7100031891144969E-2</c:v>
                </c:pt>
                <c:pt idx="35">
                  <c:v>3.7100031891144969E-2</c:v>
                </c:pt>
                <c:pt idx="36">
                  <c:v>3.7100031891144969E-2</c:v>
                </c:pt>
              </c:numCache>
            </c:numRef>
          </c:val>
          <c:smooth val="0"/>
          <c:extLst>
            <c:ext xmlns:c16="http://schemas.microsoft.com/office/drawing/2014/chart" uri="{C3380CC4-5D6E-409C-BE32-E72D297353CC}">
              <c16:uniqueId val="{00000000-30C1-45D5-8252-D8717BB6D816}"/>
            </c:ext>
          </c:extLst>
        </c:ser>
        <c:dLbls>
          <c:showLegendKey val="0"/>
          <c:showVal val="0"/>
          <c:showCatName val="0"/>
          <c:showSerName val="0"/>
          <c:showPercent val="0"/>
          <c:showBubbleSize val="0"/>
        </c:dLbls>
        <c:smooth val="0"/>
        <c:axId val="338205312"/>
        <c:axId val="338207104"/>
      </c:lineChart>
      <c:catAx>
        <c:axId val="338205312"/>
        <c:scaling>
          <c:orientation val="minMax"/>
          <c:max val="42369"/>
          <c:min val="39083"/>
        </c:scaling>
        <c:delete val="0"/>
        <c:axPos val="b"/>
        <c:numFmt formatCode="yyyy" sourceLinked="0"/>
        <c:majorTickMark val="out"/>
        <c:minorTickMark val="none"/>
        <c:tickLblPos val="nextTo"/>
        <c:crossAx val="338207104"/>
        <c:crosses val="autoZero"/>
        <c:auto val="1"/>
        <c:lblAlgn val="ctr"/>
        <c:lblOffset val="100"/>
        <c:noMultiLvlLbl val="0"/>
      </c:catAx>
      <c:valAx>
        <c:axId val="338207104"/>
        <c:scaling>
          <c:orientation val="minMax"/>
          <c:min val="2.0000000000000004E-2"/>
        </c:scaling>
        <c:delete val="0"/>
        <c:axPos val="l"/>
        <c:majorGridlines/>
        <c:numFmt formatCode="General" sourceLinked="1"/>
        <c:majorTickMark val="out"/>
        <c:minorTickMark val="none"/>
        <c:tickLblPos val="nextTo"/>
        <c:crossAx val="338205312"/>
        <c:crosses val="autoZero"/>
        <c:crossBetween val="between"/>
      </c:valAx>
    </c:plotArea>
    <c:legend>
      <c:legendPos val="b"/>
      <c:overlay val="0"/>
    </c:legend>
    <c:plotVisOnly val="1"/>
    <c:dispBlanksAs val="gap"/>
    <c:showDLblsOverMax val="0"/>
  </c:chart>
  <c:printSettings>
    <c:headerFooter/>
    <c:pageMargins b="0.78740157499999996" l="0.7" r="0.7" t="0.78740157499999996"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'[1]A.DE.N.A.AG1.CA010.A.I'!$A$43</c:f>
              <c:strCache>
                <c:ptCount val="1"/>
                <c:pt idx="0">
                  <c:v>2007</c:v>
                </c:pt>
              </c:strCache>
            </c:strRef>
          </c:tx>
          <c:marker>
            <c:symbol val="none"/>
          </c:marker>
          <c:cat>
            <c:numRef>
              <c:f>'[1]A.DE.N.A.AG1.CA010.A.I'!$H$1:$AR$1</c:f>
              <c:numCache>
                <c:formatCode>General</c:formatCode>
                <c:ptCount val="37"/>
                <c:pt idx="0">
                  <c:v>39093</c:v>
                </c:pt>
                <c:pt idx="1">
                  <c:v>39126</c:v>
                </c:pt>
                <c:pt idx="2">
                  <c:v>39217</c:v>
                </c:pt>
                <c:pt idx="3">
                  <c:v>39308</c:v>
                </c:pt>
                <c:pt idx="4">
                  <c:v>39462</c:v>
                </c:pt>
                <c:pt idx="5">
                  <c:v>39504</c:v>
                </c:pt>
                <c:pt idx="6">
                  <c:v>39674</c:v>
                </c:pt>
                <c:pt idx="7">
                  <c:v>39765</c:v>
                </c:pt>
                <c:pt idx="8">
                  <c:v>39827</c:v>
                </c:pt>
                <c:pt idx="9">
                  <c:v>39857</c:v>
                </c:pt>
                <c:pt idx="10">
                  <c:v>39948</c:v>
                </c:pt>
                <c:pt idx="11">
                  <c:v>40038</c:v>
                </c:pt>
                <c:pt idx="12">
                  <c:v>40141</c:v>
                </c:pt>
                <c:pt idx="13">
                  <c:v>40191</c:v>
                </c:pt>
                <c:pt idx="14">
                  <c:v>40221</c:v>
                </c:pt>
                <c:pt idx="15">
                  <c:v>40310</c:v>
                </c:pt>
                <c:pt idx="16">
                  <c:v>40403</c:v>
                </c:pt>
                <c:pt idx="17">
                  <c:v>40494</c:v>
                </c:pt>
                <c:pt idx="18">
                  <c:v>40555</c:v>
                </c:pt>
                <c:pt idx="19">
                  <c:v>40589</c:v>
                </c:pt>
                <c:pt idx="20">
                  <c:v>40676</c:v>
                </c:pt>
                <c:pt idx="21">
                  <c:v>40771</c:v>
                </c:pt>
                <c:pt idx="22">
                  <c:v>40787</c:v>
                </c:pt>
                <c:pt idx="23">
                  <c:v>40919</c:v>
                </c:pt>
                <c:pt idx="24">
                  <c:v>40954</c:v>
                </c:pt>
                <c:pt idx="25">
                  <c:v>41053</c:v>
                </c:pt>
                <c:pt idx="26">
                  <c:v>41135</c:v>
                </c:pt>
                <c:pt idx="27">
                  <c:v>41289</c:v>
                </c:pt>
                <c:pt idx="28">
                  <c:v>41319</c:v>
                </c:pt>
                <c:pt idx="29">
                  <c:v>41327</c:v>
                </c:pt>
                <c:pt idx="30">
                  <c:v>41409</c:v>
                </c:pt>
                <c:pt idx="31">
                  <c:v>41500</c:v>
                </c:pt>
                <c:pt idx="32">
                  <c:v>41654</c:v>
                </c:pt>
                <c:pt idx="33">
                  <c:v>41684</c:v>
                </c:pt>
                <c:pt idx="34">
                  <c:v>41865</c:v>
                </c:pt>
                <c:pt idx="35">
                  <c:v>42019</c:v>
                </c:pt>
                <c:pt idx="36">
                  <c:v>42048</c:v>
                </c:pt>
              </c:numCache>
            </c:numRef>
          </c:cat>
          <c:val>
            <c:numRef>
              <c:f>'[1]A.DE.N.A.AG1.CA010.A.I'!$H$43:$AR$43</c:f>
              <c:numCache>
                <c:formatCode>General</c:formatCode>
                <c:ptCount val="37"/>
                <c:pt idx="4">
                  <c:v>2.4848828420257041E-2</c:v>
                </c:pt>
                <c:pt idx="5">
                  <c:v>2.4848828420257041E-2</c:v>
                </c:pt>
                <c:pt idx="6">
                  <c:v>2.4604072398189958E-2</c:v>
                </c:pt>
                <c:pt idx="7">
                  <c:v>2.4604072398189958E-2</c:v>
                </c:pt>
                <c:pt idx="8">
                  <c:v>2.4604072398189958E-2</c:v>
                </c:pt>
                <c:pt idx="9">
                  <c:v>2.4604072398189958E-2</c:v>
                </c:pt>
                <c:pt idx="10">
                  <c:v>2.4604072398189958E-2</c:v>
                </c:pt>
                <c:pt idx="11">
                  <c:v>2.4654182742072095E-2</c:v>
                </c:pt>
                <c:pt idx="12">
                  <c:v>2.4654182742072095E-2</c:v>
                </c:pt>
                <c:pt idx="13">
                  <c:v>2.4654182742072095E-2</c:v>
                </c:pt>
                <c:pt idx="14">
                  <c:v>2.4654182742072095E-2</c:v>
                </c:pt>
                <c:pt idx="15">
                  <c:v>2.4654182742072095E-2</c:v>
                </c:pt>
                <c:pt idx="16">
                  <c:v>2.6577761081893359E-2</c:v>
                </c:pt>
                <c:pt idx="17">
                  <c:v>2.6577761081893359E-2</c:v>
                </c:pt>
                <c:pt idx="18">
                  <c:v>2.6577761081893359E-2</c:v>
                </c:pt>
                <c:pt idx="19">
                  <c:v>2.6577761081893359E-2</c:v>
                </c:pt>
                <c:pt idx="20">
                  <c:v>2.6577761081893359E-2</c:v>
                </c:pt>
                <c:pt idx="21">
                  <c:v>3.2690453230472594E-2</c:v>
                </c:pt>
                <c:pt idx="22">
                  <c:v>3.2690453230472594E-2</c:v>
                </c:pt>
                <c:pt idx="23">
                  <c:v>3.2690453230472594E-2</c:v>
                </c:pt>
                <c:pt idx="24">
                  <c:v>3.2690453230472594E-2</c:v>
                </c:pt>
                <c:pt idx="25">
                  <c:v>3.2690453230472594E-2</c:v>
                </c:pt>
                <c:pt idx="26">
                  <c:v>3.2690453230472594E-2</c:v>
                </c:pt>
                <c:pt idx="27">
                  <c:v>3.2690453230472594E-2</c:v>
                </c:pt>
                <c:pt idx="28">
                  <c:v>3.2690453230472594E-2</c:v>
                </c:pt>
                <c:pt idx="29">
                  <c:v>3.2690453230472594E-2</c:v>
                </c:pt>
                <c:pt idx="30">
                  <c:v>3.2690453230472594E-2</c:v>
                </c:pt>
                <c:pt idx="31">
                  <c:v>3.2690453230472594E-2</c:v>
                </c:pt>
                <c:pt idx="32">
                  <c:v>3.2690453230472594E-2</c:v>
                </c:pt>
                <c:pt idx="33">
                  <c:v>3.2690453230472594E-2</c:v>
                </c:pt>
                <c:pt idx="34">
                  <c:v>3.2697826978269839E-2</c:v>
                </c:pt>
                <c:pt idx="35">
                  <c:v>3.2697826978269839E-2</c:v>
                </c:pt>
                <c:pt idx="36">
                  <c:v>3.2697826978269839E-2</c:v>
                </c:pt>
              </c:numCache>
            </c:numRef>
          </c:val>
          <c:smooth val="0"/>
          <c:extLst>
            <c:ext xmlns:c16="http://schemas.microsoft.com/office/drawing/2014/chart" uri="{C3380CC4-5D6E-409C-BE32-E72D297353CC}">
              <c16:uniqueId val="{00000000-BFA8-4576-8BDF-A03EE262B028}"/>
            </c:ext>
          </c:extLst>
        </c:ser>
        <c:dLbls>
          <c:showLegendKey val="0"/>
          <c:showVal val="0"/>
          <c:showCatName val="0"/>
          <c:showSerName val="0"/>
          <c:showPercent val="0"/>
          <c:showBubbleSize val="0"/>
        </c:dLbls>
        <c:smooth val="0"/>
        <c:axId val="339038208"/>
        <c:axId val="339039744"/>
      </c:lineChart>
      <c:catAx>
        <c:axId val="339038208"/>
        <c:scaling>
          <c:orientation val="minMax"/>
          <c:max val="42369"/>
          <c:min val="39083"/>
        </c:scaling>
        <c:delete val="0"/>
        <c:axPos val="b"/>
        <c:numFmt formatCode="yyyy" sourceLinked="0"/>
        <c:majorTickMark val="out"/>
        <c:minorTickMark val="none"/>
        <c:tickLblPos val="nextTo"/>
        <c:crossAx val="339039744"/>
        <c:crosses val="autoZero"/>
        <c:auto val="1"/>
        <c:lblAlgn val="ctr"/>
        <c:lblOffset val="100"/>
        <c:noMultiLvlLbl val="0"/>
      </c:catAx>
      <c:valAx>
        <c:axId val="339039744"/>
        <c:scaling>
          <c:orientation val="minMax"/>
          <c:min val="2.0000000000000004E-2"/>
        </c:scaling>
        <c:delete val="0"/>
        <c:axPos val="l"/>
        <c:majorGridlines/>
        <c:numFmt formatCode="0.0%" sourceLinked="0"/>
        <c:majorTickMark val="out"/>
        <c:minorTickMark val="none"/>
        <c:tickLblPos val="nextTo"/>
        <c:crossAx val="339038208"/>
        <c:crosses val="autoZero"/>
        <c:crossBetween val="between"/>
      </c:valAx>
    </c:plotArea>
    <c:legend>
      <c:legendPos val="b"/>
      <c:overlay val="0"/>
    </c:legend>
    <c:plotVisOnly val="1"/>
    <c:dispBlanksAs val="gap"/>
    <c:showDLblsOverMax val="0"/>
  </c:chart>
  <c:printSettings>
    <c:headerFooter/>
    <c:pageMargins b="0.78740157499999996" l="0.7" r="0.7" t="0.78740157499999996"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'[1]A.DE.N.A.AG1.CA010.A.I'!$A$44</c:f>
              <c:strCache>
                <c:ptCount val="1"/>
                <c:pt idx="0">
                  <c:v>2008</c:v>
                </c:pt>
              </c:strCache>
            </c:strRef>
          </c:tx>
          <c:marker>
            <c:symbol val="none"/>
          </c:marker>
          <c:cat>
            <c:numRef>
              <c:f>'[1]A.DE.N.A.AG1.CA010.A.I'!$H$1:$AR$1</c:f>
              <c:numCache>
                <c:formatCode>General</c:formatCode>
                <c:ptCount val="37"/>
                <c:pt idx="0">
                  <c:v>39093</c:v>
                </c:pt>
                <c:pt idx="1">
                  <c:v>39126</c:v>
                </c:pt>
                <c:pt idx="2">
                  <c:v>39217</c:v>
                </c:pt>
                <c:pt idx="3">
                  <c:v>39308</c:v>
                </c:pt>
                <c:pt idx="4">
                  <c:v>39462</c:v>
                </c:pt>
                <c:pt idx="5">
                  <c:v>39504</c:v>
                </c:pt>
                <c:pt idx="6">
                  <c:v>39674</c:v>
                </c:pt>
                <c:pt idx="7">
                  <c:v>39765</c:v>
                </c:pt>
                <c:pt idx="8">
                  <c:v>39827</c:v>
                </c:pt>
                <c:pt idx="9">
                  <c:v>39857</c:v>
                </c:pt>
                <c:pt idx="10">
                  <c:v>39948</c:v>
                </c:pt>
                <c:pt idx="11">
                  <c:v>40038</c:v>
                </c:pt>
                <c:pt idx="12">
                  <c:v>40141</c:v>
                </c:pt>
                <c:pt idx="13">
                  <c:v>40191</c:v>
                </c:pt>
                <c:pt idx="14">
                  <c:v>40221</c:v>
                </c:pt>
                <c:pt idx="15">
                  <c:v>40310</c:v>
                </c:pt>
                <c:pt idx="16">
                  <c:v>40403</c:v>
                </c:pt>
                <c:pt idx="17">
                  <c:v>40494</c:v>
                </c:pt>
                <c:pt idx="18">
                  <c:v>40555</c:v>
                </c:pt>
                <c:pt idx="19">
                  <c:v>40589</c:v>
                </c:pt>
                <c:pt idx="20">
                  <c:v>40676</c:v>
                </c:pt>
                <c:pt idx="21">
                  <c:v>40771</c:v>
                </c:pt>
                <c:pt idx="22">
                  <c:v>40787</c:v>
                </c:pt>
                <c:pt idx="23">
                  <c:v>40919</c:v>
                </c:pt>
                <c:pt idx="24">
                  <c:v>40954</c:v>
                </c:pt>
                <c:pt idx="25">
                  <c:v>41053</c:v>
                </c:pt>
                <c:pt idx="26">
                  <c:v>41135</c:v>
                </c:pt>
                <c:pt idx="27">
                  <c:v>41289</c:v>
                </c:pt>
                <c:pt idx="28">
                  <c:v>41319</c:v>
                </c:pt>
                <c:pt idx="29">
                  <c:v>41327</c:v>
                </c:pt>
                <c:pt idx="30">
                  <c:v>41409</c:v>
                </c:pt>
                <c:pt idx="31">
                  <c:v>41500</c:v>
                </c:pt>
                <c:pt idx="32">
                  <c:v>41654</c:v>
                </c:pt>
                <c:pt idx="33">
                  <c:v>41684</c:v>
                </c:pt>
                <c:pt idx="34">
                  <c:v>41865</c:v>
                </c:pt>
                <c:pt idx="35">
                  <c:v>42019</c:v>
                </c:pt>
                <c:pt idx="36">
                  <c:v>42048</c:v>
                </c:pt>
              </c:numCache>
            </c:numRef>
          </c:cat>
          <c:val>
            <c:numRef>
              <c:f>'[1]A.DE.N.A.AG1.CA010.A.I'!$H$44:$AR$44</c:f>
              <c:numCache>
                <c:formatCode>General</c:formatCode>
                <c:ptCount val="37"/>
                <c:pt idx="8">
                  <c:v>1.2788665010580624E-2</c:v>
                </c:pt>
                <c:pt idx="9">
                  <c:v>1.2972674579078136E-2</c:v>
                </c:pt>
                <c:pt idx="10">
                  <c:v>1.2696660226331646E-2</c:v>
                </c:pt>
                <c:pt idx="11">
                  <c:v>1.258150427036453E-2</c:v>
                </c:pt>
                <c:pt idx="12">
                  <c:v>1.258150427036453E-2</c:v>
                </c:pt>
                <c:pt idx="13">
                  <c:v>1.258150427036453E-2</c:v>
                </c:pt>
                <c:pt idx="14">
                  <c:v>1.258150427036453E-2</c:v>
                </c:pt>
                <c:pt idx="15">
                  <c:v>1.258150427036453E-2</c:v>
                </c:pt>
                <c:pt idx="16">
                  <c:v>9.8801573506541729E-3</c:v>
                </c:pt>
                <c:pt idx="17">
                  <c:v>9.8801573506541729E-3</c:v>
                </c:pt>
                <c:pt idx="18">
                  <c:v>9.8801573506541729E-3</c:v>
                </c:pt>
                <c:pt idx="19">
                  <c:v>9.8801573506541729E-3</c:v>
                </c:pt>
                <c:pt idx="20">
                  <c:v>9.8801573506541729E-3</c:v>
                </c:pt>
                <c:pt idx="21">
                  <c:v>1.0832010458492913E-2</c:v>
                </c:pt>
                <c:pt idx="22">
                  <c:v>1.0832010458492913E-2</c:v>
                </c:pt>
                <c:pt idx="23">
                  <c:v>1.0832010458492913E-2</c:v>
                </c:pt>
                <c:pt idx="24">
                  <c:v>1.0832010458492913E-2</c:v>
                </c:pt>
                <c:pt idx="25">
                  <c:v>1.0832010458492913E-2</c:v>
                </c:pt>
                <c:pt idx="26">
                  <c:v>1.0832010458492913E-2</c:v>
                </c:pt>
                <c:pt idx="27">
                  <c:v>1.0832010458492913E-2</c:v>
                </c:pt>
                <c:pt idx="28">
                  <c:v>1.0832010458492913E-2</c:v>
                </c:pt>
                <c:pt idx="29">
                  <c:v>1.0832010458492913E-2</c:v>
                </c:pt>
                <c:pt idx="30">
                  <c:v>1.0832010458492913E-2</c:v>
                </c:pt>
                <c:pt idx="31">
                  <c:v>1.0832010458492913E-2</c:v>
                </c:pt>
                <c:pt idx="32">
                  <c:v>1.0832010458492913E-2</c:v>
                </c:pt>
                <c:pt idx="33">
                  <c:v>1.0832010458492913E-2</c:v>
                </c:pt>
                <c:pt idx="34">
                  <c:v>1.0521091811414474E-2</c:v>
                </c:pt>
                <c:pt idx="35">
                  <c:v>1.0521091811414474E-2</c:v>
                </c:pt>
                <c:pt idx="36">
                  <c:v>1.0521091811414474E-2</c:v>
                </c:pt>
              </c:numCache>
            </c:numRef>
          </c:val>
          <c:smooth val="0"/>
          <c:extLst>
            <c:ext xmlns:c16="http://schemas.microsoft.com/office/drawing/2014/chart" uri="{C3380CC4-5D6E-409C-BE32-E72D297353CC}">
              <c16:uniqueId val="{00000000-3A1D-46BF-B5F3-FEA880A2976F}"/>
            </c:ext>
          </c:extLst>
        </c:ser>
        <c:dLbls>
          <c:showLegendKey val="0"/>
          <c:showVal val="0"/>
          <c:showCatName val="0"/>
          <c:showSerName val="0"/>
          <c:showPercent val="0"/>
          <c:showBubbleSize val="0"/>
        </c:dLbls>
        <c:smooth val="0"/>
        <c:axId val="339055744"/>
        <c:axId val="339057280"/>
      </c:lineChart>
      <c:catAx>
        <c:axId val="339055744"/>
        <c:scaling>
          <c:orientation val="minMax"/>
          <c:max val="42369"/>
          <c:min val="39083"/>
        </c:scaling>
        <c:delete val="0"/>
        <c:axPos val="b"/>
        <c:numFmt formatCode="yyyy" sourceLinked="0"/>
        <c:majorTickMark val="out"/>
        <c:minorTickMark val="none"/>
        <c:tickLblPos val="nextTo"/>
        <c:crossAx val="339057280"/>
        <c:crosses val="autoZero"/>
        <c:auto val="1"/>
        <c:lblAlgn val="ctr"/>
        <c:lblOffset val="100"/>
        <c:noMultiLvlLbl val="0"/>
      </c:catAx>
      <c:valAx>
        <c:axId val="339057280"/>
        <c:scaling>
          <c:orientation val="minMax"/>
          <c:min val="8.0000000000000019E-3"/>
        </c:scaling>
        <c:delete val="0"/>
        <c:axPos val="l"/>
        <c:majorGridlines/>
        <c:numFmt formatCode="0.0%" sourceLinked="0"/>
        <c:majorTickMark val="out"/>
        <c:minorTickMark val="none"/>
        <c:tickLblPos val="nextTo"/>
        <c:crossAx val="339055744"/>
        <c:crosses val="autoZero"/>
        <c:crossBetween val="between"/>
      </c:valAx>
    </c:plotArea>
    <c:legend>
      <c:legendPos val="b"/>
      <c:overlay val="0"/>
    </c:legend>
    <c:plotVisOnly val="1"/>
    <c:dispBlanksAs val="gap"/>
    <c:showDLblsOverMax val="0"/>
  </c:chart>
  <c:printSettings>
    <c:headerFooter/>
    <c:pageMargins b="0.78740157499999996" l="0.7" r="0.7" t="0.78740157499999996"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Calibri"/>
                <a:ea typeface="Calibri"/>
                <a:cs typeface="Calibri"/>
              </a:defRPr>
            </a:pPr>
            <a:r>
              <a:rPr lang="de-DE"/>
              <a:t>Revision des Jahresergebnisses zwischen Januar und  Februar durch das Statistische Bundesamt</a:t>
            </a:r>
          </a:p>
        </c:rich>
      </c:tx>
      <c:overlay val="0"/>
    </c:title>
    <c:autoTitleDeleted val="0"/>
    <c:plotArea>
      <c:layout/>
      <c:barChart>
        <c:barDir val="col"/>
        <c:grouping val="clustered"/>
        <c:varyColors val="0"/>
        <c:ser>
          <c:idx val="1"/>
          <c:order val="0"/>
          <c:invertIfNegative val="0"/>
          <c:cat>
            <c:numRef>
              <c:f>Tabelle1!$A$10:$A$19</c:f>
              <c:numCache>
                <c:formatCode>General</c:formatCode>
                <c:ptCount val="10"/>
                <c:pt idx="0">
                  <c:v>2006</c:v>
                </c:pt>
                <c:pt idx="1">
                  <c:v>2007</c:v>
                </c:pt>
                <c:pt idx="2">
                  <c:v>2008</c:v>
                </c:pt>
                <c:pt idx="3">
                  <c:v>2009</c:v>
                </c:pt>
                <c:pt idx="4">
                  <c:v>2010</c:v>
                </c:pt>
                <c:pt idx="5">
                  <c:v>2011</c:v>
                </c:pt>
                <c:pt idx="6">
                  <c:v>2012</c:v>
                </c:pt>
                <c:pt idx="7">
                  <c:v>2013</c:v>
                </c:pt>
                <c:pt idx="8">
                  <c:v>2014</c:v>
                </c:pt>
                <c:pt idx="9">
                  <c:v>2015</c:v>
                </c:pt>
              </c:numCache>
            </c:numRef>
          </c:cat>
          <c:val>
            <c:numRef>
              <c:f>Tabelle1!$B$9:$B$19</c:f>
              <c:numCache>
                <c:formatCode>0.00%</c:formatCode>
                <c:ptCount val="11"/>
                <c:pt idx="0">
                  <c:v>1.946282600233662E-4</c:v>
                </c:pt>
                <c:pt idx="1">
                  <c:v>2.1309569934133687E-3</c:v>
                </c:pt>
                <c:pt idx="2">
                  <c:v>0</c:v>
                </c:pt>
                <c:pt idx="3">
                  <c:v>1.8400956849751182E-4</c:v>
                </c:pt>
                <c:pt idx="4">
                  <c:v>1.8138944313439431E-4</c:v>
                </c:pt>
                <c:pt idx="5">
                  <c:v>1.9015021867274662E-4</c:v>
                </c:pt>
                <c:pt idx="6">
                  <c:v>2.8171659310727293E-4</c:v>
                </c:pt>
                <c:pt idx="7">
                  <c:v>-2.7220760366564178E-4</c:v>
                </c:pt>
                <c:pt idx="8">
                  <c:v>5.3995680345542141E-4</c:v>
                </c:pt>
                <c:pt idx="9">
                  <c:v>9.607070804111828E-4</c:v>
                </c:pt>
                <c:pt idx="10">
                  <c:v>0</c:v>
                </c:pt>
              </c:numCache>
            </c:numRef>
          </c:val>
          <c:extLst>
            <c:ext xmlns:c16="http://schemas.microsoft.com/office/drawing/2014/chart" uri="{C3380CC4-5D6E-409C-BE32-E72D297353CC}">
              <c16:uniqueId val="{00000000-8F34-4312-B7D0-053464CCEA1D}"/>
            </c:ext>
          </c:extLst>
        </c:ser>
        <c:dLbls>
          <c:showLegendKey val="0"/>
          <c:showVal val="0"/>
          <c:showCatName val="0"/>
          <c:showSerName val="0"/>
          <c:showPercent val="0"/>
          <c:showBubbleSize val="0"/>
        </c:dLbls>
        <c:gapWidth val="150"/>
        <c:axId val="338852480"/>
        <c:axId val="338858368"/>
      </c:barChart>
      <c:catAx>
        <c:axId val="338852480"/>
        <c:scaling>
          <c:orientation val="minMax"/>
        </c:scaling>
        <c:delete val="0"/>
        <c:axPos val="b"/>
        <c:numFmt formatCode="General" sourceLinked="1"/>
        <c:majorTickMark val="out"/>
        <c:minorTickMark val="none"/>
        <c:tickLblPos val="low"/>
        <c:txPr>
          <a:bodyPr rot="0" vert="horz"/>
          <a:lstStyle/>
          <a:p>
            <a:pPr>
              <a:defRPr sz="1000" b="0" i="0" u="none" strike="noStrike" baseline="0">
                <a:solidFill>
                  <a:srgbClr val="000000"/>
                </a:solidFill>
                <a:latin typeface="Calibri"/>
                <a:ea typeface="Calibri"/>
                <a:cs typeface="Calibri"/>
              </a:defRPr>
            </a:pPr>
            <a:endParaRPr lang="de-DE"/>
          </a:p>
        </c:txPr>
        <c:crossAx val="338858368"/>
        <c:crosses val="autoZero"/>
        <c:auto val="1"/>
        <c:lblAlgn val="ctr"/>
        <c:lblOffset val="100"/>
        <c:noMultiLvlLbl val="0"/>
      </c:catAx>
      <c:valAx>
        <c:axId val="338858368"/>
        <c:scaling>
          <c:orientation val="minMax"/>
        </c:scaling>
        <c:delete val="0"/>
        <c:axPos val="l"/>
        <c:majorGridlines/>
        <c:numFmt formatCode="0.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de-DE"/>
          </a:p>
        </c:txPr>
        <c:crossAx val="338852480"/>
        <c:crosses val="autoZero"/>
        <c:crossBetween val="between"/>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5.6247996794871795E-2"/>
          <c:y val="0.21115634920634921"/>
          <c:w val="0.91342654914529919"/>
          <c:h val="0.53233015873015865"/>
        </c:manualLayout>
      </c:layout>
      <c:barChart>
        <c:barDir val="col"/>
        <c:grouping val="clustered"/>
        <c:varyColors val="0"/>
        <c:ser>
          <c:idx val="0"/>
          <c:order val="0"/>
          <c:tx>
            <c:v> ifo economic forecast</c:v>
          </c:tx>
          <c:spPr>
            <a:solidFill>
              <a:srgbClr val="0074BC"/>
            </a:solidFill>
            <a:ln w="38100">
              <a:noFill/>
            </a:ln>
          </c:spPr>
          <c:invertIfNegative val="0"/>
          <c:dLbls>
            <c:dLbl>
              <c:idx val="0"/>
              <c:layout>
                <c:manualLayout>
                  <c:x val="0"/>
                  <c:y val="1.243392857142857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88C-4C4E-B0AB-8517D4021151}"/>
                </c:ext>
              </c:extLst>
            </c:dLbl>
            <c:spPr>
              <a:noFill/>
              <a:ln>
                <a:noFill/>
              </a:ln>
              <a:effectLst/>
            </c:spPr>
            <c:dLblPos val="inBase"/>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Zusammenfassung!$B$7:$E$7</c:f>
              <c:strCache>
                <c:ptCount val="4"/>
                <c:pt idx="0">
                  <c:v> 1</c:v>
                </c:pt>
                <c:pt idx="1">
                  <c:v> 3</c:v>
                </c:pt>
                <c:pt idx="2">
                  <c:v> 5</c:v>
                </c:pt>
                <c:pt idx="3">
                  <c:v> 7</c:v>
                </c:pt>
              </c:strCache>
            </c:strRef>
          </c:cat>
          <c:val>
            <c:numRef>
              <c:f>Zusammenfassung!$B$24:$E$24</c:f>
              <c:numCache>
                <c:formatCode>0.00</c:formatCode>
                <c:ptCount val="4"/>
                <c:pt idx="0">
                  <c:v>0.14848484848484847</c:v>
                </c:pt>
                <c:pt idx="1">
                  <c:v>0.52727272727272723</c:v>
                </c:pt>
                <c:pt idx="2">
                  <c:v>1.0090909090909088</c:v>
                </c:pt>
                <c:pt idx="3">
                  <c:v>1.5454545454545454</c:v>
                </c:pt>
              </c:numCache>
            </c:numRef>
          </c:val>
          <c:extLst>
            <c:ext xmlns:c16="http://schemas.microsoft.com/office/drawing/2014/chart" uri="{C3380CC4-5D6E-409C-BE32-E72D297353CC}">
              <c16:uniqueId val="{00000001-988C-4C4E-B0AB-8517D4021151}"/>
            </c:ext>
          </c:extLst>
        </c:ser>
        <c:dLbls>
          <c:showLegendKey val="0"/>
          <c:showVal val="0"/>
          <c:showCatName val="0"/>
          <c:showSerName val="0"/>
          <c:showPercent val="0"/>
          <c:showBubbleSize val="0"/>
        </c:dLbls>
        <c:gapWidth val="100"/>
        <c:axId val="550175104"/>
        <c:axId val="550176640"/>
      </c:barChart>
      <c:lineChart>
        <c:grouping val="standard"/>
        <c:varyColors val="0"/>
        <c:ser>
          <c:idx val="1"/>
          <c:order val="1"/>
          <c:tx>
            <c:v> Rule-based forecast</c:v>
          </c:tx>
          <c:spPr>
            <a:ln w="38100">
              <a:noFill/>
            </a:ln>
          </c:spPr>
          <c:marker>
            <c:symbol val="circle"/>
            <c:size val="12"/>
            <c:spPr>
              <a:solidFill>
                <a:srgbClr val="B91E1E"/>
              </a:solidFill>
              <a:ln>
                <a:noFill/>
              </a:ln>
            </c:spPr>
          </c:marker>
          <c:val>
            <c:numRef>
              <c:f>Zusammenfassung!$B$26:$E$26</c:f>
              <c:numCache>
                <c:formatCode>0.00</c:formatCode>
                <c:ptCount val="4"/>
                <c:pt idx="0">
                  <c:v>1.6139043986843611</c:v>
                </c:pt>
                <c:pt idx="1">
                  <c:v>1.6014423464138672</c:v>
                </c:pt>
                <c:pt idx="2">
                  <c:v>1.5756430015413554</c:v>
                </c:pt>
                <c:pt idx="3">
                  <c:v>1.5769097869691038</c:v>
                </c:pt>
              </c:numCache>
            </c:numRef>
          </c:val>
          <c:smooth val="0"/>
          <c:extLst>
            <c:ext xmlns:c16="http://schemas.microsoft.com/office/drawing/2014/chart" uri="{C3380CC4-5D6E-409C-BE32-E72D297353CC}">
              <c16:uniqueId val="{00000002-988C-4C4E-B0AB-8517D4021151}"/>
            </c:ext>
          </c:extLst>
        </c:ser>
        <c:dLbls>
          <c:showLegendKey val="0"/>
          <c:showVal val="0"/>
          <c:showCatName val="0"/>
          <c:showSerName val="0"/>
          <c:showPercent val="0"/>
          <c:showBubbleSize val="0"/>
        </c:dLbls>
        <c:marker val="1"/>
        <c:smooth val="0"/>
        <c:axId val="550175104"/>
        <c:axId val="550176640"/>
      </c:lineChart>
      <c:catAx>
        <c:axId val="550175104"/>
        <c:scaling>
          <c:orientation val="minMax"/>
        </c:scaling>
        <c:delete val="0"/>
        <c:axPos val="b"/>
        <c:numFmt formatCode="General" sourceLinked="0"/>
        <c:majorTickMark val="out"/>
        <c:minorTickMark val="none"/>
        <c:tickLblPos val="low"/>
        <c:spPr>
          <a:ln>
            <a:solidFill>
              <a:schemeClr val="tx1"/>
            </a:solidFill>
          </a:ln>
        </c:spPr>
        <c:crossAx val="550176640"/>
        <c:crossesAt val="-60"/>
        <c:auto val="1"/>
        <c:lblAlgn val="ctr"/>
        <c:lblOffset val="100"/>
        <c:tickLblSkip val="1"/>
        <c:tickMarkSkip val="1"/>
        <c:noMultiLvlLbl val="0"/>
      </c:catAx>
      <c:valAx>
        <c:axId val="550176640"/>
        <c:scaling>
          <c:orientation val="minMax"/>
          <c:max val="2"/>
          <c:min val="0"/>
        </c:scaling>
        <c:delete val="0"/>
        <c:axPos val="l"/>
        <c:majorGridlines>
          <c:spPr>
            <a:ln>
              <a:solidFill>
                <a:schemeClr val="tx1"/>
              </a:solidFill>
            </a:ln>
          </c:spPr>
        </c:majorGridlines>
        <c:numFmt formatCode="#,##0.0" sourceLinked="0"/>
        <c:majorTickMark val="out"/>
        <c:minorTickMark val="none"/>
        <c:tickLblPos val="nextTo"/>
        <c:spPr>
          <a:ln>
            <a:noFill/>
          </a:ln>
        </c:spPr>
        <c:crossAx val="550175104"/>
        <c:crosses val="autoZero"/>
        <c:crossBetween val="between"/>
        <c:majorUnit val="0.5"/>
      </c:valAx>
      <c:spPr>
        <a:noFill/>
        <a:ln>
          <a:noFill/>
        </a:ln>
      </c:spPr>
    </c:plotArea>
    <c:legend>
      <c:legendPos val="r"/>
      <c:layout>
        <c:manualLayout>
          <c:xMode val="edge"/>
          <c:yMode val="edge"/>
          <c:x val="0.73846915064102581"/>
          <c:y val="0.12186765873015873"/>
          <c:w val="0.25455996260683761"/>
          <c:h val="0.12769603174603175"/>
        </c:manualLayout>
      </c:layout>
      <c:overlay val="0"/>
      <c:spPr>
        <a:solidFill>
          <a:schemeClr val="bg1"/>
        </a:solidFill>
      </c:spPr>
    </c:legend>
    <c:plotVisOnly val="1"/>
    <c:dispBlanksAs val="gap"/>
    <c:showDLblsOverMax val="0"/>
  </c:chart>
  <c:spPr>
    <a:solidFill>
      <a:schemeClr val="bg1"/>
    </a:solidFill>
    <a:ln>
      <a:noFill/>
    </a:ln>
  </c:spPr>
  <c:txPr>
    <a:bodyPr/>
    <a:lstStyle/>
    <a:p>
      <a:pPr>
        <a:defRPr sz="1400"/>
      </a:pPr>
      <a:endParaRPr lang="de-DE"/>
    </a:p>
  </c:txPr>
  <c:printSettings>
    <c:headerFooter/>
    <c:pageMargins b="0.78740157499999996" l="0.7" r="0.7" t="0.78740157499999996" header="0.3" footer="0.3"/>
    <c:pageSetup/>
  </c:printSettings>
  <c:userShapes r:id="rId2"/>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4.4443509615384617E-2"/>
          <c:y val="0.21115634920634921"/>
          <c:w val="0.92909294871794867"/>
          <c:h val="0.57012777777777779"/>
        </c:manualLayout>
      </c:layout>
      <c:lineChart>
        <c:grouping val="standard"/>
        <c:varyColors val="0"/>
        <c:ser>
          <c:idx val="0"/>
          <c:order val="0"/>
          <c:tx>
            <c:strRef>
              <c:f>Zusammenfassung!$B$7</c:f>
              <c:strCache>
                <c:ptCount val="1"/>
                <c:pt idx="0">
                  <c:v> 1</c:v>
                </c:pt>
              </c:strCache>
            </c:strRef>
          </c:tx>
          <c:spPr>
            <a:ln w="38100">
              <a:solidFill>
                <a:srgbClr val="0074BC"/>
              </a:solidFill>
            </a:ln>
          </c:spPr>
          <c:marker>
            <c:symbol val="none"/>
          </c:marker>
          <c:cat>
            <c:strRef>
              <c:f>Zusammenfassung!$A$33:$A$62</c:f>
              <c:strCache>
                <c:ptCount val="30"/>
                <c:pt idx="0">
                  <c:v>92</c:v>
                </c:pt>
                <c:pt idx="1">
                  <c:v>93</c:v>
                </c:pt>
                <c:pt idx="2">
                  <c:v>94</c:v>
                </c:pt>
                <c:pt idx="3">
                  <c:v>95</c:v>
                </c:pt>
                <c:pt idx="4">
                  <c:v>96</c:v>
                </c:pt>
                <c:pt idx="5">
                  <c:v>97</c:v>
                </c:pt>
                <c:pt idx="6">
                  <c:v>98</c:v>
                </c:pt>
                <c:pt idx="7">
                  <c:v>99</c:v>
                </c:pt>
                <c:pt idx="8">
                  <c:v>00</c:v>
                </c:pt>
                <c:pt idx="9">
                  <c:v>01</c:v>
                </c:pt>
                <c:pt idx="10">
                  <c:v>02</c:v>
                </c:pt>
                <c:pt idx="11">
                  <c:v>03</c:v>
                </c:pt>
                <c:pt idx="12">
                  <c:v>04</c:v>
                </c:pt>
                <c:pt idx="13">
                  <c:v>05</c:v>
                </c:pt>
                <c:pt idx="14">
                  <c:v>06</c:v>
                </c:pt>
                <c:pt idx="15">
                  <c:v>07</c:v>
                </c:pt>
                <c:pt idx="16">
                  <c:v>08</c:v>
                </c:pt>
                <c:pt idx="17">
                  <c:v>09</c:v>
                </c:pt>
                <c:pt idx="18">
                  <c:v>10</c:v>
                </c:pt>
                <c:pt idx="19">
                  <c:v>11</c:v>
                </c:pt>
                <c:pt idx="20">
                  <c:v>12</c:v>
                </c:pt>
                <c:pt idx="21">
                  <c:v>13</c:v>
                </c:pt>
                <c:pt idx="22">
                  <c:v>14</c:v>
                </c:pt>
                <c:pt idx="23">
                  <c:v>15</c:v>
                </c:pt>
                <c:pt idx="24">
                  <c:v>16</c:v>
                </c:pt>
                <c:pt idx="25">
                  <c:v>17</c:v>
                </c:pt>
                <c:pt idx="26">
                  <c:v>18</c:v>
                </c:pt>
                <c:pt idx="27">
                  <c:v>19</c:v>
                </c:pt>
                <c:pt idx="28">
                  <c:v>20</c:v>
                </c:pt>
                <c:pt idx="29">
                  <c:v>21</c:v>
                </c:pt>
              </c:strCache>
            </c:strRef>
          </c:cat>
          <c:val>
            <c:numRef>
              <c:f>Zusammenfassung!$B$33:$B$62</c:f>
              <c:numCache>
                <c:formatCode>0.00</c:formatCode>
                <c:ptCount val="30"/>
                <c:pt idx="0">
                  <c:v>-0.89999999999999991</c:v>
                </c:pt>
                <c:pt idx="1">
                  <c:v>-0.7</c:v>
                </c:pt>
                <c:pt idx="2">
                  <c:v>-0.5</c:v>
                </c:pt>
                <c:pt idx="3">
                  <c:v>-0.29999999999999982</c:v>
                </c:pt>
                <c:pt idx="4">
                  <c:v>-9.9999999999999867E-2</c:v>
                </c:pt>
                <c:pt idx="5">
                  <c:v>0.19999999999999973</c:v>
                </c:pt>
                <c:pt idx="6">
                  <c:v>-9.9999999999999645E-2</c:v>
                </c:pt>
                <c:pt idx="7">
                  <c:v>0</c:v>
                </c:pt>
                <c:pt idx="8">
                  <c:v>0</c:v>
                </c:pt>
                <c:pt idx="9">
                  <c:v>0</c:v>
                </c:pt>
                <c:pt idx="10">
                  <c:v>9.9999999999999978E-2</c:v>
                </c:pt>
                <c:pt idx="11">
                  <c:v>0.1</c:v>
                </c:pt>
                <c:pt idx="12">
                  <c:v>0</c:v>
                </c:pt>
                <c:pt idx="13">
                  <c:v>0</c:v>
                </c:pt>
                <c:pt idx="14">
                  <c:v>0</c:v>
                </c:pt>
                <c:pt idx="15">
                  <c:v>0</c:v>
                </c:pt>
                <c:pt idx="16">
                  <c:v>0.30000000000000004</c:v>
                </c:pt>
                <c:pt idx="17">
                  <c:v>0.20000000000000018</c:v>
                </c:pt>
                <c:pt idx="18">
                  <c:v>0</c:v>
                </c:pt>
                <c:pt idx="19">
                  <c:v>0</c:v>
                </c:pt>
                <c:pt idx="20">
                  <c:v>0.10000000000000009</c:v>
                </c:pt>
                <c:pt idx="21">
                  <c:v>9.9999999999999978E-2</c:v>
                </c:pt>
                <c:pt idx="22">
                  <c:v>-0.10000000000000009</c:v>
                </c:pt>
                <c:pt idx="23">
                  <c:v>0</c:v>
                </c:pt>
                <c:pt idx="24">
                  <c:v>-9.9999999999999867E-2</c:v>
                </c:pt>
                <c:pt idx="25">
                  <c:v>9.9999999999999645E-2</c:v>
                </c:pt>
                <c:pt idx="26">
                  <c:v>0.10000000000000009</c:v>
                </c:pt>
                <c:pt idx="27">
                  <c:v>-9.9999999999999978E-2</c:v>
                </c:pt>
                <c:pt idx="28">
                  <c:v>-0.40000000000000036</c:v>
                </c:pt>
                <c:pt idx="29">
                  <c:v>0</c:v>
                </c:pt>
              </c:numCache>
            </c:numRef>
          </c:val>
          <c:smooth val="0"/>
          <c:extLst>
            <c:ext xmlns:c16="http://schemas.microsoft.com/office/drawing/2014/chart" uri="{C3380CC4-5D6E-409C-BE32-E72D297353CC}">
              <c16:uniqueId val="{00000000-5359-4E2E-8E87-CA517DABF5BB}"/>
            </c:ext>
          </c:extLst>
        </c:ser>
        <c:ser>
          <c:idx val="1"/>
          <c:order val="1"/>
          <c:tx>
            <c:strRef>
              <c:f>Zusammenfassung!$C$7</c:f>
              <c:strCache>
                <c:ptCount val="1"/>
                <c:pt idx="0">
                  <c:v> 3</c:v>
                </c:pt>
              </c:strCache>
            </c:strRef>
          </c:tx>
          <c:spPr>
            <a:ln w="38100">
              <a:solidFill>
                <a:srgbClr val="BEBEBE"/>
              </a:solidFill>
            </a:ln>
          </c:spPr>
          <c:marker>
            <c:symbol val="none"/>
          </c:marker>
          <c:cat>
            <c:strRef>
              <c:f>Zusammenfassung!$A$33:$A$62</c:f>
              <c:strCache>
                <c:ptCount val="30"/>
                <c:pt idx="0">
                  <c:v>92</c:v>
                </c:pt>
                <c:pt idx="1">
                  <c:v>93</c:v>
                </c:pt>
                <c:pt idx="2">
                  <c:v>94</c:v>
                </c:pt>
                <c:pt idx="3">
                  <c:v>95</c:v>
                </c:pt>
                <c:pt idx="4">
                  <c:v>96</c:v>
                </c:pt>
                <c:pt idx="5">
                  <c:v>97</c:v>
                </c:pt>
                <c:pt idx="6">
                  <c:v>98</c:v>
                </c:pt>
                <c:pt idx="7">
                  <c:v>99</c:v>
                </c:pt>
                <c:pt idx="8">
                  <c:v>00</c:v>
                </c:pt>
                <c:pt idx="9">
                  <c:v>01</c:v>
                </c:pt>
                <c:pt idx="10">
                  <c:v>02</c:v>
                </c:pt>
                <c:pt idx="11">
                  <c:v>03</c:v>
                </c:pt>
                <c:pt idx="12">
                  <c:v>04</c:v>
                </c:pt>
                <c:pt idx="13">
                  <c:v>05</c:v>
                </c:pt>
                <c:pt idx="14">
                  <c:v>06</c:v>
                </c:pt>
                <c:pt idx="15">
                  <c:v>07</c:v>
                </c:pt>
                <c:pt idx="16">
                  <c:v>08</c:v>
                </c:pt>
                <c:pt idx="17">
                  <c:v>09</c:v>
                </c:pt>
                <c:pt idx="18">
                  <c:v>10</c:v>
                </c:pt>
                <c:pt idx="19">
                  <c:v>11</c:v>
                </c:pt>
                <c:pt idx="20">
                  <c:v>12</c:v>
                </c:pt>
                <c:pt idx="21">
                  <c:v>13</c:v>
                </c:pt>
                <c:pt idx="22">
                  <c:v>14</c:v>
                </c:pt>
                <c:pt idx="23">
                  <c:v>15</c:v>
                </c:pt>
                <c:pt idx="24">
                  <c:v>16</c:v>
                </c:pt>
                <c:pt idx="25">
                  <c:v>17</c:v>
                </c:pt>
                <c:pt idx="26">
                  <c:v>18</c:v>
                </c:pt>
                <c:pt idx="27">
                  <c:v>19</c:v>
                </c:pt>
                <c:pt idx="28">
                  <c:v>20</c:v>
                </c:pt>
                <c:pt idx="29">
                  <c:v>21</c:v>
                </c:pt>
              </c:strCache>
            </c:strRef>
          </c:cat>
          <c:val>
            <c:numRef>
              <c:f>Zusammenfassung!$C$33:$C$62</c:f>
              <c:numCache>
                <c:formatCode>0.00</c:formatCode>
                <c:ptCount val="30"/>
                <c:pt idx="0">
                  <c:v>-0.79999999999999982</c:v>
                </c:pt>
                <c:pt idx="1">
                  <c:v>-0.7</c:v>
                </c:pt>
                <c:pt idx="2">
                  <c:v>-1.6999999999999997</c:v>
                </c:pt>
                <c:pt idx="3">
                  <c:v>0.5</c:v>
                </c:pt>
                <c:pt idx="4">
                  <c:v>-0.7</c:v>
                </c:pt>
                <c:pt idx="5">
                  <c:v>9.9999999999999645E-2</c:v>
                </c:pt>
                <c:pt idx="6">
                  <c:v>-0.19999999999999973</c:v>
                </c:pt>
                <c:pt idx="7">
                  <c:v>0.20000000000000018</c:v>
                </c:pt>
                <c:pt idx="8">
                  <c:v>-0.20000000000000018</c:v>
                </c:pt>
                <c:pt idx="9">
                  <c:v>1.1000000000000001</c:v>
                </c:pt>
                <c:pt idx="10">
                  <c:v>0.8</c:v>
                </c:pt>
                <c:pt idx="11">
                  <c:v>0.30000000000000004</c:v>
                </c:pt>
                <c:pt idx="12">
                  <c:v>0</c:v>
                </c:pt>
                <c:pt idx="13">
                  <c:v>0</c:v>
                </c:pt>
                <c:pt idx="14">
                  <c:v>-0.8</c:v>
                </c:pt>
                <c:pt idx="15">
                  <c:v>0.20000000000000018</c:v>
                </c:pt>
                <c:pt idx="16">
                  <c:v>0.90000000000000013</c:v>
                </c:pt>
                <c:pt idx="17">
                  <c:v>-0.79999999999999982</c:v>
                </c:pt>
                <c:pt idx="18">
                  <c:v>-1.8</c:v>
                </c:pt>
                <c:pt idx="19">
                  <c:v>0.29999999999999982</c:v>
                </c:pt>
                <c:pt idx="20">
                  <c:v>0.20000000000000007</c:v>
                </c:pt>
                <c:pt idx="21">
                  <c:v>9.9999999999999978E-2</c:v>
                </c:pt>
                <c:pt idx="22">
                  <c:v>0.5</c:v>
                </c:pt>
                <c:pt idx="23">
                  <c:v>0.19999999999999996</c:v>
                </c:pt>
                <c:pt idx="24">
                  <c:v>-0.19999999999999996</c:v>
                </c:pt>
                <c:pt idx="25">
                  <c:v>-0.60000000000000009</c:v>
                </c:pt>
                <c:pt idx="26">
                  <c:v>0.60000000000000009</c:v>
                </c:pt>
                <c:pt idx="27">
                  <c:v>0.20000000000000007</c:v>
                </c:pt>
                <c:pt idx="28">
                  <c:v>-1.5</c:v>
                </c:pt>
                <c:pt idx="29">
                  <c:v>0.59999999999999964</c:v>
                </c:pt>
              </c:numCache>
            </c:numRef>
          </c:val>
          <c:smooth val="0"/>
          <c:extLst>
            <c:ext xmlns:c16="http://schemas.microsoft.com/office/drawing/2014/chart" uri="{C3380CC4-5D6E-409C-BE32-E72D297353CC}">
              <c16:uniqueId val="{00000001-5359-4E2E-8E87-CA517DABF5BB}"/>
            </c:ext>
          </c:extLst>
        </c:ser>
        <c:ser>
          <c:idx val="2"/>
          <c:order val="2"/>
          <c:tx>
            <c:strRef>
              <c:f>Zusammenfassung!$D$7</c:f>
              <c:strCache>
                <c:ptCount val="1"/>
                <c:pt idx="0">
                  <c:v> 5</c:v>
                </c:pt>
              </c:strCache>
            </c:strRef>
          </c:tx>
          <c:spPr>
            <a:ln w="38100">
              <a:solidFill>
                <a:srgbClr val="99C7E5"/>
              </a:solidFill>
            </a:ln>
          </c:spPr>
          <c:marker>
            <c:symbol val="none"/>
          </c:marker>
          <c:cat>
            <c:strRef>
              <c:f>Zusammenfassung!$A$33:$A$62</c:f>
              <c:strCache>
                <c:ptCount val="30"/>
                <c:pt idx="0">
                  <c:v>92</c:v>
                </c:pt>
                <c:pt idx="1">
                  <c:v>93</c:v>
                </c:pt>
                <c:pt idx="2">
                  <c:v>94</c:v>
                </c:pt>
                <c:pt idx="3">
                  <c:v>95</c:v>
                </c:pt>
                <c:pt idx="4">
                  <c:v>96</c:v>
                </c:pt>
                <c:pt idx="5">
                  <c:v>97</c:v>
                </c:pt>
                <c:pt idx="6">
                  <c:v>98</c:v>
                </c:pt>
                <c:pt idx="7">
                  <c:v>99</c:v>
                </c:pt>
                <c:pt idx="8">
                  <c:v>00</c:v>
                </c:pt>
                <c:pt idx="9">
                  <c:v>01</c:v>
                </c:pt>
                <c:pt idx="10">
                  <c:v>02</c:v>
                </c:pt>
                <c:pt idx="11">
                  <c:v>03</c:v>
                </c:pt>
                <c:pt idx="12">
                  <c:v>04</c:v>
                </c:pt>
                <c:pt idx="13">
                  <c:v>05</c:v>
                </c:pt>
                <c:pt idx="14">
                  <c:v>06</c:v>
                </c:pt>
                <c:pt idx="15">
                  <c:v>07</c:v>
                </c:pt>
                <c:pt idx="16">
                  <c:v>08</c:v>
                </c:pt>
                <c:pt idx="17">
                  <c:v>09</c:v>
                </c:pt>
                <c:pt idx="18">
                  <c:v>10</c:v>
                </c:pt>
                <c:pt idx="19">
                  <c:v>11</c:v>
                </c:pt>
                <c:pt idx="20">
                  <c:v>12</c:v>
                </c:pt>
                <c:pt idx="21">
                  <c:v>13</c:v>
                </c:pt>
                <c:pt idx="22">
                  <c:v>14</c:v>
                </c:pt>
                <c:pt idx="23">
                  <c:v>15</c:v>
                </c:pt>
                <c:pt idx="24">
                  <c:v>16</c:v>
                </c:pt>
                <c:pt idx="25">
                  <c:v>17</c:v>
                </c:pt>
                <c:pt idx="26">
                  <c:v>18</c:v>
                </c:pt>
                <c:pt idx="27">
                  <c:v>19</c:v>
                </c:pt>
                <c:pt idx="28">
                  <c:v>20</c:v>
                </c:pt>
                <c:pt idx="29">
                  <c:v>21</c:v>
                </c:pt>
              </c:strCache>
            </c:strRef>
          </c:cat>
          <c:val>
            <c:numRef>
              <c:f>Zusammenfassung!$D$33:$D$62</c:f>
              <c:numCache>
                <c:formatCode>0.00</c:formatCode>
                <c:ptCount val="30"/>
                <c:pt idx="0">
                  <c:v>-9.9999999999999867E-2</c:v>
                </c:pt>
                <c:pt idx="1">
                  <c:v>1.6</c:v>
                </c:pt>
                <c:pt idx="2">
                  <c:v>-2.4</c:v>
                </c:pt>
                <c:pt idx="3">
                  <c:v>0.60000000000000009</c:v>
                </c:pt>
                <c:pt idx="4">
                  <c:v>0.10000000000000009</c:v>
                </c:pt>
                <c:pt idx="5">
                  <c:v>-0.10000000000000009</c:v>
                </c:pt>
                <c:pt idx="6">
                  <c:v>0.10000000000000009</c:v>
                </c:pt>
                <c:pt idx="7">
                  <c:v>0.60000000000000009</c:v>
                </c:pt>
                <c:pt idx="8">
                  <c:v>-0.39999999999999991</c:v>
                </c:pt>
                <c:pt idx="9">
                  <c:v>2.1999999999999997</c:v>
                </c:pt>
                <c:pt idx="10">
                  <c:v>0.49999999999999994</c:v>
                </c:pt>
                <c:pt idx="11">
                  <c:v>1</c:v>
                </c:pt>
                <c:pt idx="12">
                  <c:v>0.10000000000000009</c:v>
                </c:pt>
                <c:pt idx="13">
                  <c:v>0.4</c:v>
                </c:pt>
                <c:pt idx="14">
                  <c:v>-1</c:v>
                </c:pt>
                <c:pt idx="15">
                  <c:v>-1</c:v>
                </c:pt>
                <c:pt idx="16">
                  <c:v>0.59999999999999987</c:v>
                </c:pt>
                <c:pt idx="17">
                  <c:v>3.8</c:v>
                </c:pt>
                <c:pt idx="18">
                  <c:v>-1.9000000000000001</c:v>
                </c:pt>
                <c:pt idx="19">
                  <c:v>-0.79999999999999982</c:v>
                </c:pt>
                <c:pt idx="20">
                  <c:v>-0.19999999999999996</c:v>
                </c:pt>
                <c:pt idx="21">
                  <c:v>0.29999999999999993</c:v>
                </c:pt>
                <c:pt idx="22">
                  <c:v>0.30000000000000004</c:v>
                </c:pt>
                <c:pt idx="23">
                  <c:v>-0.39999999999999991</c:v>
                </c:pt>
                <c:pt idx="24">
                  <c:v>-9.9999999999999867E-2</c:v>
                </c:pt>
                <c:pt idx="25">
                  <c:v>-0.90000000000000013</c:v>
                </c:pt>
                <c:pt idx="26">
                  <c:v>0.70000000000000018</c:v>
                </c:pt>
                <c:pt idx="27">
                  <c:v>0.9</c:v>
                </c:pt>
                <c:pt idx="28">
                  <c:v>5.9</c:v>
                </c:pt>
                <c:pt idx="29">
                  <c:v>1.1999999999999997</c:v>
                </c:pt>
              </c:numCache>
            </c:numRef>
          </c:val>
          <c:smooth val="0"/>
          <c:extLst>
            <c:ext xmlns:c16="http://schemas.microsoft.com/office/drawing/2014/chart" uri="{C3380CC4-5D6E-409C-BE32-E72D297353CC}">
              <c16:uniqueId val="{00000002-5359-4E2E-8E87-CA517DABF5BB}"/>
            </c:ext>
          </c:extLst>
        </c:ser>
        <c:ser>
          <c:idx val="3"/>
          <c:order val="3"/>
          <c:tx>
            <c:strRef>
              <c:f>Zusammenfassung!$E$7</c:f>
              <c:strCache>
                <c:ptCount val="1"/>
                <c:pt idx="0">
                  <c:v> 7</c:v>
                </c:pt>
              </c:strCache>
            </c:strRef>
          </c:tx>
          <c:spPr>
            <a:ln w="38100">
              <a:solidFill>
                <a:srgbClr val="4F4F4F"/>
              </a:solidFill>
            </a:ln>
          </c:spPr>
          <c:marker>
            <c:symbol val="none"/>
          </c:marker>
          <c:cat>
            <c:strRef>
              <c:f>Zusammenfassung!$A$33:$A$62</c:f>
              <c:strCache>
                <c:ptCount val="30"/>
                <c:pt idx="0">
                  <c:v>92</c:v>
                </c:pt>
                <c:pt idx="1">
                  <c:v>93</c:v>
                </c:pt>
                <c:pt idx="2">
                  <c:v>94</c:v>
                </c:pt>
                <c:pt idx="3">
                  <c:v>95</c:v>
                </c:pt>
                <c:pt idx="4">
                  <c:v>96</c:v>
                </c:pt>
                <c:pt idx="5">
                  <c:v>97</c:v>
                </c:pt>
                <c:pt idx="6">
                  <c:v>98</c:v>
                </c:pt>
                <c:pt idx="7">
                  <c:v>99</c:v>
                </c:pt>
                <c:pt idx="8">
                  <c:v>00</c:v>
                </c:pt>
                <c:pt idx="9">
                  <c:v>01</c:v>
                </c:pt>
                <c:pt idx="10">
                  <c:v>02</c:v>
                </c:pt>
                <c:pt idx="11">
                  <c:v>03</c:v>
                </c:pt>
                <c:pt idx="12">
                  <c:v>04</c:v>
                </c:pt>
                <c:pt idx="13">
                  <c:v>05</c:v>
                </c:pt>
                <c:pt idx="14">
                  <c:v>06</c:v>
                </c:pt>
                <c:pt idx="15">
                  <c:v>07</c:v>
                </c:pt>
                <c:pt idx="16">
                  <c:v>08</c:v>
                </c:pt>
                <c:pt idx="17">
                  <c:v>09</c:v>
                </c:pt>
                <c:pt idx="18">
                  <c:v>10</c:v>
                </c:pt>
                <c:pt idx="19">
                  <c:v>11</c:v>
                </c:pt>
                <c:pt idx="20">
                  <c:v>12</c:v>
                </c:pt>
                <c:pt idx="21">
                  <c:v>13</c:v>
                </c:pt>
                <c:pt idx="22">
                  <c:v>14</c:v>
                </c:pt>
                <c:pt idx="23">
                  <c:v>15</c:v>
                </c:pt>
                <c:pt idx="24">
                  <c:v>16</c:v>
                </c:pt>
                <c:pt idx="25">
                  <c:v>17</c:v>
                </c:pt>
                <c:pt idx="26">
                  <c:v>18</c:v>
                </c:pt>
                <c:pt idx="27">
                  <c:v>19</c:v>
                </c:pt>
                <c:pt idx="28">
                  <c:v>20</c:v>
                </c:pt>
                <c:pt idx="29">
                  <c:v>21</c:v>
                </c:pt>
              </c:strCache>
            </c:strRef>
          </c:cat>
          <c:val>
            <c:numRef>
              <c:f>Zusammenfassung!$E$33:$E$62</c:f>
              <c:numCache>
                <c:formatCode>0.00</c:formatCode>
                <c:ptCount val="30"/>
                <c:pt idx="0">
                  <c:v>0.30000000000000027</c:v>
                </c:pt>
                <c:pt idx="1">
                  <c:v>3.5999999999999996</c:v>
                </c:pt>
                <c:pt idx="2">
                  <c:v>-1.7999999999999998</c:v>
                </c:pt>
                <c:pt idx="3">
                  <c:v>0</c:v>
                </c:pt>
                <c:pt idx="4">
                  <c:v>0.80000000000000027</c:v>
                </c:pt>
                <c:pt idx="5">
                  <c:v>-0.30000000000000027</c:v>
                </c:pt>
                <c:pt idx="6">
                  <c:v>-9.9999999999999645E-2</c:v>
                </c:pt>
                <c:pt idx="7">
                  <c:v>1.3000000000000003</c:v>
                </c:pt>
                <c:pt idx="8">
                  <c:v>-0.60000000000000009</c:v>
                </c:pt>
                <c:pt idx="9">
                  <c:v>2.2999999999999998</c:v>
                </c:pt>
                <c:pt idx="10">
                  <c:v>2.1999999999999997</c:v>
                </c:pt>
                <c:pt idx="11">
                  <c:v>2.6</c:v>
                </c:pt>
                <c:pt idx="12">
                  <c:v>-0.19999999999999996</c:v>
                </c:pt>
                <c:pt idx="13">
                  <c:v>0.79999999999999993</c:v>
                </c:pt>
                <c:pt idx="14">
                  <c:v>-1.1000000000000001</c:v>
                </c:pt>
                <c:pt idx="15">
                  <c:v>-1.4</c:v>
                </c:pt>
                <c:pt idx="16">
                  <c:v>0.99999999999999978</c:v>
                </c:pt>
                <c:pt idx="17">
                  <c:v>6.3</c:v>
                </c:pt>
                <c:pt idx="18">
                  <c:v>-3.2</c:v>
                </c:pt>
                <c:pt idx="19">
                  <c:v>-1.3</c:v>
                </c:pt>
                <c:pt idx="20">
                  <c:v>1.3</c:v>
                </c:pt>
                <c:pt idx="21">
                  <c:v>0.99999999999999989</c:v>
                </c:pt>
                <c:pt idx="22">
                  <c:v>0.10000000000000009</c:v>
                </c:pt>
                <c:pt idx="23">
                  <c:v>0.30000000000000004</c:v>
                </c:pt>
                <c:pt idx="24">
                  <c:v>0.10000000000000009</c:v>
                </c:pt>
                <c:pt idx="25">
                  <c:v>-0.70000000000000018</c:v>
                </c:pt>
                <c:pt idx="26">
                  <c:v>0.19999999999999996</c:v>
                </c:pt>
                <c:pt idx="27">
                  <c:v>1.2000000000000002</c:v>
                </c:pt>
                <c:pt idx="28">
                  <c:v>6.4</c:v>
                </c:pt>
                <c:pt idx="29">
                  <c:v>2.5</c:v>
                </c:pt>
              </c:numCache>
            </c:numRef>
          </c:val>
          <c:smooth val="0"/>
          <c:extLst>
            <c:ext xmlns:c16="http://schemas.microsoft.com/office/drawing/2014/chart" uri="{C3380CC4-5D6E-409C-BE32-E72D297353CC}">
              <c16:uniqueId val="{00000003-5359-4E2E-8E87-CA517DABF5BB}"/>
            </c:ext>
          </c:extLst>
        </c:ser>
        <c:dLbls>
          <c:showLegendKey val="0"/>
          <c:showVal val="0"/>
          <c:showCatName val="0"/>
          <c:showSerName val="0"/>
          <c:showPercent val="0"/>
          <c:showBubbleSize val="0"/>
        </c:dLbls>
        <c:smooth val="0"/>
        <c:axId val="550123392"/>
        <c:axId val="550124928"/>
      </c:lineChart>
      <c:catAx>
        <c:axId val="550123392"/>
        <c:scaling>
          <c:orientation val="minMax"/>
        </c:scaling>
        <c:delete val="0"/>
        <c:axPos val="b"/>
        <c:numFmt formatCode="General" sourceLinked="0"/>
        <c:majorTickMark val="out"/>
        <c:minorTickMark val="none"/>
        <c:tickLblPos val="low"/>
        <c:spPr>
          <a:ln>
            <a:solidFill>
              <a:schemeClr val="tx1"/>
            </a:solidFill>
          </a:ln>
        </c:spPr>
        <c:crossAx val="550124928"/>
        <c:crossesAt val="-60"/>
        <c:auto val="1"/>
        <c:lblAlgn val="ctr"/>
        <c:lblOffset val="100"/>
        <c:tickLblSkip val="2"/>
        <c:tickMarkSkip val="1"/>
        <c:noMultiLvlLbl val="0"/>
      </c:catAx>
      <c:valAx>
        <c:axId val="550124928"/>
        <c:scaling>
          <c:orientation val="minMax"/>
        </c:scaling>
        <c:delete val="0"/>
        <c:axPos val="l"/>
        <c:majorGridlines>
          <c:spPr>
            <a:ln>
              <a:solidFill>
                <a:schemeClr val="tx1"/>
              </a:solidFill>
            </a:ln>
          </c:spPr>
        </c:majorGridlines>
        <c:numFmt formatCode="General" sourceLinked="0"/>
        <c:majorTickMark val="out"/>
        <c:minorTickMark val="none"/>
        <c:tickLblPos val="nextTo"/>
        <c:spPr>
          <a:ln>
            <a:noFill/>
          </a:ln>
        </c:spPr>
        <c:crossAx val="550123392"/>
        <c:crosses val="autoZero"/>
        <c:crossBetween val="between"/>
      </c:valAx>
      <c:spPr>
        <a:noFill/>
        <a:ln>
          <a:noFill/>
        </a:ln>
      </c:spPr>
    </c:plotArea>
    <c:legend>
      <c:legendPos val="r"/>
      <c:layout>
        <c:manualLayout>
          <c:xMode val="edge"/>
          <c:yMode val="edge"/>
          <c:x val="0.65705889423076924"/>
          <c:y val="0.17730416666666668"/>
          <c:w val="0.34105836004273504"/>
          <c:h val="6.2180158730158731E-2"/>
        </c:manualLayout>
      </c:layout>
      <c:overlay val="0"/>
      <c:spPr>
        <a:solidFill>
          <a:schemeClr val="bg1"/>
        </a:solidFill>
      </c:spPr>
    </c:legend>
    <c:plotVisOnly val="1"/>
    <c:dispBlanksAs val="gap"/>
    <c:showDLblsOverMax val="0"/>
  </c:chart>
  <c:spPr>
    <a:solidFill>
      <a:schemeClr val="bg1"/>
    </a:solidFill>
    <a:ln>
      <a:noFill/>
    </a:ln>
  </c:spPr>
  <c:txPr>
    <a:bodyPr/>
    <a:lstStyle/>
    <a:p>
      <a:pPr>
        <a:defRPr sz="1400"/>
      </a:pPr>
      <a:endParaRPr lang="de-DE"/>
    </a:p>
  </c:txPr>
  <c:printSettings>
    <c:headerFooter/>
    <c:pageMargins b="0.78740157499999996" l="0.7" r="0.7" t="0.78740157499999996" header="0.3" footer="0.3"/>
    <c:pageSetup/>
  </c:printSettings>
  <c:userShapes r:id="rId2"/>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5.6247996794871795E-2"/>
          <c:y val="0.21115634920634921"/>
          <c:w val="0.91342654914529919"/>
          <c:h val="0.53233015873015865"/>
        </c:manualLayout>
      </c:layout>
      <c:barChart>
        <c:barDir val="col"/>
        <c:grouping val="clustered"/>
        <c:varyColors val="0"/>
        <c:ser>
          <c:idx val="0"/>
          <c:order val="0"/>
          <c:tx>
            <c:v>Durchschnittlicher Fehler</c:v>
          </c:tx>
          <c:spPr>
            <a:solidFill>
              <a:srgbClr val="0074BC"/>
            </a:solidFill>
            <a:ln w="38100">
              <a:noFill/>
            </a:ln>
          </c:spPr>
          <c:invertIfNegative val="0"/>
          <c:dLbls>
            <c:spPr>
              <a:noFill/>
              <a:ln>
                <a:noFill/>
              </a:ln>
              <a:effectLst/>
            </c:spPr>
            <c:dLblPos val="inBase"/>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Zusammenfassung!$B$7:$E$7</c:f>
              <c:strCache>
                <c:ptCount val="4"/>
                <c:pt idx="0">
                  <c:v> 1</c:v>
                </c:pt>
                <c:pt idx="1">
                  <c:v> 3</c:v>
                </c:pt>
                <c:pt idx="2">
                  <c:v> 5</c:v>
                </c:pt>
                <c:pt idx="3">
                  <c:v> 7</c:v>
                </c:pt>
              </c:strCache>
            </c:strRef>
          </c:cat>
          <c:val>
            <c:numRef>
              <c:f>Zusammenfassung!$B$11:$E$11</c:f>
              <c:numCache>
                <c:formatCode>0.00</c:formatCode>
                <c:ptCount val="4"/>
                <c:pt idx="0">
                  <c:v>-6.3636363636363616E-2</c:v>
                </c:pt>
                <c:pt idx="1">
                  <c:v>-8.4848484848484812E-2</c:v>
                </c:pt>
                <c:pt idx="2">
                  <c:v>0.42121212121212109</c:v>
                </c:pt>
                <c:pt idx="3">
                  <c:v>0.89696969696969697</c:v>
                </c:pt>
              </c:numCache>
            </c:numRef>
          </c:val>
          <c:extLst>
            <c:ext xmlns:c16="http://schemas.microsoft.com/office/drawing/2014/chart" uri="{C3380CC4-5D6E-409C-BE32-E72D297353CC}">
              <c16:uniqueId val="{00000001-C9C7-4598-87DD-4817309FF68E}"/>
            </c:ext>
          </c:extLst>
        </c:ser>
        <c:dLbls>
          <c:showLegendKey val="0"/>
          <c:showVal val="0"/>
          <c:showCatName val="0"/>
          <c:showSerName val="0"/>
          <c:showPercent val="0"/>
          <c:showBubbleSize val="0"/>
        </c:dLbls>
        <c:gapWidth val="100"/>
        <c:axId val="646655360"/>
        <c:axId val="646653056"/>
      </c:barChart>
      <c:lineChart>
        <c:grouping val="standard"/>
        <c:varyColors val="0"/>
        <c:ser>
          <c:idx val="1"/>
          <c:order val="1"/>
          <c:tx>
            <c:v> Konfidenzintervall 95%</c:v>
          </c:tx>
          <c:spPr>
            <a:ln w="38100">
              <a:solidFill>
                <a:srgbClr val="BEBEBE">
                  <a:lumMod val="75000"/>
                </a:srgbClr>
              </a:solidFill>
            </a:ln>
          </c:spPr>
          <c:marker>
            <c:symbol val="none"/>
          </c:marker>
          <c:cat>
            <c:strRef>
              <c:f>Zusammenfassung!$B$7:$E$7</c:f>
              <c:strCache>
                <c:ptCount val="4"/>
                <c:pt idx="0">
                  <c:v> 1</c:v>
                </c:pt>
                <c:pt idx="1">
                  <c:v> 3</c:v>
                </c:pt>
                <c:pt idx="2">
                  <c:v> 5</c:v>
                </c:pt>
                <c:pt idx="3">
                  <c:v> 7</c:v>
                </c:pt>
              </c:strCache>
            </c:strRef>
          </c:cat>
          <c:val>
            <c:numRef>
              <c:f>Zusammenfassung!$B$16:$E$16</c:f>
              <c:numCache>
                <c:formatCode>0.00</c:formatCode>
                <c:ptCount val="4"/>
                <c:pt idx="0">
                  <c:v>8.8565521372959949E-2</c:v>
                </c:pt>
                <c:pt idx="1">
                  <c:v>0.25059141333993351</c:v>
                </c:pt>
                <c:pt idx="2">
                  <c:v>0.54057852635687831</c:v>
                </c:pt>
                <c:pt idx="3">
                  <c:v>0.71636204771722978</c:v>
                </c:pt>
              </c:numCache>
            </c:numRef>
          </c:val>
          <c:smooth val="0"/>
          <c:extLst>
            <c:ext xmlns:c16="http://schemas.microsoft.com/office/drawing/2014/chart" uri="{C3380CC4-5D6E-409C-BE32-E72D297353CC}">
              <c16:uniqueId val="{00000002-C9C7-4598-87DD-4817309FF68E}"/>
            </c:ext>
          </c:extLst>
        </c:ser>
        <c:ser>
          <c:idx val="2"/>
          <c:order val="2"/>
          <c:tx>
            <c:v>Konfidenzband 5%</c:v>
          </c:tx>
          <c:spPr>
            <a:ln w="38100">
              <a:solidFill>
                <a:srgbClr val="BEBEBE">
                  <a:lumMod val="75000"/>
                </a:srgbClr>
              </a:solidFill>
            </a:ln>
          </c:spPr>
          <c:marker>
            <c:symbol val="none"/>
          </c:marker>
          <c:cat>
            <c:strRef>
              <c:f>Zusammenfassung!$B$7:$E$7</c:f>
              <c:strCache>
                <c:ptCount val="4"/>
                <c:pt idx="0">
                  <c:v> 1</c:v>
                </c:pt>
                <c:pt idx="1">
                  <c:v> 3</c:v>
                </c:pt>
                <c:pt idx="2">
                  <c:v> 5</c:v>
                </c:pt>
                <c:pt idx="3">
                  <c:v> 7</c:v>
                </c:pt>
              </c:strCache>
            </c:strRef>
          </c:cat>
          <c:val>
            <c:numRef>
              <c:f>Zusammenfassung!$B$17:$E$17</c:f>
              <c:numCache>
                <c:formatCode>0.00</c:formatCode>
                <c:ptCount val="4"/>
                <c:pt idx="0">
                  <c:v>-8.8565521372959949E-2</c:v>
                </c:pt>
                <c:pt idx="1">
                  <c:v>-0.25059141333993351</c:v>
                </c:pt>
                <c:pt idx="2">
                  <c:v>-0.54057852635687831</c:v>
                </c:pt>
                <c:pt idx="3">
                  <c:v>-0.71636204771722978</c:v>
                </c:pt>
              </c:numCache>
            </c:numRef>
          </c:val>
          <c:smooth val="0"/>
          <c:extLst>
            <c:ext xmlns:c16="http://schemas.microsoft.com/office/drawing/2014/chart" uri="{C3380CC4-5D6E-409C-BE32-E72D297353CC}">
              <c16:uniqueId val="{00000003-C9C7-4598-87DD-4817309FF68E}"/>
            </c:ext>
          </c:extLst>
        </c:ser>
        <c:dLbls>
          <c:showLegendKey val="0"/>
          <c:showVal val="0"/>
          <c:showCatName val="0"/>
          <c:showSerName val="0"/>
          <c:showPercent val="0"/>
          <c:showBubbleSize val="0"/>
        </c:dLbls>
        <c:marker val="1"/>
        <c:smooth val="0"/>
        <c:axId val="550317056"/>
        <c:axId val="550318848"/>
      </c:lineChart>
      <c:catAx>
        <c:axId val="550317056"/>
        <c:scaling>
          <c:orientation val="minMax"/>
        </c:scaling>
        <c:delete val="0"/>
        <c:axPos val="b"/>
        <c:numFmt formatCode="General" sourceLinked="0"/>
        <c:majorTickMark val="out"/>
        <c:minorTickMark val="none"/>
        <c:tickLblPos val="low"/>
        <c:spPr>
          <a:ln>
            <a:solidFill>
              <a:schemeClr val="tx1"/>
            </a:solidFill>
          </a:ln>
        </c:spPr>
        <c:crossAx val="550318848"/>
        <c:crossesAt val="-60"/>
        <c:auto val="1"/>
        <c:lblAlgn val="ctr"/>
        <c:lblOffset val="100"/>
        <c:tickLblSkip val="1"/>
        <c:tickMarkSkip val="1"/>
        <c:noMultiLvlLbl val="0"/>
      </c:catAx>
      <c:valAx>
        <c:axId val="550318848"/>
        <c:scaling>
          <c:orientation val="minMax"/>
          <c:max val="1"/>
          <c:min val="-1"/>
        </c:scaling>
        <c:delete val="0"/>
        <c:axPos val="l"/>
        <c:majorGridlines>
          <c:spPr>
            <a:ln>
              <a:solidFill>
                <a:schemeClr val="tx1"/>
              </a:solidFill>
            </a:ln>
          </c:spPr>
        </c:majorGridlines>
        <c:numFmt formatCode="0.0" sourceLinked="0"/>
        <c:majorTickMark val="out"/>
        <c:minorTickMark val="none"/>
        <c:tickLblPos val="nextTo"/>
        <c:spPr>
          <a:ln>
            <a:noFill/>
          </a:ln>
        </c:spPr>
        <c:crossAx val="550317056"/>
        <c:crosses val="autoZero"/>
        <c:crossBetween val="between"/>
        <c:majorUnit val="0.5"/>
      </c:valAx>
      <c:valAx>
        <c:axId val="646653056"/>
        <c:scaling>
          <c:orientation val="minMax"/>
          <c:max val="1"/>
          <c:min val="-1"/>
        </c:scaling>
        <c:delete val="0"/>
        <c:axPos val="r"/>
        <c:numFmt formatCode="0.00" sourceLinked="1"/>
        <c:majorTickMark val="none"/>
        <c:minorTickMark val="none"/>
        <c:tickLblPos val="none"/>
        <c:spPr>
          <a:ln>
            <a:noFill/>
          </a:ln>
        </c:spPr>
        <c:crossAx val="646655360"/>
        <c:crosses val="max"/>
        <c:crossBetween val="between"/>
      </c:valAx>
      <c:catAx>
        <c:axId val="646655360"/>
        <c:scaling>
          <c:orientation val="minMax"/>
        </c:scaling>
        <c:delete val="1"/>
        <c:axPos val="b"/>
        <c:numFmt formatCode="General" sourceLinked="1"/>
        <c:majorTickMark val="out"/>
        <c:minorTickMark val="none"/>
        <c:tickLblPos val="nextTo"/>
        <c:crossAx val="646653056"/>
        <c:crossesAt val="0"/>
        <c:auto val="1"/>
        <c:lblAlgn val="ctr"/>
        <c:lblOffset val="100"/>
        <c:noMultiLvlLbl val="0"/>
      </c:catAx>
      <c:spPr>
        <a:noFill/>
        <a:ln>
          <a:noFill/>
        </a:ln>
      </c:spPr>
    </c:plotArea>
    <c:legend>
      <c:legendPos val="r"/>
      <c:legendEntry>
        <c:idx val="0"/>
        <c:delete val="1"/>
      </c:legendEntry>
      <c:legendEntry>
        <c:idx val="2"/>
        <c:delete val="1"/>
      </c:legendEntry>
      <c:layout>
        <c:manualLayout>
          <c:xMode val="edge"/>
          <c:yMode val="edge"/>
          <c:x val="0.6977640224358973"/>
          <c:y val="0.12186765873015873"/>
          <c:w val="0.30035323183760693"/>
          <c:h val="7.2259523809523815E-2"/>
        </c:manualLayout>
      </c:layout>
      <c:overlay val="0"/>
      <c:spPr>
        <a:solidFill>
          <a:schemeClr val="bg1"/>
        </a:solidFill>
      </c:spPr>
    </c:legend>
    <c:plotVisOnly val="1"/>
    <c:dispBlanksAs val="gap"/>
    <c:showDLblsOverMax val="0"/>
  </c:chart>
  <c:spPr>
    <a:solidFill>
      <a:schemeClr val="bg1"/>
    </a:solidFill>
    <a:ln>
      <a:noFill/>
    </a:ln>
  </c:spPr>
  <c:txPr>
    <a:bodyPr/>
    <a:lstStyle/>
    <a:p>
      <a:pPr>
        <a:defRPr sz="1400"/>
      </a:pPr>
      <a:endParaRPr lang="de-DE"/>
    </a:p>
  </c:txPr>
  <c:printSettings>
    <c:headerFooter/>
    <c:pageMargins b="0.78740157499999996" l="0.7" r="0.7" t="0.78740157499999996" header="0.3" footer="0.3"/>
    <c:pageSetup/>
  </c:printSettings>
  <c:userShapes r:id="rId2"/>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5.6247996794871795E-2"/>
          <c:y val="0.21115634920634921"/>
          <c:w val="0.91342654914529919"/>
          <c:h val="0.53233015873015865"/>
        </c:manualLayout>
      </c:layout>
      <c:barChart>
        <c:barDir val="col"/>
        <c:grouping val="clustered"/>
        <c:varyColors val="0"/>
        <c:ser>
          <c:idx val="0"/>
          <c:order val="0"/>
          <c:tx>
            <c:v> ifo Konjunkturprognosen</c:v>
          </c:tx>
          <c:spPr>
            <a:solidFill>
              <a:srgbClr val="0074BC"/>
            </a:solidFill>
            <a:ln w="38100">
              <a:noFill/>
            </a:ln>
          </c:spPr>
          <c:invertIfNegative val="0"/>
          <c:dLbls>
            <c:dLbl>
              <c:idx val="0"/>
              <c:layout>
                <c:manualLayout>
                  <c:x val="0"/>
                  <c:y val="1.243392857142857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6C2-4294-B628-A136AB6A67BA}"/>
                </c:ext>
              </c:extLst>
            </c:dLbl>
            <c:spPr>
              <a:noFill/>
              <a:ln>
                <a:noFill/>
              </a:ln>
              <a:effectLst/>
            </c:spPr>
            <c:dLblPos val="inBase"/>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Zusammenfassung!$B$7:$E$7</c:f>
              <c:strCache>
                <c:ptCount val="4"/>
                <c:pt idx="0">
                  <c:v> 1</c:v>
                </c:pt>
                <c:pt idx="1">
                  <c:v> 3</c:v>
                </c:pt>
                <c:pt idx="2">
                  <c:v> 5</c:v>
                </c:pt>
                <c:pt idx="3">
                  <c:v> 7</c:v>
                </c:pt>
              </c:strCache>
            </c:strRef>
          </c:cat>
          <c:val>
            <c:numRef>
              <c:f>Zusammenfassung!$B$24:$E$24</c:f>
              <c:numCache>
                <c:formatCode>0.00</c:formatCode>
                <c:ptCount val="4"/>
                <c:pt idx="0">
                  <c:v>0.14848484848484847</c:v>
                </c:pt>
                <c:pt idx="1">
                  <c:v>0.52727272727272723</c:v>
                </c:pt>
                <c:pt idx="2">
                  <c:v>1.0090909090909088</c:v>
                </c:pt>
                <c:pt idx="3">
                  <c:v>1.5454545454545454</c:v>
                </c:pt>
              </c:numCache>
            </c:numRef>
          </c:val>
          <c:extLst>
            <c:ext xmlns:c16="http://schemas.microsoft.com/office/drawing/2014/chart" uri="{C3380CC4-5D6E-409C-BE32-E72D297353CC}">
              <c16:uniqueId val="{00000001-B6C2-4294-B628-A136AB6A67BA}"/>
            </c:ext>
          </c:extLst>
        </c:ser>
        <c:dLbls>
          <c:showLegendKey val="0"/>
          <c:showVal val="0"/>
          <c:showCatName val="0"/>
          <c:showSerName val="0"/>
          <c:showPercent val="0"/>
          <c:showBubbleSize val="0"/>
        </c:dLbls>
        <c:gapWidth val="100"/>
        <c:axId val="550175104"/>
        <c:axId val="550176640"/>
      </c:barChart>
      <c:lineChart>
        <c:grouping val="standard"/>
        <c:varyColors val="0"/>
        <c:ser>
          <c:idx val="1"/>
          <c:order val="1"/>
          <c:tx>
            <c:v> Regelgebundene Prognose</c:v>
          </c:tx>
          <c:spPr>
            <a:ln w="38100">
              <a:noFill/>
            </a:ln>
          </c:spPr>
          <c:marker>
            <c:symbol val="circle"/>
            <c:size val="12"/>
            <c:spPr>
              <a:solidFill>
                <a:srgbClr val="B91E1E"/>
              </a:solidFill>
              <a:ln>
                <a:noFill/>
              </a:ln>
            </c:spPr>
          </c:marker>
          <c:val>
            <c:numRef>
              <c:f>Zusammenfassung!$B$26:$E$26</c:f>
              <c:numCache>
                <c:formatCode>0.00</c:formatCode>
                <c:ptCount val="4"/>
                <c:pt idx="0">
                  <c:v>1.6139043986843611</c:v>
                </c:pt>
                <c:pt idx="1">
                  <c:v>1.6014423464138672</c:v>
                </c:pt>
                <c:pt idx="2">
                  <c:v>1.5756430015413554</c:v>
                </c:pt>
                <c:pt idx="3">
                  <c:v>1.5769097869691038</c:v>
                </c:pt>
              </c:numCache>
            </c:numRef>
          </c:val>
          <c:smooth val="0"/>
          <c:extLst>
            <c:ext xmlns:c16="http://schemas.microsoft.com/office/drawing/2014/chart" uri="{C3380CC4-5D6E-409C-BE32-E72D297353CC}">
              <c16:uniqueId val="{00000002-B6C2-4294-B628-A136AB6A67BA}"/>
            </c:ext>
          </c:extLst>
        </c:ser>
        <c:dLbls>
          <c:showLegendKey val="0"/>
          <c:showVal val="0"/>
          <c:showCatName val="0"/>
          <c:showSerName val="0"/>
          <c:showPercent val="0"/>
          <c:showBubbleSize val="0"/>
        </c:dLbls>
        <c:marker val="1"/>
        <c:smooth val="0"/>
        <c:axId val="550175104"/>
        <c:axId val="550176640"/>
      </c:lineChart>
      <c:catAx>
        <c:axId val="550175104"/>
        <c:scaling>
          <c:orientation val="minMax"/>
        </c:scaling>
        <c:delete val="0"/>
        <c:axPos val="b"/>
        <c:numFmt formatCode="General" sourceLinked="0"/>
        <c:majorTickMark val="out"/>
        <c:minorTickMark val="none"/>
        <c:tickLblPos val="low"/>
        <c:spPr>
          <a:ln>
            <a:solidFill>
              <a:schemeClr val="tx1"/>
            </a:solidFill>
          </a:ln>
        </c:spPr>
        <c:crossAx val="550176640"/>
        <c:crossesAt val="-60"/>
        <c:auto val="1"/>
        <c:lblAlgn val="ctr"/>
        <c:lblOffset val="100"/>
        <c:tickLblSkip val="1"/>
        <c:tickMarkSkip val="1"/>
        <c:noMultiLvlLbl val="0"/>
      </c:catAx>
      <c:valAx>
        <c:axId val="550176640"/>
        <c:scaling>
          <c:orientation val="minMax"/>
          <c:max val="2"/>
          <c:min val="0"/>
        </c:scaling>
        <c:delete val="0"/>
        <c:axPos val="l"/>
        <c:majorGridlines>
          <c:spPr>
            <a:ln>
              <a:solidFill>
                <a:schemeClr val="tx1"/>
              </a:solidFill>
            </a:ln>
          </c:spPr>
        </c:majorGridlines>
        <c:numFmt formatCode="#,##0.0" sourceLinked="0"/>
        <c:majorTickMark val="out"/>
        <c:minorTickMark val="none"/>
        <c:tickLblPos val="nextTo"/>
        <c:spPr>
          <a:ln>
            <a:noFill/>
          </a:ln>
        </c:spPr>
        <c:crossAx val="550175104"/>
        <c:crosses val="autoZero"/>
        <c:crossBetween val="between"/>
        <c:majorUnit val="0.5"/>
      </c:valAx>
      <c:spPr>
        <a:noFill/>
        <a:ln>
          <a:noFill/>
        </a:ln>
      </c:spPr>
    </c:plotArea>
    <c:legend>
      <c:legendPos val="r"/>
      <c:layout>
        <c:manualLayout>
          <c:xMode val="edge"/>
          <c:yMode val="edge"/>
          <c:x val="0.68249959935897431"/>
          <c:y val="0.12186765873015873"/>
          <c:w val="0.31561765491452992"/>
          <c:h val="0.12769603174603175"/>
        </c:manualLayout>
      </c:layout>
      <c:overlay val="0"/>
      <c:spPr>
        <a:solidFill>
          <a:schemeClr val="bg1"/>
        </a:solidFill>
      </c:spPr>
    </c:legend>
    <c:plotVisOnly val="1"/>
    <c:dispBlanksAs val="gap"/>
    <c:showDLblsOverMax val="0"/>
  </c:chart>
  <c:spPr>
    <a:solidFill>
      <a:schemeClr val="bg1"/>
    </a:solidFill>
    <a:ln>
      <a:noFill/>
    </a:ln>
  </c:spPr>
  <c:txPr>
    <a:bodyPr/>
    <a:lstStyle/>
    <a:p>
      <a:pPr>
        <a:defRPr sz="1400"/>
      </a:pPr>
      <a:endParaRPr lang="de-DE"/>
    </a:p>
  </c:txPr>
  <c:printSettings>
    <c:headerFooter/>
    <c:pageMargins b="0.78740157499999996" l="0.7" r="0.7" t="0.78740157499999996" header="0.3" footer="0.3"/>
    <c:pageSetup/>
  </c:printSettings>
  <c:userShapes r:id="rId2"/>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048842452385759"/>
          <c:y val="4.9609113874170552E-2"/>
          <c:w val="0.87951157547614245"/>
          <c:h val="0.71747482637056437"/>
        </c:manualLayout>
      </c:layout>
      <c:lineChart>
        <c:grouping val="standard"/>
        <c:varyColors val="0"/>
        <c:ser>
          <c:idx val="1"/>
          <c:order val="0"/>
          <c:tx>
            <c:strRef>
              <c:f>Zusammenfassung!$B$7</c:f>
              <c:strCache>
                <c:ptCount val="1"/>
                <c:pt idx="0">
                  <c:v> 1</c:v>
                </c:pt>
              </c:strCache>
            </c:strRef>
          </c:tx>
          <c:marker>
            <c:symbol val="none"/>
          </c:marker>
          <c:cat>
            <c:strRef>
              <c:f>Zusammenfassung!$A$33:$A$57</c:f>
              <c:strCache>
                <c:ptCount val="25"/>
                <c:pt idx="0">
                  <c:v>92</c:v>
                </c:pt>
                <c:pt idx="1">
                  <c:v>93</c:v>
                </c:pt>
                <c:pt idx="2">
                  <c:v>94</c:v>
                </c:pt>
                <c:pt idx="3">
                  <c:v>95</c:v>
                </c:pt>
                <c:pt idx="4">
                  <c:v>96</c:v>
                </c:pt>
                <c:pt idx="5">
                  <c:v>97</c:v>
                </c:pt>
                <c:pt idx="6">
                  <c:v>98</c:v>
                </c:pt>
                <c:pt idx="7">
                  <c:v>99</c:v>
                </c:pt>
                <c:pt idx="8">
                  <c:v>00</c:v>
                </c:pt>
                <c:pt idx="9">
                  <c:v>01</c:v>
                </c:pt>
                <c:pt idx="10">
                  <c:v>02</c:v>
                </c:pt>
                <c:pt idx="11">
                  <c:v>03</c:v>
                </c:pt>
                <c:pt idx="12">
                  <c:v>04</c:v>
                </c:pt>
                <c:pt idx="13">
                  <c:v>05</c:v>
                </c:pt>
                <c:pt idx="14">
                  <c:v>06</c:v>
                </c:pt>
                <c:pt idx="15">
                  <c:v>07</c:v>
                </c:pt>
                <c:pt idx="16">
                  <c:v>08</c:v>
                </c:pt>
                <c:pt idx="17">
                  <c:v>09</c:v>
                </c:pt>
                <c:pt idx="18">
                  <c:v>10</c:v>
                </c:pt>
                <c:pt idx="19">
                  <c:v>11</c:v>
                </c:pt>
                <c:pt idx="20">
                  <c:v>12</c:v>
                </c:pt>
                <c:pt idx="21">
                  <c:v>13</c:v>
                </c:pt>
                <c:pt idx="22">
                  <c:v>14</c:v>
                </c:pt>
                <c:pt idx="23">
                  <c:v>15</c:v>
                </c:pt>
                <c:pt idx="24">
                  <c:v>16</c:v>
                </c:pt>
              </c:strCache>
            </c:strRef>
          </c:cat>
          <c:val>
            <c:numRef>
              <c:f>Zusammenfassung!$B$33:$B$57</c:f>
              <c:numCache>
                <c:formatCode>0.00</c:formatCode>
                <c:ptCount val="25"/>
                <c:pt idx="0">
                  <c:v>-0.89999999999999991</c:v>
                </c:pt>
                <c:pt idx="1">
                  <c:v>-0.7</c:v>
                </c:pt>
                <c:pt idx="2">
                  <c:v>-0.5</c:v>
                </c:pt>
                <c:pt idx="3">
                  <c:v>-0.29999999999999982</c:v>
                </c:pt>
                <c:pt idx="4">
                  <c:v>-9.9999999999999867E-2</c:v>
                </c:pt>
                <c:pt idx="5">
                  <c:v>0.19999999999999973</c:v>
                </c:pt>
                <c:pt idx="6">
                  <c:v>-9.9999999999999645E-2</c:v>
                </c:pt>
                <c:pt idx="7">
                  <c:v>0</c:v>
                </c:pt>
                <c:pt idx="8">
                  <c:v>0</c:v>
                </c:pt>
                <c:pt idx="9">
                  <c:v>0</c:v>
                </c:pt>
                <c:pt idx="10">
                  <c:v>9.9999999999999978E-2</c:v>
                </c:pt>
                <c:pt idx="11">
                  <c:v>0.1</c:v>
                </c:pt>
                <c:pt idx="12">
                  <c:v>0</c:v>
                </c:pt>
                <c:pt idx="13">
                  <c:v>0</c:v>
                </c:pt>
                <c:pt idx="14">
                  <c:v>0</c:v>
                </c:pt>
                <c:pt idx="15">
                  <c:v>0</c:v>
                </c:pt>
                <c:pt idx="16">
                  <c:v>0.30000000000000004</c:v>
                </c:pt>
                <c:pt idx="17">
                  <c:v>0.20000000000000018</c:v>
                </c:pt>
                <c:pt idx="18">
                  <c:v>0</c:v>
                </c:pt>
                <c:pt idx="19">
                  <c:v>0</c:v>
                </c:pt>
                <c:pt idx="20">
                  <c:v>0.10000000000000009</c:v>
                </c:pt>
                <c:pt idx="21">
                  <c:v>9.9999999999999978E-2</c:v>
                </c:pt>
                <c:pt idx="22">
                  <c:v>-0.10000000000000009</c:v>
                </c:pt>
                <c:pt idx="23">
                  <c:v>0</c:v>
                </c:pt>
                <c:pt idx="24">
                  <c:v>-9.9999999999999867E-2</c:v>
                </c:pt>
              </c:numCache>
            </c:numRef>
          </c:val>
          <c:smooth val="0"/>
          <c:extLst>
            <c:ext xmlns:c16="http://schemas.microsoft.com/office/drawing/2014/chart" uri="{C3380CC4-5D6E-409C-BE32-E72D297353CC}">
              <c16:uniqueId val="{00000000-83EF-4BBF-A355-E17169617DD5}"/>
            </c:ext>
          </c:extLst>
        </c:ser>
        <c:ser>
          <c:idx val="2"/>
          <c:order val="1"/>
          <c:tx>
            <c:strRef>
              <c:f>Zusammenfassung!$C$7</c:f>
              <c:strCache>
                <c:ptCount val="1"/>
                <c:pt idx="0">
                  <c:v> 3</c:v>
                </c:pt>
              </c:strCache>
            </c:strRef>
          </c:tx>
          <c:marker>
            <c:symbol val="none"/>
          </c:marker>
          <c:cat>
            <c:strRef>
              <c:f>Zusammenfassung!$A$33:$A$57</c:f>
              <c:strCache>
                <c:ptCount val="25"/>
                <c:pt idx="0">
                  <c:v>92</c:v>
                </c:pt>
                <c:pt idx="1">
                  <c:v>93</c:v>
                </c:pt>
                <c:pt idx="2">
                  <c:v>94</c:v>
                </c:pt>
                <c:pt idx="3">
                  <c:v>95</c:v>
                </c:pt>
                <c:pt idx="4">
                  <c:v>96</c:v>
                </c:pt>
                <c:pt idx="5">
                  <c:v>97</c:v>
                </c:pt>
                <c:pt idx="6">
                  <c:v>98</c:v>
                </c:pt>
                <c:pt idx="7">
                  <c:v>99</c:v>
                </c:pt>
                <c:pt idx="8">
                  <c:v>00</c:v>
                </c:pt>
                <c:pt idx="9">
                  <c:v>01</c:v>
                </c:pt>
                <c:pt idx="10">
                  <c:v>02</c:v>
                </c:pt>
                <c:pt idx="11">
                  <c:v>03</c:v>
                </c:pt>
                <c:pt idx="12">
                  <c:v>04</c:v>
                </c:pt>
                <c:pt idx="13">
                  <c:v>05</c:v>
                </c:pt>
                <c:pt idx="14">
                  <c:v>06</c:v>
                </c:pt>
                <c:pt idx="15">
                  <c:v>07</c:v>
                </c:pt>
                <c:pt idx="16">
                  <c:v>08</c:v>
                </c:pt>
                <c:pt idx="17">
                  <c:v>09</c:v>
                </c:pt>
                <c:pt idx="18">
                  <c:v>10</c:v>
                </c:pt>
                <c:pt idx="19">
                  <c:v>11</c:v>
                </c:pt>
                <c:pt idx="20">
                  <c:v>12</c:v>
                </c:pt>
                <c:pt idx="21">
                  <c:v>13</c:v>
                </c:pt>
                <c:pt idx="22">
                  <c:v>14</c:v>
                </c:pt>
                <c:pt idx="23">
                  <c:v>15</c:v>
                </c:pt>
                <c:pt idx="24">
                  <c:v>16</c:v>
                </c:pt>
              </c:strCache>
            </c:strRef>
          </c:cat>
          <c:val>
            <c:numRef>
              <c:f>Zusammenfassung!$C$33:$C$57</c:f>
              <c:numCache>
                <c:formatCode>0.00</c:formatCode>
                <c:ptCount val="25"/>
                <c:pt idx="0">
                  <c:v>-0.79999999999999982</c:v>
                </c:pt>
                <c:pt idx="1">
                  <c:v>-0.7</c:v>
                </c:pt>
                <c:pt idx="2">
                  <c:v>-1.6999999999999997</c:v>
                </c:pt>
                <c:pt idx="3">
                  <c:v>0.5</c:v>
                </c:pt>
                <c:pt idx="4">
                  <c:v>-0.7</c:v>
                </c:pt>
                <c:pt idx="5">
                  <c:v>9.9999999999999645E-2</c:v>
                </c:pt>
                <c:pt idx="6">
                  <c:v>-0.19999999999999973</c:v>
                </c:pt>
                <c:pt idx="7">
                  <c:v>0.20000000000000018</c:v>
                </c:pt>
                <c:pt idx="8">
                  <c:v>-0.20000000000000018</c:v>
                </c:pt>
                <c:pt idx="9">
                  <c:v>1.1000000000000001</c:v>
                </c:pt>
                <c:pt idx="10">
                  <c:v>0.8</c:v>
                </c:pt>
                <c:pt idx="11">
                  <c:v>0.30000000000000004</c:v>
                </c:pt>
                <c:pt idx="12">
                  <c:v>0</c:v>
                </c:pt>
                <c:pt idx="13">
                  <c:v>0</c:v>
                </c:pt>
                <c:pt idx="14">
                  <c:v>-0.8</c:v>
                </c:pt>
                <c:pt idx="15">
                  <c:v>0.20000000000000018</c:v>
                </c:pt>
                <c:pt idx="16">
                  <c:v>0.90000000000000013</c:v>
                </c:pt>
                <c:pt idx="17">
                  <c:v>-0.79999999999999982</c:v>
                </c:pt>
                <c:pt idx="18">
                  <c:v>-1.8</c:v>
                </c:pt>
                <c:pt idx="19">
                  <c:v>0.29999999999999982</c:v>
                </c:pt>
                <c:pt idx="20">
                  <c:v>0.20000000000000007</c:v>
                </c:pt>
                <c:pt idx="21">
                  <c:v>9.9999999999999978E-2</c:v>
                </c:pt>
                <c:pt idx="22">
                  <c:v>0.5</c:v>
                </c:pt>
                <c:pt idx="23">
                  <c:v>0.19999999999999996</c:v>
                </c:pt>
                <c:pt idx="24">
                  <c:v>-0.19999999999999996</c:v>
                </c:pt>
              </c:numCache>
            </c:numRef>
          </c:val>
          <c:smooth val="0"/>
          <c:extLst>
            <c:ext xmlns:c16="http://schemas.microsoft.com/office/drawing/2014/chart" uri="{C3380CC4-5D6E-409C-BE32-E72D297353CC}">
              <c16:uniqueId val="{00000001-83EF-4BBF-A355-E17169617DD5}"/>
            </c:ext>
          </c:extLst>
        </c:ser>
        <c:ser>
          <c:idx val="3"/>
          <c:order val="2"/>
          <c:tx>
            <c:strRef>
              <c:f>Zusammenfassung!$D$7</c:f>
              <c:strCache>
                <c:ptCount val="1"/>
                <c:pt idx="0">
                  <c:v> 5</c:v>
                </c:pt>
              </c:strCache>
            </c:strRef>
          </c:tx>
          <c:marker>
            <c:symbol val="none"/>
          </c:marker>
          <c:cat>
            <c:strRef>
              <c:f>Zusammenfassung!$A$33:$A$57</c:f>
              <c:strCache>
                <c:ptCount val="25"/>
                <c:pt idx="0">
                  <c:v>92</c:v>
                </c:pt>
                <c:pt idx="1">
                  <c:v>93</c:v>
                </c:pt>
                <c:pt idx="2">
                  <c:v>94</c:v>
                </c:pt>
                <c:pt idx="3">
                  <c:v>95</c:v>
                </c:pt>
                <c:pt idx="4">
                  <c:v>96</c:v>
                </c:pt>
                <c:pt idx="5">
                  <c:v>97</c:v>
                </c:pt>
                <c:pt idx="6">
                  <c:v>98</c:v>
                </c:pt>
                <c:pt idx="7">
                  <c:v>99</c:v>
                </c:pt>
                <c:pt idx="8">
                  <c:v>00</c:v>
                </c:pt>
                <c:pt idx="9">
                  <c:v>01</c:v>
                </c:pt>
                <c:pt idx="10">
                  <c:v>02</c:v>
                </c:pt>
                <c:pt idx="11">
                  <c:v>03</c:v>
                </c:pt>
                <c:pt idx="12">
                  <c:v>04</c:v>
                </c:pt>
                <c:pt idx="13">
                  <c:v>05</c:v>
                </c:pt>
                <c:pt idx="14">
                  <c:v>06</c:v>
                </c:pt>
                <c:pt idx="15">
                  <c:v>07</c:v>
                </c:pt>
                <c:pt idx="16">
                  <c:v>08</c:v>
                </c:pt>
                <c:pt idx="17">
                  <c:v>09</c:v>
                </c:pt>
                <c:pt idx="18">
                  <c:v>10</c:v>
                </c:pt>
                <c:pt idx="19">
                  <c:v>11</c:v>
                </c:pt>
                <c:pt idx="20">
                  <c:v>12</c:v>
                </c:pt>
                <c:pt idx="21">
                  <c:v>13</c:v>
                </c:pt>
                <c:pt idx="22">
                  <c:v>14</c:v>
                </c:pt>
                <c:pt idx="23">
                  <c:v>15</c:v>
                </c:pt>
                <c:pt idx="24">
                  <c:v>16</c:v>
                </c:pt>
              </c:strCache>
            </c:strRef>
          </c:cat>
          <c:val>
            <c:numRef>
              <c:f>Zusammenfassung!$D$33:$D$57</c:f>
              <c:numCache>
                <c:formatCode>0.00</c:formatCode>
                <c:ptCount val="25"/>
                <c:pt idx="0">
                  <c:v>-9.9999999999999867E-2</c:v>
                </c:pt>
                <c:pt idx="1">
                  <c:v>1.6</c:v>
                </c:pt>
                <c:pt idx="2">
                  <c:v>-2.4</c:v>
                </c:pt>
                <c:pt idx="3">
                  <c:v>0.60000000000000009</c:v>
                </c:pt>
                <c:pt idx="4">
                  <c:v>0.10000000000000009</c:v>
                </c:pt>
                <c:pt idx="5">
                  <c:v>-0.10000000000000009</c:v>
                </c:pt>
                <c:pt idx="6">
                  <c:v>0.10000000000000009</c:v>
                </c:pt>
                <c:pt idx="7">
                  <c:v>0.60000000000000009</c:v>
                </c:pt>
                <c:pt idx="8">
                  <c:v>-0.39999999999999991</c:v>
                </c:pt>
                <c:pt idx="9">
                  <c:v>2.1999999999999997</c:v>
                </c:pt>
                <c:pt idx="10">
                  <c:v>0.49999999999999994</c:v>
                </c:pt>
                <c:pt idx="11">
                  <c:v>1</c:v>
                </c:pt>
                <c:pt idx="12">
                  <c:v>0.10000000000000009</c:v>
                </c:pt>
                <c:pt idx="13">
                  <c:v>0.4</c:v>
                </c:pt>
                <c:pt idx="14">
                  <c:v>-1</c:v>
                </c:pt>
                <c:pt idx="15">
                  <c:v>-1</c:v>
                </c:pt>
                <c:pt idx="16">
                  <c:v>0.59999999999999987</c:v>
                </c:pt>
                <c:pt idx="17">
                  <c:v>3.8</c:v>
                </c:pt>
                <c:pt idx="18">
                  <c:v>-1.9000000000000001</c:v>
                </c:pt>
                <c:pt idx="19">
                  <c:v>-0.79999999999999982</c:v>
                </c:pt>
                <c:pt idx="20">
                  <c:v>-0.19999999999999996</c:v>
                </c:pt>
                <c:pt idx="21">
                  <c:v>0.29999999999999993</c:v>
                </c:pt>
                <c:pt idx="22">
                  <c:v>0.30000000000000004</c:v>
                </c:pt>
                <c:pt idx="23">
                  <c:v>-0.39999999999999991</c:v>
                </c:pt>
                <c:pt idx="24">
                  <c:v>-9.9999999999999867E-2</c:v>
                </c:pt>
              </c:numCache>
            </c:numRef>
          </c:val>
          <c:smooth val="0"/>
          <c:extLst>
            <c:ext xmlns:c16="http://schemas.microsoft.com/office/drawing/2014/chart" uri="{C3380CC4-5D6E-409C-BE32-E72D297353CC}">
              <c16:uniqueId val="{00000002-83EF-4BBF-A355-E17169617DD5}"/>
            </c:ext>
          </c:extLst>
        </c:ser>
        <c:ser>
          <c:idx val="4"/>
          <c:order val="3"/>
          <c:tx>
            <c:strRef>
              <c:f>Zusammenfassung!$E$7</c:f>
              <c:strCache>
                <c:ptCount val="1"/>
                <c:pt idx="0">
                  <c:v> 7</c:v>
                </c:pt>
              </c:strCache>
            </c:strRef>
          </c:tx>
          <c:marker>
            <c:symbol val="none"/>
          </c:marker>
          <c:cat>
            <c:strRef>
              <c:f>Zusammenfassung!$A$33:$A$57</c:f>
              <c:strCache>
                <c:ptCount val="25"/>
                <c:pt idx="0">
                  <c:v>92</c:v>
                </c:pt>
                <c:pt idx="1">
                  <c:v>93</c:v>
                </c:pt>
                <c:pt idx="2">
                  <c:v>94</c:v>
                </c:pt>
                <c:pt idx="3">
                  <c:v>95</c:v>
                </c:pt>
                <c:pt idx="4">
                  <c:v>96</c:v>
                </c:pt>
                <c:pt idx="5">
                  <c:v>97</c:v>
                </c:pt>
                <c:pt idx="6">
                  <c:v>98</c:v>
                </c:pt>
                <c:pt idx="7">
                  <c:v>99</c:v>
                </c:pt>
                <c:pt idx="8">
                  <c:v>00</c:v>
                </c:pt>
                <c:pt idx="9">
                  <c:v>01</c:v>
                </c:pt>
                <c:pt idx="10">
                  <c:v>02</c:v>
                </c:pt>
                <c:pt idx="11">
                  <c:v>03</c:v>
                </c:pt>
                <c:pt idx="12">
                  <c:v>04</c:v>
                </c:pt>
                <c:pt idx="13">
                  <c:v>05</c:v>
                </c:pt>
                <c:pt idx="14">
                  <c:v>06</c:v>
                </c:pt>
                <c:pt idx="15">
                  <c:v>07</c:v>
                </c:pt>
                <c:pt idx="16">
                  <c:v>08</c:v>
                </c:pt>
                <c:pt idx="17">
                  <c:v>09</c:v>
                </c:pt>
                <c:pt idx="18">
                  <c:v>10</c:v>
                </c:pt>
                <c:pt idx="19">
                  <c:v>11</c:v>
                </c:pt>
                <c:pt idx="20">
                  <c:v>12</c:v>
                </c:pt>
                <c:pt idx="21">
                  <c:v>13</c:v>
                </c:pt>
                <c:pt idx="22">
                  <c:v>14</c:v>
                </c:pt>
                <c:pt idx="23">
                  <c:v>15</c:v>
                </c:pt>
                <c:pt idx="24">
                  <c:v>16</c:v>
                </c:pt>
              </c:strCache>
            </c:strRef>
          </c:cat>
          <c:val>
            <c:numRef>
              <c:f>Zusammenfassung!$E$33:$E$57</c:f>
              <c:numCache>
                <c:formatCode>0.00</c:formatCode>
                <c:ptCount val="25"/>
                <c:pt idx="0">
                  <c:v>0.30000000000000027</c:v>
                </c:pt>
                <c:pt idx="1">
                  <c:v>3.5999999999999996</c:v>
                </c:pt>
                <c:pt idx="2">
                  <c:v>-1.7999999999999998</c:v>
                </c:pt>
                <c:pt idx="3">
                  <c:v>0</c:v>
                </c:pt>
                <c:pt idx="4">
                  <c:v>0.80000000000000027</c:v>
                </c:pt>
                <c:pt idx="5">
                  <c:v>-0.30000000000000027</c:v>
                </c:pt>
                <c:pt idx="6">
                  <c:v>-9.9999999999999645E-2</c:v>
                </c:pt>
                <c:pt idx="7">
                  <c:v>1.3000000000000003</c:v>
                </c:pt>
                <c:pt idx="8">
                  <c:v>-0.60000000000000009</c:v>
                </c:pt>
                <c:pt idx="9">
                  <c:v>2.2999999999999998</c:v>
                </c:pt>
                <c:pt idx="10">
                  <c:v>2.1999999999999997</c:v>
                </c:pt>
                <c:pt idx="11">
                  <c:v>2.6</c:v>
                </c:pt>
                <c:pt idx="12">
                  <c:v>-0.19999999999999996</c:v>
                </c:pt>
                <c:pt idx="13">
                  <c:v>0.79999999999999993</c:v>
                </c:pt>
                <c:pt idx="14">
                  <c:v>-1.1000000000000001</c:v>
                </c:pt>
                <c:pt idx="15">
                  <c:v>-1.4</c:v>
                </c:pt>
                <c:pt idx="16">
                  <c:v>0.99999999999999978</c:v>
                </c:pt>
                <c:pt idx="17">
                  <c:v>6.3</c:v>
                </c:pt>
                <c:pt idx="18">
                  <c:v>-3.2</c:v>
                </c:pt>
                <c:pt idx="19">
                  <c:v>-1.3</c:v>
                </c:pt>
                <c:pt idx="20">
                  <c:v>1.3</c:v>
                </c:pt>
                <c:pt idx="21">
                  <c:v>0.99999999999999989</c:v>
                </c:pt>
                <c:pt idx="22">
                  <c:v>0.10000000000000009</c:v>
                </c:pt>
                <c:pt idx="23">
                  <c:v>0.30000000000000004</c:v>
                </c:pt>
                <c:pt idx="24">
                  <c:v>0.10000000000000009</c:v>
                </c:pt>
              </c:numCache>
            </c:numRef>
          </c:val>
          <c:smooth val="0"/>
          <c:extLst>
            <c:ext xmlns:c16="http://schemas.microsoft.com/office/drawing/2014/chart" uri="{C3380CC4-5D6E-409C-BE32-E72D297353CC}">
              <c16:uniqueId val="{00000003-83EF-4BBF-A355-E17169617DD5}"/>
            </c:ext>
          </c:extLst>
        </c:ser>
        <c:dLbls>
          <c:showLegendKey val="0"/>
          <c:showVal val="0"/>
          <c:showCatName val="0"/>
          <c:showSerName val="0"/>
          <c:showPercent val="0"/>
          <c:showBubbleSize val="0"/>
        </c:dLbls>
        <c:smooth val="0"/>
        <c:axId val="333059968"/>
        <c:axId val="333061504"/>
      </c:lineChart>
      <c:catAx>
        <c:axId val="333059968"/>
        <c:scaling>
          <c:orientation val="minMax"/>
        </c:scaling>
        <c:delete val="0"/>
        <c:axPos val="b"/>
        <c:numFmt formatCode="General" sourceLinked="1"/>
        <c:majorTickMark val="out"/>
        <c:minorTickMark val="none"/>
        <c:tickLblPos val="low"/>
        <c:txPr>
          <a:bodyPr rot="0" vert="horz"/>
          <a:lstStyle/>
          <a:p>
            <a:pPr>
              <a:defRPr sz="1000" b="0" i="0" u="none" strike="noStrike" baseline="0">
                <a:solidFill>
                  <a:srgbClr val="000000"/>
                </a:solidFill>
                <a:latin typeface="Calibri"/>
                <a:ea typeface="Calibri"/>
                <a:cs typeface="Calibri"/>
              </a:defRPr>
            </a:pPr>
            <a:endParaRPr lang="de-DE"/>
          </a:p>
        </c:txPr>
        <c:crossAx val="333061504"/>
        <c:crosses val="autoZero"/>
        <c:auto val="1"/>
        <c:lblAlgn val="ctr"/>
        <c:lblOffset val="100"/>
        <c:noMultiLvlLbl val="0"/>
      </c:catAx>
      <c:valAx>
        <c:axId val="333061504"/>
        <c:scaling>
          <c:orientation val="minMax"/>
        </c:scaling>
        <c:delete val="0"/>
        <c:axPos val="l"/>
        <c:majorGridlines/>
        <c:title>
          <c:tx>
            <c:rich>
              <a:bodyPr/>
              <a:lstStyle/>
              <a:p>
                <a:pPr>
                  <a:defRPr sz="1000" b="0" i="0" u="none" strike="noStrike" baseline="0">
                    <a:solidFill>
                      <a:srgbClr val="000000"/>
                    </a:solidFill>
                    <a:latin typeface="Calibri"/>
                    <a:ea typeface="Calibri"/>
                    <a:cs typeface="Calibri"/>
                  </a:defRPr>
                </a:pPr>
                <a:r>
                  <a:rPr lang="de-DE"/>
                  <a:t>in Prozentpunkten</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de-DE"/>
          </a:p>
        </c:txPr>
        <c:crossAx val="333059968"/>
        <c:crosses val="autoZero"/>
        <c:crossBetween val="between"/>
      </c:valAx>
    </c:plotArea>
    <c:legend>
      <c:legendPos val="r"/>
      <c:layout>
        <c:manualLayout>
          <c:xMode val="edge"/>
          <c:yMode val="edge"/>
          <c:x val="0.58012877256811346"/>
          <c:y val="0.89544616889039574"/>
          <c:w val="0.36538497277770676"/>
          <c:h val="7.506734349979366E-2"/>
        </c:manualLayout>
      </c:layout>
      <c:overlay val="0"/>
      <c:txPr>
        <a:bodyPr/>
        <a:lstStyle/>
        <a:p>
          <a:pPr>
            <a:defRPr sz="710" b="0" i="0" u="none" strike="noStrike" baseline="0">
              <a:solidFill>
                <a:srgbClr val="000000"/>
              </a:solidFill>
              <a:latin typeface="Calibri"/>
              <a:ea typeface="Calibri"/>
              <a:cs typeface="Calibri"/>
            </a:defRPr>
          </a:pPr>
          <a:endParaRPr lang="de-D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de-DE"/>
    </a:p>
  </c:txPr>
  <c:printSettings>
    <c:headerFooter/>
    <c:pageMargins b="0.78740157499999996" l="0.7" r="0.7" t="0.78740157499999996"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431598694393969"/>
          <c:y val="4.9609113874170552E-2"/>
          <c:w val="0.84568401305606034"/>
          <c:h val="0.74370325023045036"/>
        </c:manualLayout>
      </c:layout>
      <c:barChart>
        <c:barDir val="col"/>
        <c:grouping val="clustered"/>
        <c:varyColors val="0"/>
        <c:ser>
          <c:idx val="0"/>
          <c:order val="0"/>
          <c:invertIfNegative val="0"/>
          <c:dLbls>
            <c:spPr>
              <a:noFill/>
              <a:ln>
                <a:noFill/>
              </a:ln>
              <a:effectLst/>
            </c:spPr>
            <c:txPr>
              <a:bodyPr/>
              <a:lstStyle/>
              <a:p>
                <a:pPr>
                  <a:defRPr sz="1000" b="0" i="0" u="none" strike="noStrike" baseline="0">
                    <a:solidFill>
                      <a:srgbClr val="000000"/>
                    </a:solidFill>
                    <a:latin typeface="Calibri"/>
                    <a:ea typeface="Calibri"/>
                    <a:cs typeface="Calibri"/>
                  </a:defRPr>
                </a:pPr>
                <a:endParaRPr lang="de-DE"/>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Zusammenfassung!$B$7:$E$7</c:f>
              <c:strCache>
                <c:ptCount val="4"/>
                <c:pt idx="0">
                  <c:v> 1</c:v>
                </c:pt>
                <c:pt idx="1">
                  <c:v> 3</c:v>
                </c:pt>
                <c:pt idx="2">
                  <c:v> 5</c:v>
                </c:pt>
                <c:pt idx="3">
                  <c:v> 7</c:v>
                </c:pt>
              </c:strCache>
            </c:strRef>
          </c:cat>
          <c:val>
            <c:numRef>
              <c:f>Zusammenfassung!$B$11:$E$11</c:f>
              <c:numCache>
                <c:formatCode>0.00</c:formatCode>
                <c:ptCount val="4"/>
                <c:pt idx="0">
                  <c:v>-6.3636363636363616E-2</c:v>
                </c:pt>
                <c:pt idx="1">
                  <c:v>-8.4848484848484812E-2</c:v>
                </c:pt>
                <c:pt idx="2">
                  <c:v>0.42121212121212109</c:v>
                </c:pt>
                <c:pt idx="3">
                  <c:v>0.89696969696969697</c:v>
                </c:pt>
              </c:numCache>
            </c:numRef>
          </c:val>
          <c:extLst>
            <c:ext xmlns:c16="http://schemas.microsoft.com/office/drawing/2014/chart" uri="{C3380CC4-5D6E-409C-BE32-E72D297353CC}">
              <c16:uniqueId val="{00000000-312A-4008-8AA9-E00ACF34C6CE}"/>
            </c:ext>
          </c:extLst>
        </c:ser>
        <c:dLbls>
          <c:showLegendKey val="0"/>
          <c:showVal val="0"/>
          <c:showCatName val="0"/>
          <c:showSerName val="0"/>
          <c:showPercent val="0"/>
          <c:showBubbleSize val="0"/>
        </c:dLbls>
        <c:gapWidth val="150"/>
        <c:axId val="333118080"/>
        <c:axId val="336945920"/>
      </c:barChart>
      <c:lineChart>
        <c:grouping val="standard"/>
        <c:varyColors val="0"/>
        <c:ser>
          <c:idx val="2"/>
          <c:order val="1"/>
          <c:tx>
            <c:v>Konfidenzintervall 95%</c:v>
          </c:tx>
          <c:spPr>
            <a:ln w="12700">
              <a:solidFill>
                <a:schemeClr val="accent1"/>
              </a:solidFill>
              <a:prstDash val="dash"/>
            </a:ln>
          </c:spPr>
          <c:marker>
            <c:symbol val="none"/>
          </c:marker>
          <c:val>
            <c:numRef>
              <c:f>Zusammenfassung!$B$16:$E$16</c:f>
              <c:numCache>
                <c:formatCode>0.00</c:formatCode>
                <c:ptCount val="4"/>
                <c:pt idx="0">
                  <c:v>8.8565521372959949E-2</c:v>
                </c:pt>
                <c:pt idx="1">
                  <c:v>0.25059141333993351</c:v>
                </c:pt>
                <c:pt idx="2">
                  <c:v>0.54057852635687831</c:v>
                </c:pt>
                <c:pt idx="3">
                  <c:v>0.71636204771722978</c:v>
                </c:pt>
              </c:numCache>
            </c:numRef>
          </c:val>
          <c:smooth val="0"/>
          <c:extLst>
            <c:ext xmlns:c16="http://schemas.microsoft.com/office/drawing/2014/chart" uri="{C3380CC4-5D6E-409C-BE32-E72D297353CC}">
              <c16:uniqueId val="{00000001-312A-4008-8AA9-E00ACF34C6CE}"/>
            </c:ext>
          </c:extLst>
        </c:ser>
        <c:ser>
          <c:idx val="1"/>
          <c:order val="2"/>
          <c:tx>
            <c:v>Konfidenzband 5%</c:v>
          </c:tx>
          <c:spPr>
            <a:ln w="12700">
              <a:solidFill>
                <a:schemeClr val="accent1"/>
              </a:solidFill>
              <a:prstDash val="dash"/>
            </a:ln>
          </c:spPr>
          <c:marker>
            <c:symbol val="none"/>
          </c:marker>
          <c:val>
            <c:numRef>
              <c:f>Zusammenfassung!$B$17:$E$17</c:f>
              <c:numCache>
                <c:formatCode>0.00</c:formatCode>
                <c:ptCount val="4"/>
                <c:pt idx="0">
                  <c:v>-8.8565521372959949E-2</c:v>
                </c:pt>
                <c:pt idx="1">
                  <c:v>-0.25059141333993351</c:v>
                </c:pt>
                <c:pt idx="2">
                  <c:v>-0.54057852635687831</c:v>
                </c:pt>
                <c:pt idx="3">
                  <c:v>-0.71636204771722978</c:v>
                </c:pt>
              </c:numCache>
            </c:numRef>
          </c:val>
          <c:smooth val="0"/>
          <c:extLst>
            <c:ext xmlns:c16="http://schemas.microsoft.com/office/drawing/2014/chart" uri="{C3380CC4-5D6E-409C-BE32-E72D297353CC}">
              <c16:uniqueId val="{00000002-312A-4008-8AA9-E00ACF34C6CE}"/>
            </c:ext>
          </c:extLst>
        </c:ser>
        <c:dLbls>
          <c:showLegendKey val="0"/>
          <c:showVal val="0"/>
          <c:showCatName val="0"/>
          <c:showSerName val="0"/>
          <c:showPercent val="0"/>
          <c:showBubbleSize val="0"/>
        </c:dLbls>
        <c:marker val="1"/>
        <c:smooth val="0"/>
        <c:axId val="333118080"/>
        <c:axId val="336945920"/>
      </c:lineChart>
      <c:catAx>
        <c:axId val="333118080"/>
        <c:scaling>
          <c:orientation val="minMax"/>
        </c:scaling>
        <c:delete val="0"/>
        <c:axPos val="b"/>
        <c:title>
          <c:tx>
            <c:rich>
              <a:bodyPr/>
              <a:lstStyle/>
              <a:p>
                <a:pPr>
                  <a:defRPr sz="1000" b="0" i="0" u="none" strike="noStrike" baseline="0">
                    <a:solidFill>
                      <a:srgbClr val="000000"/>
                    </a:solidFill>
                    <a:latin typeface="Calibri"/>
                    <a:ea typeface="Calibri"/>
                    <a:cs typeface="Calibri"/>
                  </a:defRPr>
                </a:pPr>
                <a:r>
                  <a:rPr lang="de-DE"/>
                  <a:t>zu prognostizierende Quartale</a:t>
                </a:r>
              </a:p>
            </c:rich>
          </c:tx>
          <c:overlay val="0"/>
        </c:title>
        <c:numFmt formatCode="General" sourceLinked="1"/>
        <c:majorTickMark val="out"/>
        <c:minorTickMark val="none"/>
        <c:tickLblPos val="low"/>
        <c:txPr>
          <a:bodyPr rot="0" vert="horz"/>
          <a:lstStyle/>
          <a:p>
            <a:pPr>
              <a:defRPr sz="1000" b="0" i="0" u="none" strike="noStrike" baseline="0">
                <a:solidFill>
                  <a:srgbClr val="000000"/>
                </a:solidFill>
                <a:latin typeface="Calibri"/>
                <a:ea typeface="Calibri"/>
                <a:cs typeface="Calibri"/>
              </a:defRPr>
            </a:pPr>
            <a:endParaRPr lang="de-DE"/>
          </a:p>
        </c:txPr>
        <c:crossAx val="336945920"/>
        <c:crosses val="autoZero"/>
        <c:auto val="1"/>
        <c:lblAlgn val="ctr"/>
        <c:lblOffset val="100"/>
        <c:noMultiLvlLbl val="0"/>
      </c:catAx>
      <c:valAx>
        <c:axId val="336945920"/>
        <c:scaling>
          <c:orientation val="minMax"/>
          <c:max val="1"/>
          <c:min val="-1"/>
        </c:scaling>
        <c:delete val="0"/>
        <c:axPos val="l"/>
        <c:majorGridlines>
          <c:spPr>
            <a:ln w="6350">
              <a:prstDash val="sysDash"/>
            </a:ln>
          </c:spPr>
        </c:majorGridlines>
        <c:title>
          <c:tx>
            <c:rich>
              <a:bodyPr/>
              <a:lstStyle/>
              <a:p>
                <a:pPr>
                  <a:defRPr sz="1000" b="0" i="0" u="none" strike="noStrike" baseline="0">
                    <a:solidFill>
                      <a:srgbClr val="000000"/>
                    </a:solidFill>
                    <a:latin typeface="Calibri"/>
                    <a:ea typeface="Calibri"/>
                    <a:cs typeface="Calibri"/>
                  </a:defRPr>
                </a:pPr>
                <a:r>
                  <a:rPr lang="de-DE"/>
                  <a:t>in Prozentpunkten</a:t>
                </a:r>
              </a:p>
            </c:rich>
          </c:tx>
          <c:overlay val="0"/>
        </c:title>
        <c:numFmt formatCode="0.0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de-DE"/>
          </a:p>
        </c:txPr>
        <c:crossAx val="333118080"/>
        <c:crosses val="autoZero"/>
        <c:crossBetween val="between"/>
        <c:majorUnit val="0.25"/>
      </c:valAx>
    </c:plotArea>
    <c:legend>
      <c:legendPos val="r"/>
      <c:legendEntry>
        <c:idx val="0"/>
        <c:delete val="1"/>
      </c:legendEntry>
      <c:legendEntry>
        <c:idx val="2"/>
        <c:delete val="1"/>
      </c:legendEntry>
      <c:layout>
        <c:manualLayout>
          <c:xMode val="edge"/>
          <c:yMode val="edge"/>
          <c:x val="0.33012852803599829"/>
          <c:y val="5.6300507624845252E-2"/>
          <c:w val="0.33333365937615361"/>
          <c:h val="6.4343437285537416E-2"/>
        </c:manualLayout>
      </c:layout>
      <c:overlay val="0"/>
      <c:txPr>
        <a:bodyPr/>
        <a:lstStyle/>
        <a:p>
          <a:pPr>
            <a:defRPr sz="710" b="0" i="0" u="none" strike="noStrike" baseline="0">
              <a:solidFill>
                <a:srgbClr val="000000"/>
              </a:solidFill>
              <a:latin typeface="Calibri"/>
              <a:ea typeface="Calibri"/>
              <a:cs typeface="Calibri"/>
            </a:defRPr>
          </a:pPr>
          <a:endParaRPr lang="de-D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de-DE"/>
    </a:p>
  </c:txPr>
  <c:printSettings>
    <c:headerFooter/>
    <c:pageMargins b="0.78740157499999996" l="0.7" r="0.7" t="0.78740157499999996"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231050972057696"/>
          <c:y val="3.4293064516185197E-2"/>
          <c:w val="0.84968686851090514"/>
          <c:h val="0.76109168536774219"/>
        </c:manualLayout>
      </c:layout>
      <c:barChart>
        <c:barDir val="col"/>
        <c:grouping val="clustered"/>
        <c:varyColors val="0"/>
        <c:ser>
          <c:idx val="0"/>
          <c:order val="0"/>
          <c:tx>
            <c:v>ifo Konjunkturprognosen</c:v>
          </c:tx>
          <c:invertIfNegative val="0"/>
          <c:dLbls>
            <c:spPr>
              <a:noFill/>
              <a:ln>
                <a:noFill/>
              </a:ln>
              <a:effectLst/>
            </c:spPr>
            <c:txPr>
              <a:bodyPr/>
              <a:lstStyle/>
              <a:p>
                <a:pPr>
                  <a:defRPr sz="1000" b="0" i="0" u="none" strike="noStrike" baseline="0">
                    <a:solidFill>
                      <a:srgbClr val="000000"/>
                    </a:solidFill>
                    <a:latin typeface="Calibri"/>
                    <a:ea typeface="Calibri"/>
                    <a:cs typeface="Calibri"/>
                  </a:defRPr>
                </a:pPr>
                <a:endParaRPr lang="de-DE"/>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Zusammenfassung!$B$7:$E$7</c:f>
              <c:strCache>
                <c:ptCount val="4"/>
                <c:pt idx="0">
                  <c:v> 1</c:v>
                </c:pt>
                <c:pt idx="1">
                  <c:v> 3</c:v>
                </c:pt>
                <c:pt idx="2">
                  <c:v> 5</c:v>
                </c:pt>
                <c:pt idx="3">
                  <c:v> 7</c:v>
                </c:pt>
              </c:strCache>
            </c:strRef>
          </c:cat>
          <c:val>
            <c:numRef>
              <c:f>Zusammenfassung!$B$24:$E$24</c:f>
              <c:numCache>
                <c:formatCode>0.00</c:formatCode>
                <c:ptCount val="4"/>
                <c:pt idx="0">
                  <c:v>0.14848484848484847</c:v>
                </c:pt>
                <c:pt idx="1">
                  <c:v>0.52727272727272723</c:v>
                </c:pt>
                <c:pt idx="2">
                  <c:v>1.0090909090909088</c:v>
                </c:pt>
                <c:pt idx="3">
                  <c:v>1.5454545454545454</c:v>
                </c:pt>
              </c:numCache>
            </c:numRef>
          </c:val>
          <c:extLst>
            <c:ext xmlns:c16="http://schemas.microsoft.com/office/drawing/2014/chart" uri="{C3380CC4-5D6E-409C-BE32-E72D297353CC}">
              <c16:uniqueId val="{00000000-1E25-49CB-8857-6C7260C9C384}"/>
            </c:ext>
          </c:extLst>
        </c:ser>
        <c:dLbls>
          <c:showLegendKey val="0"/>
          <c:showVal val="0"/>
          <c:showCatName val="0"/>
          <c:showSerName val="0"/>
          <c:showPercent val="0"/>
          <c:showBubbleSize val="0"/>
        </c:dLbls>
        <c:gapWidth val="150"/>
        <c:axId val="288037888"/>
        <c:axId val="288044160"/>
      </c:barChart>
      <c:lineChart>
        <c:grouping val="standard"/>
        <c:varyColors val="0"/>
        <c:ser>
          <c:idx val="1"/>
          <c:order val="1"/>
          <c:tx>
            <c:v>regelgebundene Prognose</c:v>
          </c:tx>
          <c:spPr>
            <a:ln>
              <a:noFill/>
            </a:ln>
          </c:spPr>
          <c:val>
            <c:numRef>
              <c:f>Zusammenfassung!$B$26:$E$26</c:f>
              <c:numCache>
                <c:formatCode>0.00</c:formatCode>
                <c:ptCount val="4"/>
                <c:pt idx="0">
                  <c:v>1.6139043986843611</c:v>
                </c:pt>
                <c:pt idx="1">
                  <c:v>1.6014423464138672</c:v>
                </c:pt>
                <c:pt idx="2">
                  <c:v>1.5756430015413554</c:v>
                </c:pt>
                <c:pt idx="3">
                  <c:v>1.5769097869691038</c:v>
                </c:pt>
              </c:numCache>
            </c:numRef>
          </c:val>
          <c:smooth val="0"/>
          <c:extLst>
            <c:ext xmlns:c16="http://schemas.microsoft.com/office/drawing/2014/chart" uri="{C3380CC4-5D6E-409C-BE32-E72D297353CC}">
              <c16:uniqueId val="{00000001-1E25-49CB-8857-6C7260C9C384}"/>
            </c:ext>
          </c:extLst>
        </c:ser>
        <c:dLbls>
          <c:showLegendKey val="0"/>
          <c:showVal val="0"/>
          <c:showCatName val="0"/>
          <c:showSerName val="0"/>
          <c:showPercent val="0"/>
          <c:showBubbleSize val="0"/>
        </c:dLbls>
        <c:marker val="1"/>
        <c:smooth val="0"/>
        <c:axId val="288037888"/>
        <c:axId val="288044160"/>
      </c:lineChart>
      <c:catAx>
        <c:axId val="288037888"/>
        <c:scaling>
          <c:orientation val="minMax"/>
        </c:scaling>
        <c:delete val="0"/>
        <c:axPos val="b"/>
        <c:title>
          <c:tx>
            <c:rich>
              <a:bodyPr/>
              <a:lstStyle/>
              <a:p>
                <a:pPr>
                  <a:defRPr sz="1000" b="0" i="0" u="none" strike="noStrike" baseline="0">
                    <a:solidFill>
                      <a:srgbClr val="000000"/>
                    </a:solidFill>
                    <a:latin typeface="Calibri"/>
                    <a:ea typeface="Calibri"/>
                    <a:cs typeface="Calibri"/>
                  </a:defRPr>
                </a:pPr>
                <a:r>
                  <a:rPr lang="de-DE"/>
                  <a:t>zu prognostizierende Quartale</a:t>
                </a:r>
              </a:p>
            </c:rich>
          </c:tx>
          <c:overlay val="0"/>
        </c:title>
        <c:numFmt formatCode="General" sourceLinked="1"/>
        <c:majorTickMark val="out"/>
        <c:minorTickMark val="none"/>
        <c:tickLblPos val="low"/>
        <c:txPr>
          <a:bodyPr rot="0" vert="horz"/>
          <a:lstStyle/>
          <a:p>
            <a:pPr>
              <a:defRPr sz="1000" b="0" i="0" u="none" strike="noStrike" baseline="0">
                <a:solidFill>
                  <a:srgbClr val="000000"/>
                </a:solidFill>
                <a:latin typeface="Calibri"/>
                <a:ea typeface="Calibri"/>
                <a:cs typeface="Calibri"/>
              </a:defRPr>
            </a:pPr>
            <a:endParaRPr lang="de-DE"/>
          </a:p>
        </c:txPr>
        <c:crossAx val="288044160"/>
        <c:crosses val="autoZero"/>
        <c:auto val="1"/>
        <c:lblAlgn val="ctr"/>
        <c:lblOffset val="100"/>
        <c:noMultiLvlLbl val="0"/>
      </c:catAx>
      <c:valAx>
        <c:axId val="288044160"/>
        <c:scaling>
          <c:orientation val="minMax"/>
          <c:max val="1.75"/>
          <c:min val="0"/>
        </c:scaling>
        <c:delete val="0"/>
        <c:axPos val="l"/>
        <c:majorGridlines>
          <c:spPr>
            <a:ln w="6350">
              <a:solidFill>
                <a:schemeClr val="tx1">
                  <a:tint val="75000"/>
                  <a:shade val="95000"/>
                  <a:satMod val="105000"/>
                </a:schemeClr>
              </a:solidFill>
              <a:prstDash val="sysDash"/>
            </a:ln>
          </c:spPr>
        </c:majorGridlines>
        <c:title>
          <c:tx>
            <c:rich>
              <a:bodyPr rot="-5400000" vert="horz"/>
              <a:lstStyle/>
              <a:p>
                <a:pPr>
                  <a:defRPr/>
                </a:pPr>
                <a:r>
                  <a:rPr lang="en-US"/>
                  <a:t>in Prozentpunkten</a:t>
                </a:r>
              </a:p>
            </c:rich>
          </c:tx>
          <c:overlay val="0"/>
        </c:title>
        <c:numFmt formatCode="0.0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de-DE"/>
          </a:p>
        </c:txPr>
        <c:crossAx val="288037888"/>
        <c:crosses val="autoZero"/>
        <c:crossBetween val="between"/>
        <c:majorUnit val="0.25"/>
      </c:valAx>
    </c:plotArea>
    <c:legend>
      <c:legendPos val="r"/>
      <c:layout>
        <c:manualLayout>
          <c:xMode val="edge"/>
          <c:yMode val="edge"/>
          <c:x val="0.11753287820405425"/>
          <c:y val="0.35602377808513752"/>
          <c:w val="0.5096158830846963"/>
          <c:h val="6.4343437285537416E-2"/>
        </c:manualLayout>
      </c:layout>
      <c:overlay val="0"/>
      <c:txPr>
        <a:bodyPr/>
        <a:lstStyle/>
        <a:p>
          <a:pPr>
            <a:defRPr sz="710" b="0" i="0" u="none" strike="noStrike" baseline="0">
              <a:solidFill>
                <a:srgbClr val="000000"/>
              </a:solidFill>
              <a:latin typeface="Calibri"/>
              <a:ea typeface="Calibri"/>
              <a:cs typeface="Calibri"/>
            </a:defRPr>
          </a:pPr>
          <a:endParaRPr lang="de-D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de-DE"/>
    </a:p>
  </c:txPr>
  <c:printSettings>
    <c:headerFooter/>
    <c:pageMargins b="0.78740157499999996" l="0.7" r="0.7" t="0.78740157499999996"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 Id="rId6" Type="http://schemas.openxmlformats.org/officeDocument/2006/relationships/chart" Target="../charts/chart24.xml"/><Relationship Id="rId5" Type="http://schemas.openxmlformats.org/officeDocument/2006/relationships/chart" Target="../charts/chart23.xml"/><Relationship Id="rId4" Type="http://schemas.openxmlformats.org/officeDocument/2006/relationships/chart" Target="../charts/chart2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9.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2.xml"/><Relationship Id="rId7" Type="http://schemas.openxmlformats.org/officeDocument/2006/relationships/chart" Target="../charts/chart15.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image" Target="../media/image2.emf"/><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7.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absoluteAnchor>
    <xdr:pos x="561975" y="704850"/>
    <xdr:ext cx="7488000" cy="5040000"/>
    <xdr:graphicFrame macro="">
      <xdr:nvGraphicFramePr>
        <xdr:cNvPr id="2" name="Diagramm 1">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absoluteAnchor>
    <xdr:pos x="561975" y="6353175"/>
    <xdr:ext cx="7488000" cy="5040000"/>
    <xdr:graphicFrame macro="">
      <xdr:nvGraphicFramePr>
        <xdr:cNvPr id="3" name="Diagramm 2">
          <a:extLst>
            <a:ext uri="{FF2B5EF4-FFF2-40B4-BE49-F238E27FC236}">
              <a16:creationId xmlns:a16="http://schemas.microsoft.com/office/drawing/2014/main" id="{00000000-0008-0000-0000-000003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absoluteAnchor>
  <xdr:absoluteAnchor>
    <xdr:pos x="561975" y="11963400"/>
    <xdr:ext cx="7488000" cy="5040000"/>
    <xdr:graphicFrame macro="">
      <xdr:nvGraphicFramePr>
        <xdr:cNvPr id="4" name="Diagramm 3">
          <a:extLst>
            <a:ext uri="{FF2B5EF4-FFF2-40B4-BE49-F238E27FC236}">
              <a16:creationId xmlns:a16="http://schemas.microsoft.com/office/drawing/2014/main" id="{00000000-0008-0000-0000-000004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absoluteAnchor>
  <xdr:absoluteAnchor>
    <xdr:pos x="8667750" y="704850"/>
    <xdr:ext cx="7488000" cy="5040000"/>
    <xdr:graphicFrame macro="">
      <xdr:nvGraphicFramePr>
        <xdr:cNvPr id="5" name="Diagramm 4">
          <a:extLst>
            <a:ext uri="{FF2B5EF4-FFF2-40B4-BE49-F238E27FC236}">
              <a16:creationId xmlns:a16="http://schemas.microsoft.com/office/drawing/2014/main" id="{00000000-0008-0000-0000-000005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absoluteAnchor>
  <xdr:absoluteAnchor>
    <xdr:pos x="8667750" y="6353175"/>
    <xdr:ext cx="7488000" cy="5040000"/>
    <xdr:graphicFrame macro="">
      <xdr:nvGraphicFramePr>
        <xdr:cNvPr id="6" name="Diagramm 5">
          <a:extLst>
            <a:ext uri="{FF2B5EF4-FFF2-40B4-BE49-F238E27FC236}">
              <a16:creationId xmlns:a16="http://schemas.microsoft.com/office/drawing/2014/main" id="{00000000-0008-0000-0000-000006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absoluteAnchor>
  <xdr:absoluteAnchor>
    <xdr:pos x="8667750" y="11963400"/>
    <xdr:ext cx="7488000" cy="5040000"/>
    <xdr:graphicFrame macro="">
      <xdr:nvGraphicFramePr>
        <xdr:cNvPr id="7" name="Diagramm 6">
          <a:extLst>
            <a:ext uri="{FF2B5EF4-FFF2-40B4-BE49-F238E27FC236}">
              <a16:creationId xmlns:a16="http://schemas.microsoft.com/office/drawing/2014/main" id="{00000000-0008-0000-0000-000007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absoluteAnchor>
  <xdr:twoCellAnchor>
    <xdr:from>
      <xdr:col>23</xdr:col>
      <xdr:colOff>0</xdr:colOff>
      <xdr:row>1</xdr:row>
      <xdr:rowOff>0</xdr:rowOff>
    </xdr:from>
    <xdr:to>
      <xdr:col>29</xdr:col>
      <xdr:colOff>0</xdr:colOff>
      <xdr:row>17</xdr:row>
      <xdr:rowOff>160020</xdr:rowOff>
    </xdr:to>
    <xdr:graphicFrame macro="">
      <xdr:nvGraphicFramePr>
        <xdr:cNvPr id="8" name="Diagramm 1">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23</xdr:col>
      <xdr:colOff>0</xdr:colOff>
      <xdr:row>24</xdr:row>
      <xdr:rowOff>0</xdr:rowOff>
    </xdr:from>
    <xdr:to>
      <xdr:col>29</xdr:col>
      <xdr:colOff>0</xdr:colOff>
      <xdr:row>40</xdr:row>
      <xdr:rowOff>160020</xdr:rowOff>
    </xdr:to>
    <xdr:graphicFrame macro="">
      <xdr:nvGraphicFramePr>
        <xdr:cNvPr id="9" name="Diagramm 1">
          <a:extLst>
            <a:ext uri="{FF2B5EF4-FFF2-40B4-BE49-F238E27FC236}">
              <a16:creationId xmlns:a16="http://schemas.microsoft.com/office/drawing/2014/main" id="{00000000-0008-0000-0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23</xdr:col>
      <xdr:colOff>0</xdr:colOff>
      <xdr:row>45</xdr:row>
      <xdr:rowOff>0</xdr:rowOff>
    </xdr:from>
    <xdr:to>
      <xdr:col>29</xdr:col>
      <xdr:colOff>0</xdr:colOff>
      <xdr:row>61</xdr:row>
      <xdr:rowOff>159600</xdr:rowOff>
    </xdr:to>
    <xdr:graphicFrame macro="">
      <xdr:nvGraphicFramePr>
        <xdr:cNvPr id="10" name="Diagramm 1">
          <a:extLst>
            <a:ext uri="{FF2B5EF4-FFF2-40B4-BE49-F238E27FC236}">
              <a16:creationId xmlns:a16="http://schemas.microsoft.com/office/drawing/2014/main" id="{00000000-0008-0000-00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60960</xdr:colOff>
      <xdr:row>14</xdr:row>
      <xdr:rowOff>38100</xdr:rowOff>
    </xdr:from>
    <xdr:to>
      <xdr:col>6</xdr:col>
      <xdr:colOff>7620</xdr:colOff>
      <xdr:row>42</xdr:row>
      <xdr:rowOff>106680</xdr:rowOff>
    </xdr:to>
    <xdr:graphicFrame macro="">
      <xdr:nvGraphicFramePr>
        <xdr:cNvPr id="1180" name="Diagramm 4">
          <a:extLst>
            <a:ext uri="{FF2B5EF4-FFF2-40B4-BE49-F238E27FC236}">
              <a16:creationId xmlns:a16="http://schemas.microsoft.com/office/drawing/2014/main" id="{00000000-0008-0000-0200-00009C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47625</xdr:colOff>
          <xdr:row>0</xdr:row>
          <xdr:rowOff>47625</xdr:rowOff>
        </xdr:from>
        <xdr:to>
          <xdr:col>1</xdr:col>
          <xdr:colOff>76200</xdr:colOff>
          <xdr:row>1</xdr:row>
          <xdr:rowOff>171450</xdr:rowOff>
        </xdr:to>
        <xdr:sp macro="" textlink="">
          <xdr:nvSpPr>
            <xdr:cNvPr id="18464" name="Object 32" hidden="1">
              <a:extLst>
                <a:ext uri="{63B3BB69-23CF-44E3-9099-C40C66FF867C}">
                  <a14:compatExt spid="_x0000_s18464"/>
                </a:ext>
                <a:ext uri="{FF2B5EF4-FFF2-40B4-BE49-F238E27FC236}">
                  <a16:creationId xmlns:a16="http://schemas.microsoft.com/office/drawing/2014/main" id="{00000000-0008-0000-0800-0000204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29</xdr:col>
      <xdr:colOff>373380</xdr:colOff>
      <xdr:row>47</xdr:row>
      <xdr:rowOff>38100</xdr:rowOff>
    </xdr:from>
    <xdr:to>
      <xdr:col>35</xdr:col>
      <xdr:colOff>190500</xdr:colOff>
      <xdr:row>63</xdr:row>
      <xdr:rowOff>99060</xdr:rowOff>
    </xdr:to>
    <xdr:graphicFrame macro="">
      <xdr:nvGraphicFramePr>
        <xdr:cNvPr id="3" name="Diagramm 2">
          <a:extLst>
            <a:ext uri="{FF2B5EF4-FFF2-40B4-BE49-F238E27FC236}">
              <a16:creationId xmlns:a16="http://schemas.microsoft.com/office/drawing/2014/main" id="{00000000-0008-0000-0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36</xdr:col>
      <xdr:colOff>0</xdr:colOff>
      <xdr:row>47</xdr:row>
      <xdr:rowOff>0</xdr:rowOff>
    </xdr:from>
    <xdr:to>
      <xdr:col>41</xdr:col>
      <xdr:colOff>609600</xdr:colOff>
      <xdr:row>63</xdr:row>
      <xdr:rowOff>60960</xdr:rowOff>
    </xdr:to>
    <xdr:graphicFrame macro="">
      <xdr:nvGraphicFramePr>
        <xdr:cNvPr id="4" name="Diagramm 3">
          <a:extLst>
            <a:ext uri="{FF2B5EF4-FFF2-40B4-BE49-F238E27FC236}">
              <a16:creationId xmlns:a16="http://schemas.microsoft.com/office/drawing/2014/main" id="{00000000-0008-0000-09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42</xdr:col>
      <xdr:colOff>0</xdr:colOff>
      <xdr:row>47</xdr:row>
      <xdr:rowOff>0</xdr:rowOff>
    </xdr:from>
    <xdr:to>
      <xdr:col>47</xdr:col>
      <xdr:colOff>609600</xdr:colOff>
      <xdr:row>63</xdr:row>
      <xdr:rowOff>60960</xdr:rowOff>
    </xdr:to>
    <xdr:graphicFrame macro="">
      <xdr:nvGraphicFramePr>
        <xdr:cNvPr id="5" name="Diagramm 4">
          <a:extLst>
            <a:ext uri="{FF2B5EF4-FFF2-40B4-BE49-F238E27FC236}">
              <a16:creationId xmlns:a16="http://schemas.microsoft.com/office/drawing/2014/main" id="{00000000-0008-0000-09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29</xdr:col>
      <xdr:colOff>373380</xdr:colOff>
      <xdr:row>47</xdr:row>
      <xdr:rowOff>38100</xdr:rowOff>
    </xdr:from>
    <xdr:to>
      <xdr:col>35</xdr:col>
      <xdr:colOff>190500</xdr:colOff>
      <xdr:row>63</xdr:row>
      <xdr:rowOff>99060</xdr:rowOff>
    </xdr:to>
    <xdr:graphicFrame macro="">
      <xdr:nvGraphicFramePr>
        <xdr:cNvPr id="2" name="Diagramm 1">
          <a:extLst>
            <a:ext uri="{FF2B5EF4-FFF2-40B4-BE49-F238E27FC236}">
              <a16:creationId xmlns:a16="http://schemas.microsoft.com/office/drawing/2014/main" id="{5F7B70F5-AEA7-48DF-B0E0-DCDE26B90F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36</xdr:col>
      <xdr:colOff>0</xdr:colOff>
      <xdr:row>47</xdr:row>
      <xdr:rowOff>0</xdr:rowOff>
    </xdr:from>
    <xdr:to>
      <xdr:col>41</xdr:col>
      <xdr:colOff>609600</xdr:colOff>
      <xdr:row>63</xdr:row>
      <xdr:rowOff>60960</xdr:rowOff>
    </xdr:to>
    <xdr:graphicFrame macro="">
      <xdr:nvGraphicFramePr>
        <xdr:cNvPr id="6" name="Diagramm 5">
          <a:extLst>
            <a:ext uri="{FF2B5EF4-FFF2-40B4-BE49-F238E27FC236}">
              <a16:creationId xmlns:a16="http://schemas.microsoft.com/office/drawing/2014/main" id="{3FA0DF06-EE2B-42EB-ABC4-4E6A394906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42</xdr:col>
      <xdr:colOff>0</xdr:colOff>
      <xdr:row>47</xdr:row>
      <xdr:rowOff>0</xdr:rowOff>
    </xdr:from>
    <xdr:to>
      <xdr:col>47</xdr:col>
      <xdr:colOff>609600</xdr:colOff>
      <xdr:row>63</xdr:row>
      <xdr:rowOff>60960</xdr:rowOff>
    </xdr:to>
    <xdr:graphicFrame macro="">
      <xdr:nvGraphicFramePr>
        <xdr:cNvPr id="7" name="Diagramm 6">
          <a:extLst>
            <a:ext uri="{FF2B5EF4-FFF2-40B4-BE49-F238E27FC236}">
              <a16:creationId xmlns:a16="http://schemas.microsoft.com/office/drawing/2014/main" id="{D9BAEC20-F022-4DE7-9D52-BF9E5C2E95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3</xdr:col>
      <xdr:colOff>685800</xdr:colOff>
      <xdr:row>6</xdr:row>
      <xdr:rowOff>45720</xdr:rowOff>
    </xdr:from>
    <xdr:to>
      <xdr:col>9</xdr:col>
      <xdr:colOff>685800</xdr:colOff>
      <xdr:row>23</xdr:row>
      <xdr:rowOff>38100</xdr:rowOff>
    </xdr:to>
    <xdr:graphicFrame macro="">
      <xdr:nvGraphicFramePr>
        <xdr:cNvPr id="792604" name="Diagramm 1">
          <a:extLst>
            <a:ext uri="{FF2B5EF4-FFF2-40B4-BE49-F238E27FC236}">
              <a16:creationId xmlns:a16="http://schemas.microsoft.com/office/drawing/2014/main" id="{00000000-0008-0000-0A00-00001C180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0.70444</cdr:x>
      <cdr:y>0.12381</cdr:y>
    </cdr:from>
    <cdr:to>
      <cdr:x>0.96542</cdr:x>
      <cdr:y>0.1869</cdr:y>
    </cdr:to>
    <cdr:sp macro="" textlink="">
      <cdr:nvSpPr>
        <cdr:cNvPr id="2" name="Textfeld 1"/>
        <cdr:cNvSpPr txBox="1"/>
      </cdr:nvSpPr>
      <cdr:spPr>
        <a:xfrm xmlns:a="http://schemas.openxmlformats.org/drawingml/2006/main">
          <a:off x="5274859" y="624003"/>
          <a:ext cx="1954189" cy="317972"/>
        </a:xfrm>
        <a:prstGeom xmlns:a="http://schemas.openxmlformats.org/drawingml/2006/main" prst="rect">
          <a:avLst/>
        </a:prstGeom>
        <a:noFill xmlns:a="http://schemas.openxmlformats.org/drawingml/2006/main"/>
      </cdr:spPr>
      <cdr:txBody>
        <a:bodyPr xmlns:a="http://schemas.openxmlformats.org/drawingml/2006/main" vertOverflow="clip" wrap="none" rtlCol="0">
          <a:spAutoFit/>
        </a:bodyPr>
        <a:lstStyle xmlns:a="http://schemas.openxmlformats.org/drawingml/2006/main"/>
        <a:p xmlns:a="http://schemas.openxmlformats.org/drawingml/2006/main">
          <a:r>
            <a:rPr lang="de-DE" sz="1400">
              <a:latin typeface="+mn-lt"/>
              <a:cs typeface="Arial" pitchFamily="34" charset="0"/>
            </a:rPr>
            <a:t>Quarters to be forecast:</a:t>
          </a:r>
        </a:p>
      </cdr:txBody>
    </cdr:sp>
  </cdr:relSizeAnchor>
  <cdr:absSizeAnchor xmlns:cdr="http://schemas.openxmlformats.org/drawingml/2006/chartDrawing">
    <cdr:from>
      <cdr:x>0</cdr:x>
      <cdr:y>0.84647</cdr:y>
    </cdr:from>
    <cdr:ext cx="7277100" cy="773802"/>
    <cdr:sp macro="" textlink="">
      <cdr:nvSpPr>
        <cdr:cNvPr id="3" name="Textfeld 1"/>
        <cdr:cNvSpPr txBox="1"/>
      </cdr:nvSpPr>
      <cdr:spPr>
        <a:xfrm xmlns:a="http://schemas.openxmlformats.org/drawingml/2006/main">
          <a:off x="0" y="4266196"/>
          <a:ext cx="7277100" cy="773802"/>
        </a:xfrm>
        <a:prstGeom xmlns:a="http://schemas.openxmlformats.org/drawingml/2006/main" prst="rect">
          <a:avLst/>
        </a:prstGeom>
      </cdr:spPr>
      <cdr:txBody>
        <a:bodyPr xmlns:a="http://schemas.openxmlformats.org/drawingml/2006/main" vertOverflow="clip" horzOverflow="clip"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200">
              <a:effectLst/>
              <a:latin typeface="+mn-lt"/>
              <a:ea typeface="+mn-ea"/>
              <a:cs typeface="+mn-cs"/>
            </a:rPr>
            <a:t>ᵃ The forecast error is defined as the difference between the annual rate of real gross domestic product forecast by the Ifo Institute and the actual rate published by the Federal Statistical Office. In the latter, the first publication has been used, which is usually published in January for the previous year.</a:t>
          </a:r>
        </a:p>
        <a:p xmlns:a="http://schemas.openxmlformats.org/drawingml/2006/main">
          <a:r>
            <a:rPr lang="de-DE" sz="1200">
              <a:effectLst/>
              <a:latin typeface="+mn-lt"/>
              <a:ea typeface="+mn-ea"/>
              <a:cs typeface="+mn-cs"/>
            </a:rPr>
            <a:t>Source: Federal Statistical Office; ifo Institute; calculations by the ifo Institute. </a:t>
          </a:r>
        </a:p>
      </cdr:txBody>
    </cdr:sp>
  </cdr:absSizeAnchor>
  <cdr:absSizeAnchor xmlns:cdr="http://schemas.openxmlformats.org/drawingml/2006/chartDrawing">
    <cdr:from>
      <cdr:x>0</cdr:x>
      <cdr:y>0</cdr:y>
    </cdr:from>
    <cdr:ext cx="7488000" cy="542925"/>
    <cdr:sp macro="" textlink="">
      <cdr:nvSpPr>
        <cdr:cNvPr id="5" name="Textfeld 1"/>
        <cdr:cNvSpPr txBox="1"/>
      </cdr:nvSpPr>
      <cdr:spPr>
        <a:xfrm xmlns:a="http://schemas.openxmlformats.org/drawingml/2006/main">
          <a:off x="0" y="0"/>
          <a:ext cx="7488000" cy="542925"/>
        </a:xfrm>
        <a:prstGeom xmlns:a="http://schemas.openxmlformats.org/drawingml/2006/main" prst="rect">
          <a:avLst/>
        </a:prstGeom>
      </cdr:spPr>
      <cdr:txBody>
        <a:bodyPr xmlns:a="http://schemas.openxmlformats.org/drawingml/2006/main" vertOverflow="clip" horzOverflow="clip" wrap="square" lIns="0" tIns="0" rIns="0" bIns="36000" rtlCol="0" anchor="ctr" anchorCtr="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600">
              <a:effectLst/>
              <a:latin typeface="+mj-lt"/>
              <a:ea typeface="+mn-ea"/>
              <a:cs typeface="+mn-cs"/>
            </a:rPr>
            <a:t>Forecast errorᵃ</a:t>
          </a:r>
          <a:endParaRPr lang="de-DE" sz="1600">
            <a:effectLst/>
            <a:latin typeface="+mj-lt"/>
          </a:endParaRPr>
        </a:p>
      </cdr:txBody>
    </cdr:sp>
  </cdr:absSizeAnchor>
  <cdr:absSizeAnchor xmlns:cdr="http://schemas.openxmlformats.org/drawingml/2006/chartDrawing">
    <cdr:from>
      <cdr:x>0</cdr:x>
      <cdr:y>0.10763</cdr:y>
    </cdr:from>
    <cdr:ext cx="7488000" cy="0"/>
    <cdr:cxnSp macro="">
      <cdr:nvCxnSpPr>
        <cdr:cNvPr id="6" name="Gerade Verbindung 4">
          <a:extLst xmlns:a="http://schemas.openxmlformats.org/drawingml/2006/main">
            <a:ext uri="{FF2B5EF4-FFF2-40B4-BE49-F238E27FC236}">
              <a16:creationId xmlns:a16="http://schemas.microsoft.com/office/drawing/2014/main" id="{460A1134-0EBE-408A-A3C0-2D9C77DC8D40}"/>
            </a:ext>
          </a:extLst>
        </cdr:cNvPr>
        <cdr:cNvCxnSpPr/>
      </cdr:nvCxnSpPr>
      <cdr:spPr>
        <a:xfrm xmlns:a="http://schemas.openxmlformats.org/drawingml/2006/main">
          <a:off x="0" y="542432"/>
          <a:ext cx="7488000" cy="0"/>
        </a:xfrm>
        <a:prstGeom xmlns:a="http://schemas.openxmlformats.org/drawingml/2006/main" prst="line">
          <a:avLst/>
        </a:prstGeom>
        <a:ln xmlns:a="http://schemas.openxmlformats.org/drawingml/2006/main" w="190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absSizeAnchor xmlns:cdr="http://schemas.openxmlformats.org/drawingml/2006/chartDrawing">
    <cdr:from>
      <cdr:x>0.05462</cdr:x>
      <cdr:y>0.13936</cdr:y>
    </cdr:from>
    <cdr:ext cx="2973410" cy="225635"/>
    <cdr:sp macro="" textlink="">
      <cdr:nvSpPr>
        <cdr:cNvPr id="8" name="Textfeld 1"/>
        <cdr:cNvSpPr txBox="1"/>
      </cdr:nvSpPr>
      <cdr:spPr>
        <a:xfrm xmlns:a="http://schemas.openxmlformats.org/drawingml/2006/main">
          <a:off x="408995" y="702353"/>
          <a:ext cx="2973410" cy="225635"/>
        </a:xfrm>
        <a:prstGeom xmlns:a="http://schemas.openxmlformats.org/drawingml/2006/main" prst="rect">
          <a:avLst/>
        </a:prstGeom>
      </cdr:spPr>
      <cdr:txBody>
        <a:bodyPr xmlns:a="http://schemas.openxmlformats.org/drawingml/2006/main" vertOverflow="clip" horzOverflow="clip"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400"/>
            <a:t>Percentage</a:t>
          </a:r>
          <a:r>
            <a:rPr lang="de-DE" sz="1400" baseline="0"/>
            <a:t> points</a:t>
          </a:r>
          <a:endParaRPr lang="de-DE" sz="1400"/>
        </a:p>
      </cdr:txBody>
    </cdr:sp>
  </cdr:absSizeAnchor>
  <cdr:absSizeAnchor xmlns:cdr="http://schemas.openxmlformats.org/drawingml/2006/chartDrawing">
    <cdr:from>
      <cdr:x>0.8599</cdr:x>
      <cdr:y>0.96162</cdr:y>
    </cdr:from>
    <cdr:ext cx="1049099" cy="193451"/>
    <cdr:sp macro="" textlink="">
      <cdr:nvSpPr>
        <cdr:cNvPr id="9" name="Textfeld 2"/>
        <cdr:cNvSpPr txBox="1"/>
      </cdr:nvSpPr>
      <cdr:spPr>
        <a:xfrm xmlns:a="http://schemas.openxmlformats.org/drawingml/2006/main">
          <a:off x="6438901" y="4846547"/>
          <a:ext cx="1049099" cy="193451"/>
        </a:xfrm>
        <a:prstGeom xmlns:a="http://schemas.openxmlformats.org/drawingml/2006/main" prst="rect">
          <a:avLst/>
        </a:prstGeom>
      </cdr:spPr>
      <cdr:txBody>
        <a:bodyPr xmlns:a="http://schemas.openxmlformats.org/drawingml/2006/main"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de-DE" sz="1200"/>
            <a:t>© ifo Institute </a:t>
          </a:r>
        </a:p>
      </cdr:txBody>
    </cdr:sp>
  </cdr:absSizeAnchor>
</c:userShapes>
</file>

<file path=xl/drawings/drawing3.xml><?xml version="1.0" encoding="utf-8"?>
<c:userShapes xmlns:c="http://schemas.openxmlformats.org/drawingml/2006/chart">
  <cdr:absSizeAnchor xmlns:cdr="http://schemas.openxmlformats.org/drawingml/2006/chartDrawing">
    <cdr:from>
      <cdr:x>0</cdr:x>
      <cdr:y>0.84647</cdr:y>
    </cdr:from>
    <cdr:ext cx="7277100" cy="773802"/>
    <cdr:sp macro="" textlink="">
      <cdr:nvSpPr>
        <cdr:cNvPr id="3" name="Textfeld 1"/>
        <cdr:cNvSpPr txBox="1"/>
      </cdr:nvSpPr>
      <cdr:spPr>
        <a:xfrm xmlns:a="http://schemas.openxmlformats.org/drawingml/2006/main">
          <a:off x="0" y="4266194"/>
          <a:ext cx="7277100" cy="773802"/>
        </a:xfrm>
        <a:prstGeom xmlns:a="http://schemas.openxmlformats.org/drawingml/2006/main" prst="rect">
          <a:avLst/>
        </a:prstGeom>
      </cdr:spPr>
      <cdr:txBody>
        <a:bodyPr xmlns:a="http://schemas.openxmlformats.org/drawingml/2006/main" vertOverflow="clip" horzOverflow="clip"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200">
              <a:effectLst/>
              <a:latin typeface="+mn-lt"/>
              <a:ea typeface="+mn-ea"/>
              <a:cs typeface="+mn-cs"/>
            </a:rPr>
            <a:t>ᵃ The forecast error is defined as the difference between the annual rate of real gross domestic product forecast by the Ifo Institute and the actual rate published by the Federal Statistical Office. In the latter, the first publication has been used, which is usually published in January for the previous year.</a:t>
          </a:r>
        </a:p>
        <a:p xmlns:a="http://schemas.openxmlformats.org/drawingml/2006/main">
          <a:r>
            <a:rPr lang="de-DE" sz="1200">
              <a:effectLst/>
              <a:latin typeface="+mn-lt"/>
              <a:ea typeface="+mn-ea"/>
              <a:cs typeface="+mn-cs"/>
            </a:rPr>
            <a:t>Source: Federal Statistical Office; ifo Institute; calculations by the ifo Institute. </a:t>
          </a:r>
        </a:p>
      </cdr:txBody>
    </cdr:sp>
  </cdr:absSizeAnchor>
  <cdr:absSizeAnchor xmlns:cdr="http://schemas.openxmlformats.org/drawingml/2006/chartDrawing">
    <cdr:from>
      <cdr:x>0</cdr:x>
      <cdr:y>0</cdr:y>
    </cdr:from>
    <cdr:ext cx="7488000" cy="542925"/>
    <cdr:sp macro="" textlink="">
      <cdr:nvSpPr>
        <cdr:cNvPr id="5" name="Textfeld 1"/>
        <cdr:cNvSpPr txBox="1"/>
      </cdr:nvSpPr>
      <cdr:spPr>
        <a:xfrm xmlns:a="http://schemas.openxmlformats.org/drawingml/2006/main">
          <a:off x="0" y="0"/>
          <a:ext cx="7488000" cy="542925"/>
        </a:xfrm>
        <a:prstGeom xmlns:a="http://schemas.openxmlformats.org/drawingml/2006/main" prst="rect">
          <a:avLst/>
        </a:prstGeom>
      </cdr:spPr>
      <cdr:txBody>
        <a:bodyPr xmlns:a="http://schemas.openxmlformats.org/drawingml/2006/main" vertOverflow="clip" horzOverflow="clip" wrap="square" lIns="0" tIns="0" rIns="0" bIns="36000" rtlCol="0" anchor="ctr" anchorCtr="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600">
              <a:effectLst/>
              <a:latin typeface="+mj-lt"/>
              <a:ea typeface="+mn-ea"/>
              <a:cs typeface="+mn-cs"/>
            </a:rPr>
            <a:t>Average forecast errorᵃ</a:t>
          </a:r>
          <a:endParaRPr lang="de-DE" sz="1600">
            <a:effectLst/>
            <a:latin typeface="+mj-lt"/>
          </a:endParaRPr>
        </a:p>
      </cdr:txBody>
    </cdr:sp>
  </cdr:absSizeAnchor>
  <cdr:absSizeAnchor xmlns:cdr="http://schemas.openxmlformats.org/drawingml/2006/chartDrawing">
    <cdr:from>
      <cdr:x>0</cdr:x>
      <cdr:y>0.10763</cdr:y>
    </cdr:from>
    <cdr:ext cx="7488000" cy="0"/>
    <cdr:cxnSp macro="">
      <cdr:nvCxnSpPr>
        <cdr:cNvPr id="6" name="Gerade Verbindung 4">
          <a:extLst xmlns:a="http://schemas.openxmlformats.org/drawingml/2006/main">
            <a:ext uri="{FF2B5EF4-FFF2-40B4-BE49-F238E27FC236}">
              <a16:creationId xmlns:a16="http://schemas.microsoft.com/office/drawing/2014/main" id="{3ED6ED9A-C01C-4F67-B6B3-4B2665352F6D}"/>
            </a:ext>
          </a:extLst>
        </cdr:cNvPr>
        <cdr:cNvCxnSpPr/>
      </cdr:nvCxnSpPr>
      <cdr:spPr>
        <a:xfrm xmlns:a="http://schemas.openxmlformats.org/drawingml/2006/main">
          <a:off x="0" y="542432"/>
          <a:ext cx="7488000" cy="0"/>
        </a:xfrm>
        <a:prstGeom xmlns:a="http://schemas.openxmlformats.org/drawingml/2006/main" prst="line">
          <a:avLst/>
        </a:prstGeom>
        <a:ln xmlns:a="http://schemas.openxmlformats.org/drawingml/2006/main" w="190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absSizeAnchor xmlns:cdr="http://schemas.openxmlformats.org/drawingml/2006/chartDrawing">
    <cdr:from>
      <cdr:x>0.05462</cdr:x>
      <cdr:y>0.13936</cdr:y>
    </cdr:from>
    <cdr:ext cx="2973410" cy="225635"/>
    <cdr:sp macro="" textlink="">
      <cdr:nvSpPr>
        <cdr:cNvPr id="7" name="Textfeld 1"/>
        <cdr:cNvSpPr txBox="1"/>
      </cdr:nvSpPr>
      <cdr:spPr>
        <a:xfrm xmlns:a="http://schemas.openxmlformats.org/drawingml/2006/main">
          <a:off x="408995" y="702353"/>
          <a:ext cx="2973410" cy="225635"/>
        </a:xfrm>
        <a:prstGeom xmlns:a="http://schemas.openxmlformats.org/drawingml/2006/main" prst="rect">
          <a:avLst/>
        </a:prstGeom>
      </cdr:spPr>
      <cdr:txBody>
        <a:bodyPr xmlns:a="http://schemas.openxmlformats.org/drawingml/2006/main" vertOverflow="clip" horzOverflow="clip"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400"/>
            <a:t>Percentage points</a:t>
          </a:r>
        </a:p>
      </cdr:txBody>
    </cdr:sp>
  </cdr:absSizeAnchor>
  <cdr:absSizeAnchor xmlns:cdr="http://schemas.openxmlformats.org/drawingml/2006/chartDrawing">
    <cdr:from>
      <cdr:x>0.84463</cdr:x>
      <cdr:y>0.96162</cdr:y>
    </cdr:from>
    <cdr:ext cx="1163399" cy="193451"/>
    <cdr:sp macro="" textlink="">
      <cdr:nvSpPr>
        <cdr:cNvPr id="8" name="Textfeld 2"/>
        <cdr:cNvSpPr txBox="1"/>
      </cdr:nvSpPr>
      <cdr:spPr>
        <a:xfrm xmlns:a="http://schemas.openxmlformats.org/drawingml/2006/main">
          <a:off x="6324601" y="4846547"/>
          <a:ext cx="1163399" cy="193451"/>
        </a:xfrm>
        <a:prstGeom xmlns:a="http://schemas.openxmlformats.org/drawingml/2006/main" prst="rect">
          <a:avLst/>
        </a:prstGeom>
      </cdr:spPr>
      <cdr:txBody>
        <a:bodyPr xmlns:a="http://schemas.openxmlformats.org/drawingml/2006/main"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de-DE" sz="1200"/>
            <a:t>© ifo Institute </a:t>
          </a:r>
        </a:p>
      </cdr:txBody>
    </cdr:sp>
  </cdr:absSizeAnchor>
  <cdr:relSizeAnchor xmlns:cdr="http://schemas.openxmlformats.org/drawingml/2006/chartDrawing">
    <cdr:from>
      <cdr:x>0.76965</cdr:x>
      <cdr:y>0.80194</cdr:y>
    </cdr:from>
    <cdr:to>
      <cdr:x>1</cdr:x>
      <cdr:y>0.84671</cdr:y>
    </cdr:to>
    <cdr:sp macro="" textlink="">
      <cdr:nvSpPr>
        <cdr:cNvPr id="9" name="Textfeld 1">
          <a:extLst xmlns:a="http://schemas.openxmlformats.org/drawingml/2006/main">
            <a:ext uri="{FF2B5EF4-FFF2-40B4-BE49-F238E27FC236}">
              <a16:creationId xmlns:a16="http://schemas.microsoft.com/office/drawing/2014/main" id="{A7441346-E018-471B-AA64-CD166418CD93}"/>
            </a:ext>
          </a:extLst>
        </cdr:cNvPr>
        <cdr:cNvSpPr txBox="1"/>
      </cdr:nvSpPr>
      <cdr:spPr>
        <a:xfrm xmlns:a="http://schemas.openxmlformats.org/drawingml/2006/main">
          <a:off x="5763170" y="4041775"/>
          <a:ext cx="1724830" cy="225639"/>
        </a:xfrm>
        <a:prstGeom xmlns:a="http://schemas.openxmlformats.org/drawingml/2006/main" prst="rect">
          <a:avLst/>
        </a:prstGeom>
      </cdr:spPr>
      <cdr:txBody>
        <a:bodyPr xmlns:a="http://schemas.openxmlformats.org/drawingml/2006/main" wrap="non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400"/>
            <a:t>Quarters to be forecast</a:t>
          </a:r>
        </a:p>
      </cdr:txBody>
    </cdr:sp>
  </cdr:relSizeAnchor>
</c:userShapes>
</file>

<file path=xl/drawings/drawing4.xml><?xml version="1.0" encoding="utf-8"?>
<c:userShapes xmlns:c="http://schemas.openxmlformats.org/drawingml/2006/chart">
  <cdr:absSizeAnchor xmlns:cdr="http://schemas.openxmlformats.org/drawingml/2006/chartDrawing">
    <cdr:from>
      <cdr:x>0</cdr:x>
      <cdr:y>0.84647</cdr:y>
    </cdr:from>
    <cdr:ext cx="7362825" cy="773802"/>
    <cdr:sp macro="" textlink="">
      <cdr:nvSpPr>
        <cdr:cNvPr id="3" name="Textfeld 1"/>
        <cdr:cNvSpPr txBox="1"/>
      </cdr:nvSpPr>
      <cdr:spPr>
        <a:xfrm xmlns:a="http://schemas.openxmlformats.org/drawingml/2006/main">
          <a:off x="0" y="4266197"/>
          <a:ext cx="7362825" cy="773802"/>
        </a:xfrm>
        <a:prstGeom xmlns:a="http://schemas.openxmlformats.org/drawingml/2006/main" prst="rect">
          <a:avLst/>
        </a:prstGeom>
      </cdr:spPr>
      <cdr:txBody>
        <a:bodyPr xmlns:a="http://schemas.openxmlformats.org/drawingml/2006/main" vertOverflow="clip" horzOverflow="clip"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200">
              <a:effectLst/>
              <a:latin typeface="+mn-lt"/>
              <a:ea typeface="+mn-ea"/>
              <a:cs typeface="+mn-cs"/>
            </a:rPr>
            <a:t>ᵃ The forecast error is defined as the difference between the annual rate of real gross domestic product forecast by the Ifo Institute and the actual rate published by the Federal Statistical Office. In the latter, the first publication has been used, which is usually published in January for the previous year.</a:t>
          </a:r>
        </a:p>
        <a:p xmlns:a="http://schemas.openxmlformats.org/drawingml/2006/main">
          <a:r>
            <a:rPr lang="de-DE" sz="1200">
              <a:effectLst/>
              <a:latin typeface="+mn-lt"/>
              <a:ea typeface="+mn-ea"/>
              <a:cs typeface="+mn-cs"/>
            </a:rPr>
            <a:t>Source: Federal Statistical Office; ifo Institute; calculations by the ifo Institute. </a:t>
          </a:r>
        </a:p>
      </cdr:txBody>
    </cdr:sp>
  </cdr:absSizeAnchor>
  <cdr:absSizeAnchor xmlns:cdr="http://schemas.openxmlformats.org/drawingml/2006/chartDrawing">
    <cdr:from>
      <cdr:x>0</cdr:x>
      <cdr:y>0</cdr:y>
    </cdr:from>
    <cdr:ext cx="7488000" cy="542925"/>
    <cdr:sp macro="" textlink="">
      <cdr:nvSpPr>
        <cdr:cNvPr id="5" name="Textfeld 1"/>
        <cdr:cNvSpPr txBox="1"/>
      </cdr:nvSpPr>
      <cdr:spPr>
        <a:xfrm xmlns:a="http://schemas.openxmlformats.org/drawingml/2006/main">
          <a:off x="0" y="0"/>
          <a:ext cx="7488000" cy="542925"/>
        </a:xfrm>
        <a:prstGeom xmlns:a="http://schemas.openxmlformats.org/drawingml/2006/main" prst="rect">
          <a:avLst/>
        </a:prstGeom>
      </cdr:spPr>
      <cdr:txBody>
        <a:bodyPr xmlns:a="http://schemas.openxmlformats.org/drawingml/2006/main" vertOverflow="clip" horzOverflow="clip" wrap="square" lIns="0" tIns="0" rIns="0" bIns="36000" rtlCol="0" anchor="ctr" anchorCtr="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600">
              <a:effectLst/>
              <a:latin typeface="+mj-lt"/>
              <a:ea typeface="+mn-ea"/>
              <a:cs typeface="+mn-cs"/>
            </a:rPr>
            <a:t>Mean absolute forecast errorᵃ</a:t>
          </a:r>
          <a:endParaRPr lang="de-DE" sz="1600">
            <a:effectLst/>
            <a:latin typeface="+mj-lt"/>
          </a:endParaRPr>
        </a:p>
      </cdr:txBody>
    </cdr:sp>
  </cdr:absSizeAnchor>
  <cdr:absSizeAnchor xmlns:cdr="http://schemas.openxmlformats.org/drawingml/2006/chartDrawing">
    <cdr:from>
      <cdr:x>0</cdr:x>
      <cdr:y>0.10763</cdr:y>
    </cdr:from>
    <cdr:ext cx="7488000" cy="0"/>
    <cdr:cxnSp macro="">
      <cdr:nvCxnSpPr>
        <cdr:cNvPr id="6" name="Gerade Verbindung 4">
          <a:extLst xmlns:a="http://schemas.openxmlformats.org/drawingml/2006/main">
            <a:ext uri="{FF2B5EF4-FFF2-40B4-BE49-F238E27FC236}">
              <a16:creationId xmlns:a16="http://schemas.microsoft.com/office/drawing/2014/main" id="{50DA5C13-B2A6-4E39-BC1A-FE8D3430AFAE}"/>
            </a:ext>
          </a:extLst>
        </cdr:cNvPr>
        <cdr:cNvCxnSpPr/>
      </cdr:nvCxnSpPr>
      <cdr:spPr>
        <a:xfrm xmlns:a="http://schemas.openxmlformats.org/drawingml/2006/main">
          <a:off x="0" y="542432"/>
          <a:ext cx="7488000" cy="0"/>
        </a:xfrm>
        <a:prstGeom xmlns:a="http://schemas.openxmlformats.org/drawingml/2006/main" prst="line">
          <a:avLst/>
        </a:prstGeom>
        <a:ln xmlns:a="http://schemas.openxmlformats.org/drawingml/2006/main" w="190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absSizeAnchor xmlns:cdr="http://schemas.openxmlformats.org/drawingml/2006/chartDrawing">
    <cdr:from>
      <cdr:x>0.05462</cdr:x>
      <cdr:y>0.13936</cdr:y>
    </cdr:from>
    <cdr:ext cx="2973409" cy="225639"/>
    <cdr:sp macro="" textlink="">
      <cdr:nvSpPr>
        <cdr:cNvPr id="7" name="Textfeld 1"/>
        <cdr:cNvSpPr txBox="1"/>
      </cdr:nvSpPr>
      <cdr:spPr>
        <a:xfrm xmlns:a="http://schemas.openxmlformats.org/drawingml/2006/main">
          <a:off x="408995" y="702369"/>
          <a:ext cx="2973409" cy="225639"/>
        </a:xfrm>
        <a:prstGeom xmlns:a="http://schemas.openxmlformats.org/drawingml/2006/main" prst="rect">
          <a:avLst/>
        </a:prstGeom>
      </cdr:spPr>
      <cdr:txBody>
        <a:bodyPr xmlns:a="http://schemas.openxmlformats.org/drawingml/2006/main" vertOverflow="clip" horzOverflow="clip"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400"/>
            <a:t>Percentage points</a:t>
          </a:r>
        </a:p>
      </cdr:txBody>
    </cdr:sp>
  </cdr:absSizeAnchor>
  <cdr:absSizeAnchor xmlns:cdr="http://schemas.openxmlformats.org/drawingml/2006/chartDrawing">
    <cdr:from>
      <cdr:x>0.83827</cdr:x>
      <cdr:y>0.96162</cdr:y>
    </cdr:from>
    <cdr:ext cx="1211025" cy="193451"/>
    <cdr:sp macro="" textlink="">
      <cdr:nvSpPr>
        <cdr:cNvPr id="8" name="Textfeld 2"/>
        <cdr:cNvSpPr txBox="1"/>
      </cdr:nvSpPr>
      <cdr:spPr>
        <a:xfrm xmlns:a="http://schemas.openxmlformats.org/drawingml/2006/main">
          <a:off x="6276975" y="4846547"/>
          <a:ext cx="1211025" cy="193451"/>
        </a:xfrm>
        <a:prstGeom xmlns:a="http://schemas.openxmlformats.org/drawingml/2006/main" prst="rect">
          <a:avLst/>
        </a:prstGeom>
      </cdr:spPr>
      <cdr:txBody>
        <a:bodyPr xmlns:a="http://schemas.openxmlformats.org/drawingml/2006/main"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de-DE" sz="1200"/>
            <a:t>© ifo Institute </a:t>
          </a:r>
        </a:p>
      </cdr:txBody>
    </cdr:sp>
  </cdr:absSizeAnchor>
  <cdr:absSizeAnchor xmlns:cdr="http://schemas.openxmlformats.org/drawingml/2006/chartDrawing">
    <cdr:from>
      <cdr:x>0.76965</cdr:x>
      <cdr:y>0.79893</cdr:y>
    </cdr:from>
    <cdr:ext cx="1724830" cy="225639"/>
    <cdr:sp macro="" textlink="">
      <cdr:nvSpPr>
        <cdr:cNvPr id="9" name="Textfeld 1">
          <a:extLst xmlns:a="http://schemas.openxmlformats.org/drawingml/2006/main">
            <a:ext uri="{FF2B5EF4-FFF2-40B4-BE49-F238E27FC236}">
              <a16:creationId xmlns:a16="http://schemas.microsoft.com/office/drawing/2014/main" id="{ED0DD559-BFEB-44E5-9E08-37666077ABF2}"/>
            </a:ext>
          </a:extLst>
        </cdr:cNvPr>
        <cdr:cNvSpPr txBox="1"/>
      </cdr:nvSpPr>
      <cdr:spPr>
        <a:xfrm xmlns:a="http://schemas.openxmlformats.org/drawingml/2006/main">
          <a:off x="5763170" y="4026594"/>
          <a:ext cx="1724830" cy="225639"/>
        </a:xfrm>
        <a:prstGeom xmlns:a="http://schemas.openxmlformats.org/drawingml/2006/main" prst="rect">
          <a:avLst/>
        </a:prstGeom>
      </cdr:spPr>
      <cdr:txBody>
        <a:bodyPr xmlns:a="http://schemas.openxmlformats.org/drawingml/2006/main" vertOverflow="clip" horzOverflow="clip" wrap="non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400"/>
            <a:t>Quarters to be forecast</a:t>
          </a:r>
        </a:p>
      </cdr:txBody>
    </cdr:sp>
  </cdr:absSizeAnchor>
</c:userShapes>
</file>

<file path=xl/drawings/drawing5.xml><?xml version="1.0" encoding="utf-8"?>
<c:userShapes xmlns:c="http://schemas.openxmlformats.org/drawingml/2006/chart">
  <cdr:relSizeAnchor xmlns:cdr="http://schemas.openxmlformats.org/drawingml/2006/chartDrawing">
    <cdr:from>
      <cdr:x>0.6651</cdr:x>
      <cdr:y>0.12381</cdr:y>
    </cdr:from>
    <cdr:to>
      <cdr:x>1</cdr:x>
      <cdr:y>0.1869</cdr:y>
    </cdr:to>
    <cdr:sp macro="" textlink="">
      <cdr:nvSpPr>
        <cdr:cNvPr id="2" name="Textfeld 1"/>
        <cdr:cNvSpPr txBox="1"/>
      </cdr:nvSpPr>
      <cdr:spPr>
        <a:xfrm xmlns:a="http://schemas.openxmlformats.org/drawingml/2006/main">
          <a:off x="5024953" y="624003"/>
          <a:ext cx="2507738" cy="317972"/>
        </a:xfrm>
        <a:prstGeom xmlns:a="http://schemas.openxmlformats.org/drawingml/2006/main" prst="rect">
          <a:avLst/>
        </a:prstGeom>
        <a:noFill xmlns:a="http://schemas.openxmlformats.org/drawingml/2006/main"/>
      </cdr:spPr>
      <cdr:txBody>
        <a:bodyPr xmlns:a="http://schemas.openxmlformats.org/drawingml/2006/main" vertOverflow="clip" horzOverflow="clip" wrap="none" rtlCol="0">
          <a:spAutoFit/>
        </a:bodyPr>
        <a:lstStyle xmlns:a="http://schemas.openxmlformats.org/drawingml/2006/main"/>
        <a:p xmlns:a="http://schemas.openxmlformats.org/drawingml/2006/main">
          <a:r>
            <a:rPr lang="de-DE" sz="1400">
              <a:latin typeface="+mn-lt"/>
              <a:cs typeface="Arial" pitchFamily="34" charset="0"/>
            </a:rPr>
            <a:t>zu prognostizierende Quartale:</a:t>
          </a:r>
        </a:p>
      </cdr:txBody>
    </cdr:sp>
  </cdr:relSizeAnchor>
  <cdr:absSizeAnchor xmlns:cdr="http://schemas.openxmlformats.org/drawingml/2006/chartDrawing">
    <cdr:from>
      <cdr:x>0</cdr:x>
      <cdr:y>0.84647</cdr:y>
    </cdr:from>
    <cdr:ext cx="7277100" cy="773802"/>
    <cdr:sp macro="" textlink="">
      <cdr:nvSpPr>
        <cdr:cNvPr id="3" name="Textfeld 1"/>
        <cdr:cNvSpPr txBox="1"/>
      </cdr:nvSpPr>
      <cdr:spPr>
        <a:xfrm xmlns:a="http://schemas.openxmlformats.org/drawingml/2006/main">
          <a:off x="0" y="4266196"/>
          <a:ext cx="7277100" cy="773802"/>
        </a:xfrm>
        <a:prstGeom xmlns:a="http://schemas.openxmlformats.org/drawingml/2006/main" prst="rect">
          <a:avLst/>
        </a:prstGeom>
      </cdr:spPr>
      <cdr:txBody>
        <a:bodyPr xmlns:a="http://schemas.openxmlformats.org/drawingml/2006/main" vertOverflow="clip" horzOverflow="clip"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200">
              <a:effectLst/>
              <a:latin typeface="+mn-lt"/>
              <a:ea typeface="+mn-ea"/>
              <a:cs typeface="+mn-cs"/>
            </a:rPr>
            <a:t>ᵃ Der Prognosefehler ist definiert als Differenz zwischen der vom ifo Institut prognostizierten Jahresrate des realen Bruttoinlandsprodukts und der tatsächlichen vom Statistischen Bundesamt veröffentlichten Rate. Bei letzterer wurde die erste Veröffentlichung herangezogen, die üblicherweise im Januar für das Vorjahr publiziert wird.</a:t>
          </a:r>
        </a:p>
        <a:p xmlns:a="http://schemas.openxmlformats.org/drawingml/2006/main">
          <a:r>
            <a:rPr lang="de-DE" sz="1200">
              <a:effectLst/>
              <a:latin typeface="+mn-lt"/>
              <a:ea typeface="+mn-ea"/>
              <a:cs typeface="+mn-cs"/>
            </a:rPr>
            <a:t>Quelle: Statistisches Bundesamt; ifo Institut; Berechnungen des ifo Instituts. </a:t>
          </a:r>
        </a:p>
      </cdr:txBody>
    </cdr:sp>
  </cdr:absSizeAnchor>
  <cdr:absSizeAnchor xmlns:cdr="http://schemas.openxmlformats.org/drawingml/2006/chartDrawing">
    <cdr:from>
      <cdr:x>0</cdr:x>
      <cdr:y>0</cdr:y>
    </cdr:from>
    <cdr:ext cx="7488000" cy="542925"/>
    <cdr:sp macro="" textlink="">
      <cdr:nvSpPr>
        <cdr:cNvPr id="5" name="Textfeld 1"/>
        <cdr:cNvSpPr txBox="1"/>
      </cdr:nvSpPr>
      <cdr:spPr>
        <a:xfrm xmlns:a="http://schemas.openxmlformats.org/drawingml/2006/main">
          <a:off x="0" y="0"/>
          <a:ext cx="7488000" cy="542925"/>
        </a:xfrm>
        <a:prstGeom xmlns:a="http://schemas.openxmlformats.org/drawingml/2006/main" prst="rect">
          <a:avLst/>
        </a:prstGeom>
      </cdr:spPr>
      <cdr:txBody>
        <a:bodyPr xmlns:a="http://schemas.openxmlformats.org/drawingml/2006/main" vertOverflow="clip" horzOverflow="clip" wrap="square" lIns="0" tIns="0" rIns="0" bIns="36000" rtlCol="0" anchor="ctr" anchorCtr="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600">
              <a:effectLst/>
              <a:latin typeface="+mj-lt"/>
              <a:ea typeface="+mn-ea"/>
              <a:cs typeface="+mn-cs"/>
            </a:rPr>
            <a:t>Prognosefehlerᵃ</a:t>
          </a:r>
          <a:endParaRPr lang="de-DE" sz="1600">
            <a:effectLst/>
            <a:latin typeface="+mj-lt"/>
          </a:endParaRPr>
        </a:p>
      </cdr:txBody>
    </cdr:sp>
  </cdr:absSizeAnchor>
  <cdr:absSizeAnchor xmlns:cdr="http://schemas.openxmlformats.org/drawingml/2006/chartDrawing">
    <cdr:from>
      <cdr:x>0</cdr:x>
      <cdr:y>0.10763</cdr:y>
    </cdr:from>
    <cdr:ext cx="7488000" cy="0"/>
    <cdr:cxnSp macro="">
      <cdr:nvCxnSpPr>
        <cdr:cNvPr id="6" name="Gerade Verbindung 4">
          <a:extLst xmlns:a="http://schemas.openxmlformats.org/drawingml/2006/main">
            <a:ext uri="{FF2B5EF4-FFF2-40B4-BE49-F238E27FC236}">
              <a16:creationId xmlns:a16="http://schemas.microsoft.com/office/drawing/2014/main" id="{460A1134-0EBE-408A-A3C0-2D9C77DC8D40}"/>
            </a:ext>
          </a:extLst>
        </cdr:cNvPr>
        <cdr:cNvCxnSpPr/>
      </cdr:nvCxnSpPr>
      <cdr:spPr>
        <a:xfrm xmlns:a="http://schemas.openxmlformats.org/drawingml/2006/main">
          <a:off x="0" y="542432"/>
          <a:ext cx="7488000" cy="0"/>
        </a:xfrm>
        <a:prstGeom xmlns:a="http://schemas.openxmlformats.org/drawingml/2006/main" prst="line">
          <a:avLst/>
        </a:prstGeom>
        <a:ln xmlns:a="http://schemas.openxmlformats.org/drawingml/2006/main" w="190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absSizeAnchor xmlns:cdr="http://schemas.openxmlformats.org/drawingml/2006/chartDrawing">
    <cdr:from>
      <cdr:x>0.05462</cdr:x>
      <cdr:y>0.13936</cdr:y>
    </cdr:from>
    <cdr:ext cx="2973410" cy="225635"/>
    <cdr:sp macro="" textlink="">
      <cdr:nvSpPr>
        <cdr:cNvPr id="8" name="Textfeld 1"/>
        <cdr:cNvSpPr txBox="1"/>
      </cdr:nvSpPr>
      <cdr:spPr>
        <a:xfrm xmlns:a="http://schemas.openxmlformats.org/drawingml/2006/main">
          <a:off x="408995" y="702353"/>
          <a:ext cx="2973410" cy="225635"/>
        </a:xfrm>
        <a:prstGeom xmlns:a="http://schemas.openxmlformats.org/drawingml/2006/main" prst="rect">
          <a:avLst/>
        </a:prstGeom>
      </cdr:spPr>
      <cdr:txBody>
        <a:bodyPr xmlns:a="http://schemas.openxmlformats.org/drawingml/2006/main" vertOverflow="clip" horzOverflow="clip"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400"/>
            <a:t>Prozentpunkte</a:t>
          </a:r>
        </a:p>
      </cdr:txBody>
    </cdr:sp>
  </cdr:absSizeAnchor>
  <cdr:absSizeAnchor xmlns:cdr="http://schemas.openxmlformats.org/drawingml/2006/chartDrawing">
    <cdr:from>
      <cdr:x>0.88447</cdr:x>
      <cdr:y>0.96162</cdr:y>
    </cdr:from>
    <cdr:ext cx="865089" cy="193435"/>
    <cdr:sp macro="" textlink="">
      <cdr:nvSpPr>
        <cdr:cNvPr id="9" name="Textfeld 2"/>
        <cdr:cNvSpPr txBox="1"/>
      </cdr:nvSpPr>
      <cdr:spPr>
        <a:xfrm xmlns:a="http://schemas.openxmlformats.org/drawingml/2006/main">
          <a:off x="6622911" y="4846565"/>
          <a:ext cx="865089" cy="193435"/>
        </a:xfrm>
        <a:prstGeom xmlns:a="http://schemas.openxmlformats.org/drawingml/2006/main" prst="rect">
          <a:avLst/>
        </a:prstGeom>
      </cdr:spPr>
      <cdr:txBody>
        <a:bodyPr xmlns:a="http://schemas.openxmlformats.org/drawingml/2006/main"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de-DE" sz="1200"/>
            <a:t>© ifo Institut </a:t>
          </a:r>
        </a:p>
      </cdr:txBody>
    </cdr:sp>
  </cdr:absSizeAnchor>
</c:userShapes>
</file>

<file path=xl/drawings/drawing6.xml><?xml version="1.0" encoding="utf-8"?>
<c:userShapes xmlns:c="http://schemas.openxmlformats.org/drawingml/2006/chart">
  <cdr:absSizeAnchor xmlns:cdr="http://schemas.openxmlformats.org/drawingml/2006/chartDrawing">
    <cdr:from>
      <cdr:x>0</cdr:x>
      <cdr:y>0.84647</cdr:y>
    </cdr:from>
    <cdr:ext cx="7277100" cy="773802"/>
    <cdr:sp macro="" textlink="">
      <cdr:nvSpPr>
        <cdr:cNvPr id="3" name="Textfeld 1"/>
        <cdr:cNvSpPr txBox="1"/>
      </cdr:nvSpPr>
      <cdr:spPr>
        <a:xfrm xmlns:a="http://schemas.openxmlformats.org/drawingml/2006/main">
          <a:off x="0" y="4266194"/>
          <a:ext cx="7277100" cy="773802"/>
        </a:xfrm>
        <a:prstGeom xmlns:a="http://schemas.openxmlformats.org/drawingml/2006/main" prst="rect">
          <a:avLst/>
        </a:prstGeom>
      </cdr:spPr>
      <cdr:txBody>
        <a:bodyPr xmlns:a="http://schemas.openxmlformats.org/drawingml/2006/main" vertOverflow="clip" horzOverflow="clip"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200">
              <a:effectLst/>
              <a:latin typeface="+mn-lt"/>
              <a:ea typeface="+mn-ea"/>
              <a:cs typeface="+mn-cs"/>
            </a:rPr>
            <a:t>ᵃ Der Prognosefehler ist definiert als Differenz zwischen der vom ifo Institut prognostizierten Jahresrate des realen Bruttoinlandsprodukts und der tatsächlichen vom Statistischen Bundesamt veröffentlichten Rate. Bei letzterer wurde die erste Veröffentlichung herangezogen, die üblicherweise im Januar für das Vorjahr publiziert wird.</a:t>
          </a:r>
        </a:p>
        <a:p xmlns:a="http://schemas.openxmlformats.org/drawingml/2006/main">
          <a:r>
            <a:rPr lang="de-DE" sz="1200">
              <a:effectLst/>
              <a:latin typeface="+mn-lt"/>
              <a:ea typeface="+mn-ea"/>
              <a:cs typeface="+mn-cs"/>
            </a:rPr>
            <a:t>Quelle: Statistisches Bundesamt; ifo Institut; Berechnungen des ifo Instituts.</a:t>
          </a:r>
        </a:p>
      </cdr:txBody>
    </cdr:sp>
  </cdr:absSizeAnchor>
  <cdr:absSizeAnchor xmlns:cdr="http://schemas.openxmlformats.org/drawingml/2006/chartDrawing">
    <cdr:from>
      <cdr:x>0</cdr:x>
      <cdr:y>0</cdr:y>
    </cdr:from>
    <cdr:ext cx="7488000" cy="542925"/>
    <cdr:sp macro="" textlink="">
      <cdr:nvSpPr>
        <cdr:cNvPr id="5" name="Textfeld 1"/>
        <cdr:cNvSpPr txBox="1"/>
      </cdr:nvSpPr>
      <cdr:spPr>
        <a:xfrm xmlns:a="http://schemas.openxmlformats.org/drawingml/2006/main">
          <a:off x="0" y="0"/>
          <a:ext cx="7488000" cy="542925"/>
        </a:xfrm>
        <a:prstGeom xmlns:a="http://schemas.openxmlformats.org/drawingml/2006/main" prst="rect">
          <a:avLst/>
        </a:prstGeom>
      </cdr:spPr>
      <cdr:txBody>
        <a:bodyPr xmlns:a="http://schemas.openxmlformats.org/drawingml/2006/main" vertOverflow="clip" horzOverflow="clip" wrap="square" lIns="0" tIns="0" rIns="0" bIns="36000" rtlCol="0" anchor="ctr" anchorCtr="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600">
              <a:effectLst/>
              <a:latin typeface="+mj-lt"/>
              <a:ea typeface="+mn-ea"/>
              <a:cs typeface="+mn-cs"/>
            </a:rPr>
            <a:t>Durchschnittlicher Prognosefehlerᵃ</a:t>
          </a:r>
          <a:endParaRPr lang="de-DE" sz="1600">
            <a:effectLst/>
            <a:latin typeface="+mj-lt"/>
          </a:endParaRPr>
        </a:p>
      </cdr:txBody>
    </cdr:sp>
  </cdr:absSizeAnchor>
  <cdr:absSizeAnchor xmlns:cdr="http://schemas.openxmlformats.org/drawingml/2006/chartDrawing">
    <cdr:from>
      <cdr:x>0</cdr:x>
      <cdr:y>0.10763</cdr:y>
    </cdr:from>
    <cdr:ext cx="7488000" cy="0"/>
    <cdr:cxnSp macro="">
      <cdr:nvCxnSpPr>
        <cdr:cNvPr id="6" name="Gerade Verbindung 4">
          <a:extLst xmlns:a="http://schemas.openxmlformats.org/drawingml/2006/main">
            <a:ext uri="{FF2B5EF4-FFF2-40B4-BE49-F238E27FC236}">
              <a16:creationId xmlns:a16="http://schemas.microsoft.com/office/drawing/2014/main" id="{3ED6ED9A-C01C-4F67-B6B3-4B2665352F6D}"/>
            </a:ext>
          </a:extLst>
        </cdr:cNvPr>
        <cdr:cNvCxnSpPr/>
      </cdr:nvCxnSpPr>
      <cdr:spPr>
        <a:xfrm xmlns:a="http://schemas.openxmlformats.org/drawingml/2006/main">
          <a:off x="0" y="542432"/>
          <a:ext cx="7488000" cy="0"/>
        </a:xfrm>
        <a:prstGeom xmlns:a="http://schemas.openxmlformats.org/drawingml/2006/main" prst="line">
          <a:avLst/>
        </a:prstGeom>
        <a:ln xmlns:a="http://schemas.openxmlformats.org/drawingml/2006/main" w="190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absSizeAnchor xmlns:cdr="http://schemas.openxmlformats.org/drawingml/2006/chartDrawing">
    <cdr:from>
      <cdr:x>0.05462</cdr:x>
      <cdr:y>0.13936</cdr:y>
    </cdr:from>
    <cdr:ext cx="2973410" cy="225635"/>
    <cdr:sp macro="" textlink="">
      <cdr:nvSpPr>
        <cdr:cNvPr id="7" name="Textfeld 1"/>
        <cdr:cNvSpPr txBox="1"/>
      </cdr:nvSpPr>
      <cdr:spPr>
        <a:xfrm xmlns:a="http://schemas.openxmlformats.org/drawingml/2006/main">
          <a:off x="408995" y="702353"/>
          <a:ext cx="2973410" cy="225635"/>
        </a:xfrm>
        <a:prstGeom xmlns:a="http://schemas.openxmlformats.org/drawingml/2006/main" prst="rect">
          <a:avLst/>
        </a:prstGeom>
      </cdr:spPr>
      <cdr:txBody>
        <a:bodyPr xmlns:a="http://schemas.openxmlformats.org/drawingml/2006/main" vertOverflow="clip" horzOverflow="clip"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400"/>
            <a:t>Prozentpunkte</a:t>
          </a:r>
        </a:p>
      </cdr:txBody>
    </cdr:sp>
  </cdr:absSizeAnchor>
  <cdr:absSizeAnchor xmlns:cdr="http://schemas.openxmlformats.org/drawingml/2006/chartDrawing">
    <cdr:from>
      <cdr:x>0.88447</cdr:x>
      <cdr:y>0.96162</cdr:y>
    </cdr:from>
    <cdr:ext cx="865089" cy="193435"/>
    <cdr:sp macro="" textlink="">
      <cdr:nvSpPr>
        <cdr:cNvPr id="8" name="Textfeld 2"/>
        <cdr:cNvSpPr txBox="1"/>
      </cdr:nvSpPr>
      <cdr:spPr>
        <a:xfrm xmlns:a="http://schemas.openxmlformats.org/drawingml/2006/main">
          <a:off x="6622911" y="4846565"/>
          <a:ext cx="865089" cy="193435"/>
        </a:xfrm>
        <a:prstGeom xmlns:a="http://schemas.openxmlformats.org/drawingml/2006/main" prst="rect">
          <a:avLst/>
        </a:prstGeom>
      </cdr:spPr>
      <cdr:txBody>
        <a:bodyPr xmlns:a="http://schemas.openxmlformats.org/drawingml/2006/main"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de-DE" sz="1200"/>
            <a:t>© ifo Institut </a:t>
          </a:r>
        </a:p>
      </cdr:txBody>
    </cdr:sp>
  </cdr:absSizeAnchor>
  <cdr:relSizeAnchor xmlns:cdr="http://schemas.openxmlformats.org/drawingml/2006/chartDrawing">
    <cdr:from>
      <cdr:x>0.69573</cdr:x>
      <cdr:y>0.80572</cdr:y>
    </cdr:from>
    <cdr:to>
      <cdr:x>1</cdr:x>
      <cdr:y>0.85049</cdr:y>
    </cdr:to>
    <cdr:sp macro="" textlink="">
      <cdr:nvSpPr>
        <cdr:cNvPr id="9" name="Textfeld 1">
          <a:extLst xmlns:a="http://schemas.openxmlformats.org/drawingml/2006/main">
            <a:ext uri="{FF2B5EF4-FFF2-40B4-BE49-F238E27FC236}">
              <a16:creationId xmlns:a16="http://schemas.microsoft.com/office/drawing/2014/main" id="{8D5E4BB3-7DC9-4FD3-BA1A-3BA517EA946B}"/>
            </a:ext>
          </a:extLst>
        </cdr:cNvPr>
        <cdr:cNvSpPr txBox="1"/>
      </cdr:nvSpPr>
      <cdr:spPr>
        <a:xfrm xmlns:a="http://schemas.openxmlformats.org/drawingml/2006/main">
          <a:off x="5209619" y="4060825"/>
          <a:ext cx="2278381" cy="225639"/>
        </a:xfrm>
        <a:prstGeom xmlns:a="http://schemas.openxmlformats.org/drawingml/2006/main" prst="rect">
          <a:avLst/>
        </a:prstGeom>
      </cdr:spPr>
      <cdr:txBody>
        <a:bodyPr xmlns:a="http://schemas.openxmlformats.org/drawingml/2006/main" wrap="non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400"/>
            <a:t>zu prognostizierende Quartale</a:t>
          </a:r>
        </a:p>
      </cdr:txBody>
    </cdr:sp>
  </cdr:relSizeAnchor>
</c:userShapes>
</file>

<file path=xl/drawings/drawing7.xml><?xml version="1.0" encoding="utf-8"?>
<c:userShapes xmlns:c="http://schemas.openxmlformats.org/drawingml/2006/chart">
  <cdr:absSizeAnchor xmlns:cdr="http://schemas.openxmlformats.org/drawingml/2006/chartDrawing">
    <cdr:from>
      <cdr:x>0</cdr:x>
      <cdr:y>0.84647</cdr:y>
    </cdr:from>
    <cdr:ext cx="7362825" cy="773802"/>
    <cdr:sp macro="" textlink="">
      <cdr:nvSpPr>
        <cdr:cNvPr id="3" name="Textfeld 1"/>
        <cdr:cNvSpPr txBox="1"/>
      </cdr:nvSpPr>
      <cdr:spPr>
        <a:xfrm xmlns:a="http://schemas.openxmlformats.org/drawingml/2006/main">
          <a:off x="0" y="4266197"/>
          <a:ext cx="7362825" cy="773802"/>
        </a:xfrm>
        <a:prstGeom xmlns:a="http://schemas.openxmlformats.org/drawingml/2006/main" prst="rect">
          <a:avLst/>
        </a:prstGeom>
      </cdr:spPr>
      <cdr:txBody>
        <a:bodyPr xmlns:a="http://schemas.openxmlformats.org/drawingml/2006/main" vertOverflow="clip" horzOverflow="clip"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200">
              <a:effectLst/>
              <a:latin typeface="+mn-lt"/>
              <a:ea typeface="+mn-ea"/>
              <a:cs typeface="+mn-cs"/>
            </a:rPr>
            <a:t>ᵃ Der Prognosefehler ist definiert als Differenz zwischen der vom ifo Institut prognostizierten Jahresrate des realen Bruttoinlandsprodukts und der tatsächlichen vom Statistischen Bundesamt veröffentlichten Rate. Bei letzterer wurde die erste Veröffentlichung herangezogen, die üblicherweise im Januar für das Vorjahr publiziert wird.</a:t>
          </a:r>
        </a:p>
        <a:p xmlns:a="http://schemas.openxmlformats.org/drawingml/2006/main">
          <a:r>
            <a:rPr lang="de-DE" sz="1200">
              <a:effectLst/>
              <a:latin typeface="+mn-lt"/>
              <a:ea typeface="+mn-ea"/>
              <a:cs typeface="+mn-cs"/>
            </a:rPr>
            <a:t>Quelle: Statistisches Bundesamt; ifo Institut; Berechnungen des ifo Instituts. </a:t>
          </a:r>
        </a:p>
      </cdr:txBody>
    </cdr:sp>
  </cdr:absSizeAnchor>
  <cdr:absSizeAnchor xmlns:cdr="http://schemas.openxmlformats.org/drawingml/2006/chartDrawing">
    <cdr:from>
      <cdr:x>0</cdr:x>
      <cdr:y>0</cdr:y>
    </cdr:from>
    <cdr:ext cx="7488000" cy="542925"/>
    <cdr:sp macro="" textlink="">
      <cdr:nvSpPr>
        <cdr:cNvPr id="5" name="Textfeld 1"/>
        <cdr:cNvSpPr txBox="1"/>
      </cdr:nvSpPr>
      <cdr:spPr>
        <a:xfrm xmlns:a="http://schemas.openxmlformats.org/drawingml/2006/main">
          <a:off x="0" y="0"/>
          <a:ext cx="7488000" cy="542925"/>
        </a:xfrm>
        <a:prstGeom xmlns:a="http://schemas.openxmlformats.org/drawingml/2006/main" prst="rect">
          <a:avLst/>
        </a:prstGeom>
      </cdr:spPr>
      <cdr:txBody>
        <a:bodyPr xmlns:a="http://schemas.openxmlformats.org/drawingml/2006/main" vertOverflow="clip" horzOverflow="clip" wrap="square" lIns="0" tIns="0" rIns="0" bIns="36000" rtlCol="0" anchor="ctr" anchorCtr="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600">
              <a:effectLst/>
              <a:latin typeface="+mj-lt"/>
              <a:ea typeface="+mn-ea"/>
              <a:cs typeface="+mn-cs"/>
            </a:rPr>
            <a:t>Mittlerer absoluter Prognosefehlerᵃ</a:t>
          </a:r>
          <a:endParaRPr lang="de-DE" sz="1600">
            <a:effectLst/>
            <a:latin typeface="+mj-lt"/>
          </a:endParaRPr>
        </a:p>
      </cdr:txBody>
    </cdr:sp>
  </cdr:absSizeAnchor>
  <cdr:absSizeAnchor xmlns:cdr="http://schemas.openxmlformats.org/drawingml/2006/chartDrawing">
    <cdr:from>
      <cdr:x>0</cdr:x>
      <cdr:y>0.10763</cdr:y>
    </cdr:from>
    <cdr:ext cx="7488000" cy="0"/>
    <cdr:cxnSp macro="">
      <cdr:nvCxnSpPr>
        <cdr:cNvPr id="6" name="Gerade Verbindung 4">
          <a:extLst xmlns:a="http://schemas.openxmlformats.org/drawingml/2006/main">
            <a:ext uri="{FF2B5EF4-FFF2-40B4-BE49-F238E27FC236}">
              <a16:creationId xmlns:a16="http://schemas.microsoft.com/office/drawing/2014/main" id="{50DA5C13-B2A6-4E39-BC1A-FE8D3430AFAE}"/>
            </a:ext>
          </a:extLst>
        </cdr:cNvPr>
        <cdr:cNvCxnSpPr/>
      </cdr:nvCxnSpPr>
      <cdr:spPr>
        <a:xfrm xmlns:a="http://schemas.openxmlformats.org/drawingml/2006/main">
          <a:off x="0" y="542432"/>
          <a:ext cx="7488000" cy="0"/>
        </a:xfrm>
        <a:prstGeom xmlns:a="http://schemas.openxmlformats.org/drawingml/2006/main" prst="line">
          <a:avLst/>
        </a:prstGeom>
        <a:ln xmlns:a="http://schemas.openxmlformats.org/drawingml/2006/main" w="190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absSizeAnchor xmlns:cdr="http://schemas.openxmlformats.org/drawingml/2006/chartDrawing">
    <cdr:from>
      <cdr:x>0.05462</cdr:x>
      <cdr:y>0.13936</cdr:y>
    </cdr:from>
    <cdr:ext cx="2973410" cy="225635"/>
    <cdr:sp macro="" textlink="">
      <cdr:nvSpPr>
        <cdr:cNvPr id="7" name="Textfeld 1"/>
        <cdr:cNvSpPr txBox="1"/>
      </cdr:nvSpPr>
      <cdr:spPr>
        <a:xfrm xmlns:a="http://schemas.openxmlformats.org/drawingml/2006/main">
          <a:off x="408995" y="702353"/>
          <a:ext cx="2973410" cy="225635"/>
        </a:xfrm>
        <a:prstGeom xmlns:a="http://schemas.openxmlformats.org/drawingml/2006/main" prst="rect">
          <a:avLst/>
        </a:prstGeom>
      </cdr:spPr>
      <cdr:txBody>
        <a:bodyPr xmlns:a="http://schemas.openxmlformats.org/drawingml/2006/main" vertOverflow="clip" horzOverflow="clip"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400"/>
            <a:t>Prozentpunkte</a:t>
          </a:r>
        </a:p>
      </cdr:txBody>
    </cdr:sp>
  </cdr:absSizeAnchor>
  <cdr:absSizeAnchor xmlns:cdr="http://schemas.openxmlformats.org/drawingml/2006/chartDrawing">
    <cdr:from>
      <cdr:x>0.88447</cdr:x>
      <cdr:y>0.96162</cdr:y>
    </cdr:from>
    <cdr:ext cx="865089" cy="193435"/>
    <cdr:sp macro="" textlink="">
      <cdr:nvSpPr>
        <cdr:cNvPr id="8" name="Textfeld 2"/>
        <cdr:cNvSpPr txBox="1"/>
      </cdr:nvSpPr>
      <cdr:spPr>
        <a:xfrm xmlns:a="http://schemas.openxmlformats.org/drawingml/2006/main">
          <a:off x="6622911" y="4846565"/>
          <a:ext cx="865089" cy="193435"/>
        </a:xfrm>
        <a:prstGeom xmlns:a="http://schemas.openxmlformats.org/drawingml/2006/main" prst="rect">
          <a:avLst/>
        </a:prstGeom>
      </cdr:spPr>
      <cdr:txBody>
        <a:bodyPr xmlns:a="http://schemas.openxmlformats.org/drawingml/2006/main" wrap="squar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de-DE" sz="1200"/>
            <a:t>© ifo Institut </a:t>
          </a:r>
        </a:p>
      </cdr:txBody>
    </cdr:sp>
  </cdr:absSizeAnchor>
  <cdr:relSizeAnchor xmlns:cdr="http://schemas.openxmlformats.org/drawingml/2006/chartDrawing">
    <cdr:from>
      <cdr:x>0.69573</cdr:x>
      <cdr:y>0.79816</cdr:y>
    </cdr:from>
    <cdr:to>
      <cdr:x>1</cdr:x>
      <cdr:y>0.84293</cdr:y>
    </cdr:to>
    <cdr:sp macro="" textlink="">
      <cdr:nvSpPr>
        <cdr:cNvPr id="9" name="Textfeld 1">
          <a:extLst xmlns:a="http://schemas.openxmlformats.org/drawingml/2006/main">
            <a:ext uri="{FF2B5EF4-FFF2-40B4-BE49-F238E27FC236}">
              <a16:creationId xmlns:a16="http://schemas.microsoft.com/office/drawing/2014/main" id="{0A1A3717-1AC4-4847-BAE7-C35D59F0D494}"/>
            </a:ext>
          </a:extLst>
        </cdr:cNvPr>
        <cdr:cNvSpPr txBox="1"/>
      </cdr:nvSpPr>
      <cdr:spPr>
        <a:xfrm xmlns:a="http://schemas.openxmlformats.org/drawingml/2006/main">
          <a:off x="5209619" y="4022725"/>
          <a:ext cx="2278381" cy="225639"/>
        </a:xfrm>
        <a:prstGeom xmlns:a="http://schemas.openxmlformats.org/drawingml/2006/main" prst="rect">
          <a:avLst/>
        </a:prstGeom>
      </cdr:spPr>
      <cdr:txBody>
        <a:bodyPr xmlns:a="http://schemas.openxmlformats.org/drawingml/2006/main" wrap="none" lIns="0" tIns="0" rIns="0" bIns="0" rtlCol="0" anchor="b" anchorCtr="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400"/>
            <a:t>zu prognostizierende Quartale</a:t>
          </a:r>
        </a:p>
      </cdr:txBody>
    </cdr:sp>
  </cdr:relSizeAnchor>
</c:userShapes>
</file>

<file path=xl/drawings/drawing8.xml><?xml version="1.0" encoding="utf-8"?>
<c:userShapes xmlns:c="http://schemas.openxmlformats.org/drawingml/2006/chart">
  <cdr:relSizeAnchor xmlns:cdr="http://schemas.openxmlformats.org/drawingml/2006/chartDrawing">
    <cdr:from>
      <cdr:x>0.13334</cdr:x>
      <cdr:y>0.88445</cdr:y>
    </cdr:from>
    <cdr:to>
      <cdr:x>0.56349</cdr:x>
      <cdr:y>0.96157</cdr:y>
    </cdr:to>
    <cdr:sp macro="" textlink="">
      <cdr:nvSpPr>
        <cdr:cNvPr id="2" name="Textfeld 1"/>
        <cdr:cNvSpPr txBox="1"/>
      </cdr:nvSpPr>
      <cdr:spPr>
        <a:xfrm xmlns:a="http://schemas.openxmlformats.org/drawingml/2006/main">
          <a:off x="628650" y="2428876"/>
          <a:ext cx="1962150" cy="2095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de-DE" sz="1100"/>
            <a:t>zu prognostizierende Quartale</a:t>
          </a:r>
        </a:p>
      </cdr:txBody>
    </cdr:sp>
  </cdr:relSizeAnchor>
</c:userShapes>
</file>

<file path=xl/drawings/drawing9.xml><?xml version="1.0" encoding="utf-8"?>
<xdr:wsDr xmlns:xdr="http://schemas.openxmlformats.org/drawingml/2006/spreadsheetDrawing" xmlns:a="http://schemas.openxmlformats.org/drawingml/2006/main">
  <xdr:twoCellAnchor>
    <xdr:from>
      <xdr:col>7</xdr:col>
      <xdr:colOff>121920</xdr:colOff>
      <xdr:row>3</xdr:row>
      <xdr:rowOff>160020</xdr:rowOff>
    </xdr:from>
    <xdr:to>
      <xdr:col>13</xdr:col>
      <xdr:colOff>121920</xdr:colOff>
      <xdr:row>20</xdr:row>
      <xdr:rowOff>144780</xdr:rowOff>
    </xdr:to>
    <xdr:graphicFrame macro="">
      <xdr:nvGraphicFramePr>
        <xdr:cNvPr id="37737" name="Diagramm 1">
          <a:extLst>
            <a:ext uri="{FF2B5EF4-FFF2-40B4-BE49-F238E27FC236}">
              <a16:creationId xmlns:a16="http://schemas.microsoft.com/office/drawing/2014/main" id="{00000000-0008-0000-0100-0000699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129540</xdr:colOff>
      <xdr:row>21</xdr:row>
      <xdr:rowOff>144780</xdr:rowOff>
    </xdr:from>
    <xdr:to>
      <xdr:col>13</xdr:col>
      <xdr:colOff>129540</xdr:colOff>
      <xdr:row>38</xdr:row>
      <xdr:rowOff>137160</xdr:rowOff>
    </xdr:to>
    <xdr:graphicFrame macro="">
      <xdr:nvGraphicFramePr>
        <xdr:cNvPr id="37738" name="Diagramm 1">
          <a:extLst>
            <a:ext uri="{FF2B5EF4-FFF2-40B4-BE49-F238E27FC236}">
              <a16:creationId xmlns:a16="http://schemas.microsoft.com/office/drawing/2014/main" id="{00000000-0008-0000-0100-00006A9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14</xdr:col>
          <xdr:colOff>57150</xdr:colOff>
          <xdr:row>11</xdr:row>
          <xdr:rowOff>76200</xdr:rowOff>
        </xdr:from>
        <xdr:to>
          <xdr:col>20</xdr:col>
          <xdr:colOff>57150</xdr:colOff>
          <xdr:row>30</xdr:row>
          <xdr:rowOff>133350</xdr:rowOff>
        </xdr:to>
        <xdr:sp macro="" textlink="">
          <xdr:nvSpPr>
            <xdr:cNvPr id="36910" name="Object 46" hidden="1">
              <a:extLst>
                <a:ext uri="{63B3BB69-23CF-44E3-9099-C40C66FF867C}">
                  <a14:compatExt spid="_x0000_s36910"/>
                </a:ext>
                <a:ext uri="{FF2B5EF4-FFF2-40B4-BE49-F238E27FC236}">
                  <a16:creationId xmlns:a16="http://schemas.microsoft.com/office/drawing/2014/main" id="{00000000-0008-0000-0100-00002E9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7</xdr:col>
      <xdr:colOff>137160</xdr:colOff>
      <xdr:row>39</xdr:row>
      <xdr:rowOff>99060</xdr:rowOff>
    </xdr:from>
    <xdr:to>
      <xdr:col>13</xdr:col>
      <xdr:colOff>137160</xdr:colOff>
      <xdr:row>56</xdr:row>
      <xdr:rowOff>91440</xdr:rowOff>
    </xdr:to>
    <xdr:graphicFrame macro="">
      <xdr:nvGraphicFramePr>
        <xdr:cNvPr id="37739" name="Diagramm 1">
          <a:extLst>
            <a:ext uri="{FF2B5EF4-FFF2-40B4-BE49-F238E27FC236}">
              <a16:creationId xmlns:a16="http://schemas.microsoft.com/office/drawing/2014/main" id="{00000000-0008-0000-0100-00006B9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784860</xdr:colOff>
      <xdr:row>39</xdr:row>
      <xdr:rowOff>22860</xdr:rowOff>
    </xdr:from>
    <xdr:to>
      <xdr:col>19</xdr:col>
      <xdr:colOff>784860</xdr:colOff>
      <xdr:row>56</xdr:row>
      <xdr:rowOff>7620</xdr:rowOff>
    </xdr:to>
    <xdr:graphicFrame macro="">
      <xdr:nvGraphicFramePr>
        <xdr:cNvPr id="37740" name="Diagramm 3">
          <a:extLst>
            <a:ext uri="{FF2B5EF4-FFF2-40B4-BE49-F238E27FC236}">
              <a16:creationId xmlns:a16="http://schemas.microsoft.com/office/drawing/2014/main" id="{00000000-0008-0000-0100-00006C9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778933</xdr:colOff>
      <xdr:row>68</xdr:row>
      <xdr:rowOff>152401</xdr:rowOff>
    </xdr:from>
    <xdr:to>
      <xdr:col>19</xdr:col>
      <xdr:colOff>778933</xdr:colOff>
      <xdr:row>86</xdr:row>
      <xdr:rowOff>143088</xdr:rowOff>
    </xdr:to>
    <xdr:graphicFrame macro="">
      <xdr:nvGraphicFramePr>
        <xdr:cNvPr id="37741" name="Diagramm 7">
          <a:extLst>
            <a:ext uri="{FF2B5EF4-FFF2-40B4-BE49-F238E27FC236}">
              <a16:creationId xmlns:a16="http://schemas.microsoft.com/office/drawing/2014/main" id="{00000000-0008-0000-0100-00006D9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20</xdr:col>
      <xdr:colOff>431800</xdr:colOff>
      <xdr:row>20</xdr:row>
      <xdr:rowOff>50799</xdr:rowOff>
    </xdr:from>
    <xdr:to>
      <xdr:col>31</xdr:col>
      <xdr:colOff>538480</xdr:colOff>
      <xdr:row>54</xdr:row>
      <xdr:rowOff>81280</xdr:rowOff>
    </xdr:to>
    <xdr:pic>
      <xdr:nvPicPr>
        <xdr:cNvPr id="37742" name="Grafik 8">
          <a:extLst>
            <a:ext uri="{FF2B5EF4-FFF2-40B4-BE49-F238E27FC236}">
              <a16:creationId xmlns:a16="http://schemas.microsoft.com/office/drawing/2014/main" id="{00000000-0008-0000-0100-00006E93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0116800" y="3437466"/>
          <a:ext cx="8861213" cy="57878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20</xdr:col>
      <xdr:colOff>50799</xdr:colOff>
      <xdr:row>69</xdr:row>
      <xdr:rowOff>0</xdr:rowOff>
    </xdr:from>
    <xdr:to>
      <xdr:col>26</xdr:col>
      <xdr:colOff>50799</xdr:colOff>
      <xdr:row>85</xdr:row>
      <xdr:rowOff>160020</xdr:rowOff>
    </xdr:to>
    <xdr:graphicFrame macro="">
      <xdr:nvGraphicFramePr>
        <xdr:cNvPr id="37743" name="Diagramm 9">
          <a:extLst>
            <a:ext uri="{FF2B5EF4-FFF2-40B4-BE49-F238E27FC236}">
              <a16:creationId xmlns:a16="http://schemas.microsoft.com/office/drawing/2014/main" id="{00000000-0008-0000-0100-00006F9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26</xdr:col>
      <xdr:colOff>101601</xdr:colOff>
      <xdr:row>68</xdr:row>
      <xdr:rowOff>152399</xdr:rowOff>
    </xdr:from>
    <xdr:to>
      <xdr:col>32</xdr:col>
      <xdr:colOff>101601</xdr:colOff>
      <xdr:row>85</xdr:row>
      <xdr:rowOff>143086</xdr:rowOff>
    </xdr:to>
    <xdr:graphicFrame macro="">
      <xdr:nvGraphicFramePr>
        <xdr:cNvPr id="37744" name="Diagramm 10">
          <a:extLst>
            <a:ext uri="{FF2B5EF4-FFF2-40B4-BE49-F238E27FC236}">
              <a16:creationId xmlns:a16="http://schemas.microsoft.com/office/drawing/2014/main" id="{00000000-0008-0000-0100-0000709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25399</xdr:colOff>
      <xdr:row>69</xdr:row>
      <xdr:rowOff>1</xdr:rowOff>
    </xdr:from>
    <xdr:to>
      <xdr:col>13</xdr:col>
      <xdr:colOff>25399</xdr:colOff>
      <xdr:row>85</xdr:row>
      <xdr:rowOff>160020</xdr:rowOff>
    </xdr:to>
    <xdr:graphicFrame macro="">
      <xdr:nvGraphicFramePr>
        <xdr:cNvPr id="37745" name="Diagramm 1">
          <a:extLst>
            <a:ext uri="{FF2B5EF4-FFF2-40B4-BE49-F238E27FC236}">
              <a16:creationId xmlns:a16="http://schemas.microsoft.com/office/drawing/2014/main" id="{00000000-0008-0000-0100-00007193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ifoinstitut-my.sharepoint.com/personal/wollmershaeuser_ifo_de/Documents/Wollmershaeuser/ifo/Prognosen/Evaluation/ifo%20Prognosen%20und%20amtliche%20Zahlen_Januar%202025.xlsx" TargetMode="External"/><Relationship Id="rId1" Type="http://schemas.openxmlformats.org/officeDocument/2006/relationships/externalLinkPath" Target="ifo%20Prognosen%20und%20amtliche%20Zahlen_Januar%20202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bildungen"/>
      <sheetName val="Consensus"/>
      <sheetName val="GD"/>
      <sheetName val="Zusammenfassung"/>
      <sheetName val="Bänder"/>
      <sheetName val="Veröffentlichungstermine"/>
      <sheetName val="Prognose Juli_Juni"/>
      <sheetName val="Prognose Dezember"/>
      <sheetName val="BIP Realisation"/>
      <sheetName val="A.DE.N.A.AG1.CA010.A.I"/>
      <sheetName val="Tabelle1"/>
      <sheetName val="Prognose Juni (naiv1)"/>
      <sheetName val="Prognose Dezember (naiv1)"/>
      <sheetName val="Prognose Juni (naiv2)"/>
      <sheetName val="Prognose Dezember (naiv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1">
          <cell r="H1">
            <v>39093</v>
          </cell>
          <cell r="I1">
            <v>39126</v>
          </cell>
          <cell r="J1">
            <v>39217</v>
          </cell>
          <cell r="K1">
            <v>39308</v>
          </cell>
          <cell r="L1">
            <v>39462</v>
          </cell>
          <cell r="M1">
            <v>39504</v>
          </cell>
          <cell r="N1">
            <v>39674</v>
          </cell>
          <cell r="O1">
            <v>39765</v>
          </cell>
          <cell r="P1">
            <v>39827</v>
          </cell>
          <cell r="Q1">
            <v>39857</v>
          </cell>
          <cell r="R1">
            <v>39948</v>
          </cell>
          <cell r="S1">
            <v>40038</v>
          </cell>
          <cell r="T1">
            <v>40141</v>
          </cell>
          <cell r="U1">
            <v>40191</v>
          </cell>
          <cell r="V1">
            <v>40221</v>
          </cell>
          <cell r="W1">
            <v>40310</v>
          </cell>
          <cell r="X1">
            <v>40403</v>
          </cell>
          <cell r="Y1">
            <v>40494</v>
          </cell>
          <cell r="Z1">
            <v>40555</v>
          </cell>
          <cell r="AA1">
            <v>40589</v>
          </cell>
          <cell r="AB1">
            <v>40676</v>
          </cell>
          <cell r="AC1">
            <v>40771</v>
          </cell>
          <cell r="AD1">
            <v>40787</v>
          </cell>
          <cell r="AE1">
            <v>40919</v>
          </cell>
          <cell r="AF1">
            <v>40954</v>
          </cell>
          <cell r="AG1">
            <v>41053</v>
          </cell>
          <cell r="AH1">
            <v>41135</v>
          </cell>
          <cell r="AI1">
            <v>41289</v>
          </cell>
          <cell r="AJ1">
            <v>41319</v>
          </cell>
          <cell r="AK1">
            <v>41327</v>
          </cell>
          <cell r="AL1">
            <v>41409</v>
          </cell>
          <cell r="AM1">
            <v>41500</v>
          </cell>
          <cell r="AN1">
            <v>41654</v>
          </cell>
          <cell r="AO1">
            <v>41684</v>
          </cell>
          <cell r="AP1">
            <v>41865</v>
          </cell>
          <cell r="AQ1">
            <v>42019</v>
          </cell>
          <cell r="AR1">
            <v>42048</v>
          </cell>
        </row>
        <row r="42">
          <cell r="A42">
            <v>2006</v>
          </cell>
          <cell r="H42">
            <v>2.4699728787291875E-2</v>
          </cell>
          <cell r="I42">
            <v>2.6830685780705243E-2</v>
          </cell>
          <cell r="J42">
            <v>2.7702440914374238E-2</v>
          </cell>
          <cell r="K42">
            <v>2.8671396637185431E-2</v>
          </cell>
          <cell r="L42">
            <v>2.8671396637185431E-2</v>
          </cell>
          <cell r="M42">
            <v>2.8671396637185431E-2</v>
          </cell>
          <cell r="N42">
            <v>2.960302824420058E-2</v>
          </cell>
          <cell r="O42">
            <v>2.960302824420058E-2</v>
          </cell>
          <cell r="P42">
            <v>2.960302824420058E-2</v>
          </cell>
          <cell r="Q42">
            <v>2.960302824420058E-2</v>
          </cell>
          <cell r="R42">
            <v>2.960302824420058E-2</v>
          </cell>
          <cell r="S42">
            <v>3.1647412872536584E-2</v>
          </cell>
          <cell r="T42">
            <v>3.1647412872536584E-2</v>
          </cell>
          <cell r="U42">
            <v>3.1647412872536584E-2</v>
          </cell>
          <cell r="V42">
            <v>3.1647412872536584E-2</v>
          </cell>
          <cell r="W42">
            <v>3.1647412872536584E-2</v>
          </cell>
          <cell r="X42">
            <v>3.3686049898068227E-2</v>
          </cell>
          <cell r="Y42">
            <v>3.3686049898068227E-2</v>
          </cell>
          <cell r="Z42">
            <v>3.3686049898068227E-2</v>
          </cell>
          <cell r="AA42">
            <v>3.3686049898068227E-2</v>
          </cell>
          <cell r="AB42">
            <v>3.3686049898068227E-2</v>
          </cell>
          <cell r="AC42">
            <v>3.6999999999999922E-2</v>
          </cell>
          <cell r="AD42">
            <v>3.6999999999999922E-2</v>
          </cell>
          <cell r="AE42">
            <v>3.6999999999999922E-2</v>
          </cell>
          <cell r="AF42">
            <v>3.6999999999999922E-2</v>
          </cell>
          <cell r="AG42">
            <v>3.6999999999999922E-2</v>
          </cell>
          <cell r="AH42">
            <v>3.6999999999999922E-2</v>
          </cell>
          <cell r="AI42">
            <v>3.6999999999999922E-2</v>
          </cell>
          <cell r="AJ42">
            <v>3.6999999999999922E-2</v>
          </cell>
          <cell r="AK42">
            <v>3.6999999999999922E-2</v>
          </cell>
          <cell r="AL42">
            <v>3.6999999999999922E-2</v>
          </cell>
          <cell r="AM42">
            <v>3.6999999999999922E-2</v>
          </cell>
          <cell r="AN42">
            <v>3.6999999999999922E-2</v>
          </cell>
          <cell r="AO42">
            <v>3.6999999999999922E-2</v>
          </cell>
          <cell r="AP42">
            <v>3.7100031891144969E-2</v>
          </cell>
          <cell r="AQ42">
            <v>3.7100031891144969E-2</v>
          </cell>
          <cell r="AR42">
            <v>3.7100031891144969E-2</v>
          </cell>
        </row>
        <row r="43">
          <cell r="A43">
            <v>2007</v>
          </cell>
          <cell r="L43">
            <v>2.4848828420257041E-2</v>
          </cell>
          <cell r="M43">
            <v>2.4848828420257041E-2</v>
          </cell>
          <cell r="N43">
            <v>2.4604072398189958E-2</v>
          </cell>
          <cell r="O43">
            <v>2.4604072398189958E-2</v>
          </cell>
          <cell r="P43">
            <v>2.4604072398189958E-2</v>
          </cell>
          <cell r="Q43">
            <v>2.4604072398189958E-2</v>
          </cell>
          <cell r="R43">
            <v>2.4604072398189958E-2</v>
          </cell>
          <cell r="S43">
            <v>2.4654182742072095E-2</v>
          </cell>
          <cell r="T43">
            <v>2.4654182742072095E-2</v>
          </cell>
          <cell r="U43">
            <v>2.4654182742072095E-2</v>
          </cell>
          <cell r="V43">
            <v>2.4654182742072095E-2</v>
          </cell>
          <cell r="W43">
            <v>2.4654182742072095E-2</v>
          </cell>
          <cell r="X43">
            <v>2.6577761081893359E-2</v>
          </cell>
          <cell r="Y43">
            <v>2.6577761081893359E-2</v>
          </cell>
          <cell r="Z43">
            <v>2.6577761081893359E-2</v>
          </cell>
          <cell r="AA43">
            <v>2.6577761081893359E-2</v>
          </cell>
          <cell r="AB43">
            <v>2.6577761081893359E-2</v>
          </cell>
          <cell r="AC43">
            <v>3.2690453230472594E-2</v>
          </cell>
          <cell r="AD43">
            <v>3.2690453230472594E-2</v>
          </cell>
          <cell r="AE43">
            <v>3.2690453230472594E-2</v>
          </cell>
          <cell r="AF43">
            <v>3.2690453230472594E-2</v>
          </cell>
          <cell r="AG43">
            <v>3.2690453230472594E-2</v>
          </cell>
          <cell r="AH43">
            <v>3.2690453230472594E-2</v>
          </cell>
          <cell r="AI43">
            <v>3.2690453230472594E-2</v>
          </cell>
          <cell r="AJ43">
            <v>3.2690453230472594E-2</v>
          </cell>
          <cell r="AK43">
            <v>3.2690453230472594E-2</v>
          </cell>
          <cell r="AL43">
            <v>3.2690453230472594E-2</v>
          </cell>
          <cell r="AM43">
            <v>3.2690453230472594E-2</v>
          </cell>
          <cell r="AN43">
            <v>3.2690453230472594E-2</v>
          </cell>
          <cell r="AO43">
            <v>3.2690453230472594E-2</v>
          </cell>
          <cell r="AP43">
            <v>3.2697826978269839E-2</v>
          </cell>
          <cell r="AQ43">
            <v>3.2697826978269839E-2</v>
          </cell>
          <cell r="AR43">
            <v>3.2697826978269839E-2</v>
          </cell>
        </row>
        <row r="44">
          <cell r="A44">
            <v>2008</v>
          </cell>
          <cell r="P44">
            <v>1.2788665010580624E-2</v>
          </cell>
          <cell r="Q44">
            <v>1.2972674579078136E-2</v>
          </cell>
          <cell r="R44">
            <v>1.2696660226331646E-2</v>
          </cell>
          <cell r="S44">
            <v>1.258150427036453E-2</v>
          </cell>
          <cell r="T44">
            <v>1.258150427036453E-2</v>
          </cell>
          <cell r="U44">
            <v>1.258150427036453E-2</v>
          </cell>
          <cell r="V44">
            <v>1.258150427036453E-2</v>
          </cell>
          <cell r="W44">
            <v>1.258150427036453E-2</v>
          </cell>
          <cell r="X44">
            <v>9.8801573506541729E-3</v>
          </cell>
          <cell r="Y44">
            <v>9.8801573506541729E-3</v>
          </cell>
          <cell r="Z44">
            <v>9.8801573506541729E-3</v>
          </cell>
          <cell r="AA44">
            <v>9.8801573506541729E-3</v>
          </cell>
          <cell r="AB44">
            <v>9.8801573506541729E-3</v>
          </cell>
          <cell r="AC44">
            <v>1.0832010458492913E-2</v>
          </cell>
          <cell r="AD44">
            <v>1.0832010458492913E-2</v>
          </cell>
          <cell r="AE44">
            <v>1.0832010458492913E-2</v>
          </cell>
          <cell r="AF44">
            <v>1.0832010458492913E-2</v>
          </cell>
          <cell r="AG44">
            <v>1.0832010458492913E-2</v>
          </cell>
          <cell r="AH44">
            <v>1.0832010458492913E-2</v>
          </cell>
          <cell r="AI44">
            <v>1.0832010458492913E-2</v>
          </cell>
          <cell r="AJ44">
            <v>1.0832010458492913E-2</v>
          </cell>
          <cell r="AK44">
            <v>1.0832010458492913E-2</v>
          </cell>
          <cell r="AL44">
            <v>1.0832010458492913E-2</v>
          </cell>
          <cell r="AM44">
            <v>1.0832010458492913E-2</v>
          </cell>
          <cell r="AN44">
            <v>1.0832010458492913E-2</v>
          </cell>
          <cell r="AO44">
            <v>1.0832010458492913E-2</v>
          </cell>
          <cell r="AP44">
            <v>1.0521091811414474E-2</v>
          </cell>
          <cell r="AQ44">
            <v>1.0521091811414474E-2</v>
          </cell>
          <cell r="AR44">
            <v>1.0521091811414474E-2</v>
          </cell>
        </row>
      </sheetData>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ifo Diagrammfarben">
    <a:dk1>
      <a:srgbClr val="000000"/>
    </a:dk1>
    <a:lt1>
      <a:sysClr val="window" lastClr="FFFFFF"/>
    </a:lt1>
    <a:dk2>
      <a:srgbClr val="4F4F4F"/>
    </a:dk2>
    <a:lt2>
      <a:srgbClr val="BEBEBE"/>
    </a:lt2>
    <a:accent1>
      <a:srgbClr val="0074BC"/>
    </a:accent1>
    <a:accent2>
      <a:srgbClr val="B91E1E"/>
    </a:accent2>
    <a:accent3>
      <a:srgbClr val="E1CD00"/>
    </a:accent3>
    <a:accent4>
      <a:srgbClr val="5AA050"/>
    </a:accent4>
    <a:accent5>
      <a:srgbClr val="F07D00"/>
    </a:accent5>
    <a:accent6>
      <a:srgbClr val="009EE3"/>
    </a:accent6>
    <a:hlink>
      <a:srgbClr val="0D4080"/>
    </a:hlink>
    <a:folHlink>
      <a:srgbClr val="8250A0"/>
    </a:folHlink>
  </a:clrScheme>
  <a:fontScheme name="ifo-source-sans-pro">
    <a:majorFont>
      <a:latin typeface="Source Sans Pro Semibold"/>
      <a:ea typeface=""/>
      <a:cs typeface=""/>
    </a:majorFont>
    <a:minorFont>
      <a:latin typeface="Source Sans Pro"/>
      <a:ea typeface=""/>
      <a:cs typeface=""/>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ifo Diagrammfarben">
    <a:dk1>
      <a:srgbClr val="000000"/>
    </a:dk1>
    <a:lt1>
      <a:sysClr val="window" lastClr="FFFFFF"/>
    </a:lt1>
    <a:dk2>
      <a:srgbClr val="4F4F4F"/>
    </a:dk2>
    <a:lt2>
      <a:srgbClr val="BEBEBE"/>
    </a:lt2>
    <a:accent1>
      <a:srgbClr val="0074BC"/>
    </a:accent1>
    <a:accent2>
      <a:srgbClr val="B91E1E"/>
    </a:accent2>
    <a:accent3>
      <a:srgbClr val="E1CD00"/>
    </a:accent3>
    <a:accent4>
      <a:srgbClr val="5AA050"/>
    </a:accent4>
    <a:accent5>
      <a:srgbClr val="F07D00"/>
    </a:accent5>
    <a:accent6>
      <a:srgbClr val="009EE3"/>
    </a:accent6>
    <a:hlink>
      <a:srgbClr val="0D4080"/>
    </a:hlink>
    <a:folHlink>
      <a:srgbClr val="8250A0"/>
    </a:folHlink>
  </a:clrScheme>
  <a:fontScheme name="ifo-source-sans-pro">
    <a:majorFont>
      <a:latin typeface="Source Sans Pro Semibold"/>
      <a:ea typeface=""/>
      <a:cs typeface=""/>
    </a:majorFont>
    <a:minorFont>
      <a:latin typeface="Source Sans Pro"/>
      <a:ea typeface=""/>
      <a:cs typeface=""/>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ifo Diagrammfarben">
    <a:dk1>
      <a:srgbClr val="000000"/>
    </a:dk1>
    <a:lt1>
      <a:sysClr val="window" lastClr="FFFFFF"/>
    </a:lt1>
    <a:dk2>
      <a:srgbClr val="4F4F4F"/>
    </a:dk2>
    <a:lt2>
      <a:srgbClr val="BEBEBE"/>
    </a:lt2>
    <a:accent1>
      <a:srgbClr val="0074BC"/>
    </a:accent1>
    <a:accent2>
      <a:srgbClr val="B91E1E"/>
    </a:accent2>
    <a:accent3>
      <a:srgbClr val="E1CD00"/>
    </a:accent3>
    <a:accent4>
      <a:srgbClr val="5AA050"/>
    </a:accent4>
    <a:accent5>
      <a:srgbClr val="F07D00"/>
    </a:accent5>
    <a:accent6>
      <a:srgbClr val="009EE3"/>
    </a:accent6>
    <a:hlink>
      <a:srgbClr val="0D4080"/>
    </a:hlink>
    <a:folHlink>
      <a:srgbClr val="8250A0"/>
    </a:folHlink>
  </a:clrScheme>
  <a:fontScheme name="ifo-source-sans-pro">
    <a:majorFont>
      <a:latin typeface="Source Sans Pro Semibold"/>
      <a:ea typeface=""/>
      <a:cs typeface=""/>
    </a:majorFont>
    <a:minorFont>
      <a:latin typeface="Source Sans Pro"/>
      <a:ea typeface=""/>
      <a:cs typeface=""/>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ifo Diagrammfarben">
    <a:dk1>
      <a:srgbClr val="000000"/>
    </a:dk1>
    <a:lt1>
      <a:sysClr val="window" lastClr="FFFFFF"/>
    </a:lt1>
    <a:dk2>
      <a:srgbClr val="4F4F4F"/>
    </a:dk2>
    <a:lt2>
      <a:srgbClr val="BEBEBE"/>
    </a:lt2>
    <a:accent1>
      <a:srgbClr val="0074BC"/>
    </a:accent1>
    <a:accent2>
      <a:srgbClr val="B91E1E"/>
    </a:accent2>
    <a:accent3>
      <a:srgbClr val="E1CD00"/>
    </a:accent3>
    <a:accent4>
      <a:srgbClr val="5AA050"/>
    </a:accent4>
    <a:accent5>
      <a:srgbClr val="F07D00"/>
    </a:accent5>
    <a:accent6>
      <a:srgbClr val="009EE3"/>
    </a:accent6>
    <a:hlink>
      <a:srgbClr val="0D4080"/>
    </a:hlink>
    <a:folHlink>
      <a:srgbClr val="8250A0"/>
    </a:folHlink>
  </a:clrScheme>
  <a:fontScheme name="ifo-source-sans-pro">
    <a:majorFont>
      <a:latin typeface="Source Sans Pro Semibold"/>
      <a:ea typeface=""/>
      <a:cs typeface=""/>
    </a:majorFont>
    <a:minorFont>
      <a:latin typeface="Source Sans Pro"/>
      <a:ea typeface=""/>
      <a:cs typeface=""/>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xml><?xml version="1.0" encoding="utf-8"?>
<a:themeOverride xmlns:a="http://schemas.openxmlformats.org/drawingml/2006/main">
  <a:clrScheme name="ifo Diagrammfarben">
    <a:dk1>
      <a:srgbClr val="000000"/>
    </a:dk1>
    <a:lt1>
      <a:sysClr val="window" lastClr="FFFFFF"/>
    </a:lt1>
    <a:dk2>
      <a:srgbClr val="4F4F4F"/>
    </a:dk2>
    <a:lt2>
      <a:srgbClr val="BEBEBE"/>
    </a:lt2>
    <a:accent1>
      <a:srgbClr val="0074BC"/>
    </a:accent1>
    <a:accent2>
      <a:srgbClr val="B91E1E"/>
    </a:accent2>
    <a:accent3>
      <a:srgbClr val="E1CD00"/>
    </a:accent3>
    <a:accent4>
      <a:srgbClr val="5AA050"/>
    </a:accent4>
    <a:accent5>
      <a:srgbClr val="F07D00"/>
    </a:accent5>
    <a:accent6>
      <a:srgbClr val="009EE3"/>
    </a:accent6>
    <a:hlink>
      <a:srgbClr val="0D4080"/>
    </a:hlink>
    <a:folHlink>
      <a:srgbClr val="8250A0"/>
    </a:folHlink>
  </a:clrScheme>
  <a:fontScheme name="ifo-source-sans-pro">
    <a:majorFont>
      <a:latin typeface="Source Sans Pro Semibold"/>
      <a:ea typeface=""/>
      <a:cs typeface=""/>
    </a:majorFont>
    <a:minorFont>
      <a:latin typeface="Source Sans Pro"/>
      <a:ea typeface=""/>
      <a:cs typeface=""/>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6.xml><?xml version="1.0" encoding="utf-8"?>
<a:themeOverride xmlns:a="http://schemas.openxmlformats.org/drawingml/2006/main">
  <a:clrScheme name="ifo Diagrammfarben">
    <a:dk1>
      <a:srgbClr val="000000"/>
    </a:dk1>
    <a:lt1>
      <a:sysClr val="window" lastClr="FFFFFF"/>
    </a:lt1>
    <a:dk2>
      <a:srgbClr val="4F4F4F"/>
    </a:dk2>
    <a:lt2>
      <a:srgbClr val="BEBEBE"/>
    </a:lt2>
    <a:accent1>
      <a:srgbClr val="0074BC"/>
    </a:accent1>
    <a:accent2>
      <a:srgbClr val="B91E1E"/>
    </a:accent2>
    <a:accent3>
      <a:srgbClr val="E1CD00"/>
    </a:accent3>
    <a:accent4>
      <a:srgbClr val="5AA050"/>
    </a:accent4>
    <a:accent5>
      <a:srgbClr val="F07D00"/>
    </a:accent5>
    <a:accent6>
      <a:srgbClr val="009EE3"/>
    </a:accent6>
    <a:hlink>
      <a:srgbClr val="0D4080"/>
    </a:hlink>
    <a:folHlink>
      <a:srgbClr val="8250A0"/>
    </a:folHlink>
  </a:clrScheme>
  <a:fontScheme name="ifo-source-sans-pro">
    <a:majorFont>
      <a:latin typeface="Source Sans Pro Semibold"/>
      <a:ea typeface=""/>
      <a:cs typeface=""/>
    </a:majorFont>
    <a:minorFont>
      <a:latin typeface="Source Sans Pro"/>
      <a:ea typeface=""/>
      <a:cs typeface=""/>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hyperlink" Target="http://www.bundesbank.de/cae/servlet/StatisticDownload?tsId=BBKRT.A.DE.N.A.AG1.CA010.A.I&amp;rtd_csvFormat=en&amp;rtd_fileFormat=csv&amp;mode=rtd&amp;downloadType=matrix"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oleObject" Target="../embeddings/oleObject1.bin"/><Relationship Id="rId2" Type="http://schemas.openxmlformats.org/officeDocument/2006/relationships/vmlDrawing" Target="../drawings/vmlDrawing1.vml"/><Relationship Id="rId1" Type="http://schemas.openxmlformats.org/officeDocument/2006/relationships/drawing" Target="../drawings/drawing9.xml"/><Relationship Id="rId4" Type="http://schemas.openxmlformats.org/officeDocument/2006/relationships/image" Target="../media/image1.emf"/></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1.xml"/><Relationship Id="rId1" Type="http://schemas.openxmlformats.org/officeDocument/2006/relationships/printerSettings" Target="../printerSettings/printerSettings7.bin"/><Relationship Id="rId5" Type="http://schemas.openxmlformats.org/officeDocument/2006/relationships/image" Target="../media/image3.emf"/><Relationship Id="rId4" Type="http://schemas.openxmlformats.org/officeDocument/2006/relationships/oleObject" Target="../embeddings/oleObject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AC73"/>
  <sheetViews>
    <sheetView topLeftCell="A49" workbookViewId="0">
      <selection activeCell="K25" sqref="K25"/>
    </sheetView>
  </sheetViews>
  <sheetFormatPr baseColWidth="10" defaultRowHeight="12.75" x14ac:dyDescent="0.2"/>
  <cols>
    <col min="1" max="22" width="11.42578125" style="90"/>
  </cols>
  <sheetData>
    <row r="1" spans="1:24" x14ac:dyDescent="0.2">
      <c r="X1" s="21" t="s">
        <v>76</v>
      </c>
    </row>
    <row r="2" spans="1:24" x14ac:dyDescent="0.2">
      <c r="D2" s="42"/>
      <c r="E2" s="42" t="s">
        <v>160</v>
      </c>
      <c r="F2" s="42"/>
      <c r="O2" s="42"/>
      <c r="P2" s="42" t="s">
        <v>161</v>
      </c>
      <c r="Q2" s="42"/>
    </row>
    <row r="4" spans="1:24" x14ac:dyDescent="0.2">
      <c r="A4" s="42" t="s">
        <v>162</v>
      </c>
    </row>
    <row r="19" spans="24:29" x14ac:dyDescent="0.2">
      <c r="X19" s="100" t="s">
        <v>114</v>
      </c>
      <c r="Y19" s="100"/>
      <c r="Z19" s="100"/>
      <c r="AA19" s="100"/>
      <c r="AB19" s="100"/>
      <c r="AC19" s="100"/>
    </row>
    <row r="20" spans="24:29" x14ac:dyDescent="0.2">
      <c r="X20" s="69" t="s">
        <v>112</v>
      </c>
      <c r="Y20" s="69"/>
      <c r="Z20" s="69"/>
      <c r="AA20" s="69"/>
      <c r="AB20" s="69"/>
      <c r="AC20" s="69"/>
    </row>
    <row r="24" spans="24:29" x14ac:dyDescent="0.2">
      <c r="X24" s="21" t="s">
        <v>75</v>
      </c>
    </row>
    <row r="39" spans="1:29" x14ac:dyDescent="0.2">
      <c r="A39" s="42" t="s">
        <v>163</v>
      </c>
    </row>
    <row r="42" spans="1:29" x14ac:dyDescent="0.2">
      <c r="X42" s="100" t="s">
        <v>114</v>
      </c>
      <c r="Y42" s="100"/>
      <c r="Z42" s="100"/>
      <c r="AA42" s="100"/>
      <c r="AB42" s="100"/>
      <c r="AC42" s="100"/>
    </row>
    <row r="43" spans="1:29" x14ac:dyDescent="0.2">
      <c r="X43" s="69" t="s">
        <v>112</v>
      </c>
      <c r="Y43" s="69"/>
      <c r="Z43" s="69"/>
      <c r="AA43" s="69"/>
      <c r="AB43" s="69"/>
      <c r="AC43" s="69"/>
    </row>
    <row r="45" spans="1:29" x14ac:dyDescent="0.2">
      <c r="X45" s="21" t="s">
        <v>77</v>
      </c>
    </row>
    <row r="63" spans="24:29" x14ac:dyDescent="0.2">
      <c r="X63" s="100" t="s">
        <v>114</v>
      </c>
      <c r="Y63" s="100"/>
      <c r="Z63" s="100"/>
      <c r="AA63" s="100"/>
      <c r="AB63" s="100"/>
      <c r="AC63" s="100"/>
    </row>
    <row r="64" spans="24:29" x14ac:dyDescent="0.2">
      <c r="X64" s="69" t="s">
        <v>112</v>
      </c>
      <c r="Y64" s="69"/>
      <c r="Z64" s="69"/>
      <c r="AA64" s="69"/>
      <c r="AB64" s="69"/>
      <c r="AC64" s="69"/>
    </row>
    <row r="68" spans="1:24" x14ac:dyDescent="0.2">
      <c r="X68" s="69"/>
    </row>
    <row r="73" spans="1:24" x14ac:dyDescent="0.2">
      <c r="A73" s="42" t="s">
        <v>164</v>
      </c>
    </row>
  </sheetData>
  <mergeCells count="3">
    <mergeCell ref="X19:AC19"/>
    <mergeCell ref="X42:AC42"/>
    <mergeCell ref="X63:AC63"/>
  </mergeCells>
  <pageMargins left="0.7" right="0.7" top="0.78740157499999996" bottom="0.78740157499999996"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B45"/>
  <sheetViews>
    <sheetView workbookViewId="0">
      <pane xSplit="1" ySplit="5" topLeftCell="BD6" activePane="bottomRight" state="frozen"/>
      <selection pane="topRight" activeCell="B1" sqref="B1"/>
      <selection pane="bottomLeft" activeCell="A6" sqref="A6"/>
      <selection pane="bottomRight" sqref="A1:XFD1048576"/>
    </sheetView>
  </sheetViews>
  <sheetFormatPr baseColWidth="10" defaultRowHeight="12.75" x14ac:dyDescent="0.2"/>
  <sheetData>
    <row r="1" spans="1:80" x14ac:dyDescent="0.2">
      <c r="A1" s="44" t="s">
        <v>120</v>
      </c>
      <c r="B1" s="45">
        <v>38470</v>
      </c>
      <c r="C1" s="45">
        <v>38587</v>
      </c>
      <c r="D1" s="46">
        <v>38729</v>
      </c>
      <c r="E1" s="45">
        <v>38770</v>
      </c>
      <c r="F1" s="45">
        <v>38860</v>
      </c>
      <c r="G1" s="45">
        <v>38953</v>
      </c>
      <c r="H1" s="46">
        <v>39093</v>
      </c>
      <c r="I1" s="45">
        <v>39126</v>
      </c>
      <c r="J1" s="45">
        <v>39217</v>
      </c>
      <c r="K1" s="45">
        <v>39308</v>
      </c>
      <c r="L1" s="46">
        <v>39462</v>
      </c>
      <c r="M1" s="45">
        <v>39504</v>
      </c>
      <c r="N1" s="45">
        <v>39674</v>
      </c>
      <c r="O1" s="45">
        <v>39765</v>
      </c>
      <c r="P1" s="46">
        <v>39827</v>
      </c>
      <c r="Q1" s="45">
        <v>39857</v>
      </c>
      <c r="R1" s="45">
        <v>39948</v>
      </c>
      <c r="S1" s="45">
        <v>40038</v>
      </c>
      <c r="T1" s="45">
        <v>40141</v>
      </c>
      <c r="U1" s="46">
        <v>40191</v>
      </c>
      <c r="V1" s="45">
        <v>40221</v>
      </c>
      <c r="W1" s="45">
        <v>40310</v>
      </c>
      <c r="X1" s="45">
        <v>40403</v>
      </c>
      <c r="Y1" s="45">
        <v>40494</v>
      </c>
      <c r="Z1" s="46">
        <v>40555</v>
      </c>
      <c r="AA1" s="45">
        <v>40589</v>
      </c>
      <c r="AB1" s="45">
        <v>40676</v>
      </c>
      <c r="AC1" s="45">
        <v>40771</v>
      </c>
      <c r="AD1" s="45">
        <v>40787</v>
      </c>
      <c r="AE1" s="46">
        <v>40919</v>
      </c>
      <c r="AF1" s="45">
        <v>40954</v>
      </c>
      <c r="AG1" s="45">
        <v>41053</v>
      </c>
      <c r="AH1" s="45">
        <v>41135</v>
      </c>
      <c r="AI1" s="46">
        <v>41289</v>
      </c>
      <c r="AJ1" s="45">
        <v>41319</v>
      </c>
      <c r="AK1" s="45">
        <v>41327</v>
      </c>
      <c r="AL1" s="83">
        <v>41409</v>
      </c>
      <c r="AM1" s="45">
        <v>41500</v>
      </c>
      <c r="AN1" s="46">
        <v>41654</v>
      </c>
      <c r="AO1" s="45">
        <v>41684</v>
      </c>
      <c r="AP1" s="45">
        <v>41865</v>
      </c>
      <c r="AQ1" s="46">
        <v>42019</v>
      </c>
      <c r="AR1" s="45">
        <v>42048</v>
      </c>
      <c r="AS1" s="45">
        <v>42230</v>
      </c>
      <c r="AT1" s="46">
        <v>42383</v>
      </c>
      <c r="AU1" s="45">
        <v>42412</v>
      </c>
      <c r="AV1" s="45">
        <v>42594</v>
      </c>
      <c r="AW1" s="46">
        <v>42747</v>
      </c>
      <c r="AX1" s="45">
        <v>42780</v>
      </c>
      <c r="AY1" s="83">
        <v>42867</v>
      </c>
      <c r="AZ1" s="45">
        <v>42962</v>
      </c>
      <c r="BA1" s="46">
        <v>43111</v>
      </c>
      <c r="BB1" s="45">
        <v>43145</v>
      </c>
      <c r="BC1" s="45">
        <v>43326</v>
      </c>
      <c r="BD1" s="46">
        <v>43480</v>
      </c>
      <c r="BE1" s="45">
        <v>43510</v>
      </c>
      <c r="BF1" s="45">
        <v>43691</v>
      </c>
      <c r="BG1" s="46">
        <v>43845</v>
      </c>
      <c r="BH1" s="45">
        <v>43875</v>
      </c>
      <c r="BI1" s="45">
        <v>43966</v>
      </c>
      <c r="BJ1" s="45">
        <v>44042</v>
      </c>
      <c r="BK1" s="46">
        <v>44210</v>
      </c>
      <c r="BL1" s="45">
        <v>44225</v>
      </c>
      <c r="BM1" s="45">
        <v>44251</v>
      </c>
      <c r="BN1" s="45">
        <v>44316</v>
      </c>
      <c r="BO1" s="45">
        <v>44407</v>
      </c>
      <c r="BP1" s="45">
        <v>44575</v>
      </c>
      <c r="BQ1" s="45">
        <v>44589</v>
      </c>
      <c r="BR1" s="45">
        <v>44617</v>
      </c>
      <c r="BS1" s="45">
        <v>44771</v>
      </c>
      <c r="BT1" s="45">
        <v>44939</v>
      </c>
      <c r="BU1" s="45">
        <v>44956</v>
      </c>
      <c r="BV1" s="45">
        <v>44981</v>
      </c>
      <c r="BW1" s="45">
        <v>45044</v>
      </c>
      <c r="BX1" s="45">
        <v>45135</v>
      </c>
      <c r="BY1" s="45">
        <v>45306</v>
      </c>
      <c r="BZ1" s="45">
        <v>45412</v>
      </c>
      <c r="CA1" s="45">
        <v>45436</v>
      </c>
      <c r="CB1" s="45">
        <v>45503</v>
      </c>
    </row>
    <row r="2" spans="1:80" x14ac:dyDescent="0.2">
      <c r="A2" t="s">
        <v>41</v>
      </c>
      <c r="B2" t="s">
        <v>42</v>
      </c>
      <c r="C2" t="s">
        <v>42</v>
      </c>
      <c r="D2" t="s">
        <v>42</v>
      </c>
      <c r="E2" t="s">
        <v>42</v>
      </c>
      <c r="F2" t="s">
        <v>42</v>
      </c>
      <c r="G2" t="s">
        <v>42</v>
      </c>
      <c r="H2" t="s">
        <v>42</v>
      </c>
      <c r="I2" t="s">
        <v>42</v>
      </c>
      <c r="J2" t="s">
        <v>42</v>
      </c>
      <c r="K2" t="s">
        <v>42</v>
      </c>
      <c r="L2" t="s">
        <v>42</v>
      </c>
      <c r="M2" t="s">
        <v>42</v>
      </c>
      <c r="N2" t="s">
        <v>42</v>
      </c>
      <c r="O2" t="s">
        <v>42</v>
      </c>
      <c r="P2" t="s">
        <v>42</v>
      </c>
      <c r="Q2" t="s">
        <v>42</v>
      </c>
      <c r="R2" t="s">
        <v>42</v>
      </c>
      <c r="S2" t="s">
        <v>42</v>
      </c>
      <c r="T2" t="s">
        <v>42</v>
      </c>
      <c r="U2" t="s">
        <v>42</v>
      </c>
      <c r="V2" t="s">
        <v>42</v>
      </c>
      <c r="W2" t="s">
        <v>42</v>
      </c>
      <c r="X2" t="s">
        <v>42</v>
      </c>
      <c r="Y2" t="s">
        <v>42</v>
      </c>
      <c r="Z2" t="s">
        <v>42</v>
      </c>
      <c r="AA2" t="s">
        <v>42</v>
      </c>
      <c r="AB2" t="s">
        <v>42</v>
      </c>
      <c r="AC2" t="s">
        <v>43</v>
      </c>
      <c r="AD2" t="s">
        <v>43</v>
      </c>
      <c r="AE2" t="s">
        <v>43</v>
      </c>
      <c r="AF2" t="s">
        <v>43</v>
      </c>
      <c r="AG2" t="s">
        <v>43</v>
      </c>
      <c r="AH2" t="s">
        <v>43</v>
      </c>
      <c r="AI2" t="s">
        <v>43</v>
      </c>
      <c r="AJ2" t="s">
        <v>43</v>
      </c>
      <c r="AK2" t="s">
        <v>43</v>
      </c>
      <c r="AL2" t="s">
        <v>43</v>
      </c>
      <c r="AM2" t="s">
        <v>43</v>
      </c>
      <c r="AN2" t="s">
        <v>43</v>
      </c>
      <c r="AO2" t="s">
        <v>43</v>
      </c>
      <c r="AP2" t="s">
        <v>44</v>
      </c>
      <c r="AQ2" t="s">
        <v>44</v>
      </c>
      <c r="AR2" t="s">
        <v>44</v>
      </c>
      <c r="AS2" t="s">
        <v>44</v>
      </c>
      <c r="AT2" t="s">
        <v>44</v>
      </c>
      <c r="AU2" t="s">
        <v>44</v>
      </c>
      <c r="AV2" t="s">
        <v>44</v>
      </c>
      <c r="AW2" t="s">
        <v>44</v>
      </c>
      <c r="AX2" t="s">
        <v>44</v>
      </c>
      <c r="AY2" t="s">
        <v>44</v>
      </c>
      <c r="AZ2" t="s">
        <v>44</v>
      </c>
      <c r="BA2" t="s">
        <v>44</v>
      </c>
      <c r="BB2" t="s">
        <v>44</v>
      </c>
      <c r="BC2" t="s">
        <v>44</v>
      </c>
      <c r="BD2" t="s">
        <v>44</v>
      </c>
      <c r="BE2" t="s">
        <v>44</v>
      </c>
      <c r="BF2" t="s">
        <v>171</v>
      </c>
      <c r="BG2" t="s">
        <v>171</v>
      </c>
      <c r="BH2" t="s">
        <v>171</v>
      </c>
      <c r="BI2" t="s">
        <v>171</v>
      </c>
      <c r="BJ2" t="s">
        <v>171</v>
      </c>
      <c r="BK2" t="s">
        <v>171</v>
      </c>
      <c r="BL2" t="s">
        <v>171</v>
      </c>
      <c r="BM2" t="s">
        <v>171</v>
      </c>
      <c r="BN2" t="s">
        <v>171</v>
      </c>
      <c r="BO2" t="s">
        <v>171</v>
      </c>
      <c r="BP2" t="s">
        <v>171</v>
      </c>
      <c r="BQ2" t="s">
        <v>171</v>
      </c>
      <c r="BR2" t="s">
        <v>171</v>
      </c>
      <c r="BS2" t="s">
        <v>171</v>
      </c>
      <c r="BT2" t="s">
        <v>171</v>
      </c>
      <c r="BU2" t="s">
        <v>171</v>
      </c>
      <c r="BV2" t="s">
        <v>171</v>
      </c>
      <c r="BW2" t="s">
        <v>171</v>
      </c>
      <c r="BX2" t="s">
        <v>171</v>
      </c>
      <c r="BY2" t="s">
        <v>171</v>
      </c>
      <c r="BZ2" t="s">
        <v>171</v>
      </c>
      <c r="CA2" t="s">
        <v>171</v>
      </c>
      <c r="CB2" t="s">
        <v>176</v>
      </c>
    </row>
    <row r="3" spans="1:80" x14ac:dyDescent="0.2">
      <c r="A3" t="s">
        <v>45</v>
      </c>
      <c r="B3" t="s">
        <v>46</v>
      </c>
      <c r="C3" t="s">
        <v>46</v>
      </c>
      <c r="D3" t="s">
        <v>46</v>
      </c>
      <c r="E3" t="s">
        <v>46</v>
      </c>
      <c r="F3" t="s">
        <v>46</v>
      </c>
      <c r="G3" t="s">
        <v>46</v>
      </c>
      <c r="H3" t="s">
        <v>46</v>
      </c>
      <c r="I3" t="s">
        <v>46</v>
      </c>
      <c r="J3" t="s">
        <v>46</v>
      </c>
      <c r="K3" t="s">
        <v>46</v>
      </c>
      <c r="L3" t="s">
        <v>46</v>
      </c>
      <c r="M3" t="s">
        <v>46</v>
      </c>
      <c r="N3" t="s">
        <v>46</v>
      </c>
      <c r="O3" t="s">
        <v>46</v>
      </c>
      <c r="P3" t="s">
        <v>46</v>
      </c>
      <c r="Q3" t="s">
        <v>46</v>
      </c>
      <c r="R3" t="s">
        <v>46</v>
      </c>
      <c r="S3" t="s">
        <v>46</v>
      </c>
      <c r="T3" t="s">
        <v>46</v>
      </c>
      <c r="U3" t="s">
        <v>46</v>
      </c>
      <c r="V3" t="s">
        <v>46</v>
      </c>
      <c r="W3" t="s">
        <v>46</v>
      </c>
      <c r="X3" t="s">
        <v>46</v>
      </c>
      <c r="Y3" t="s">
        <v>46</v>
      </c>
      <c r="Z3" t="s">
        <v>46</v>
      </c>
      <c r="AA3" t="s">
        <v>46</v>
      </c>
      <c r="AB3" t="s">
        <v>46</v>
      </c>
      <c r="AC3" t="s">
        <v>46</v>
      </c>
      <c r="AD3" t="s">
        <v>46</v>
      </c>
      <c r="AE3" t="s">
        <v>46</v>
      </c>
      <c r="AF3" t="s">
        <v>46</v>
      </c>
      <c r="AG3" t="s">
        <v>46</v>
      </c>
      <c r="AH3" t="s">
        <v>46</v>
      </c>
      <c r="AI3" t="s">
        <v>46</v>
      </c>
      <c r="AJ3" t="s">
        <v>46</v>
      </c>
      <c r="AK3" t="s">
        <v>46</v>
      </c>
      <c r="AL3" t="s">
        <v>46</v>
      </c>
      <c r="AM3" t="s">
        <v>46</v>
      </c>
      <c r="AN3" t="s">
        <v>46</v>
      </c>
      <c r="AO3" t="s">
        <v>46</v>
      </c>
      <c r="AP3" t="s">
        <v>46</v>
      </c>
      <c r="AQ3" t="s">
        <v>46</v>
      </c>
      <c r="AR3" t="s">
        <v>46</v>
      </c>
      <c r="AS3" t="s">
        <v>121</v>
      </c>
      <c r="AT3" t="s">
        <v>121</v>
      </c>
      <c r="AU3" t="s">
        <v>121</v>
      </c>
      <c r="AV3" t="s">
        <v>121</v>
      </c>
      <c r="AW3" t="s">
        <v>121</v>
      </c>
      <c r="AX3" t="s">
        <v>121</v>
      </c>
      <c r="AY3" t="s">
        <v>121</v>
      </c>
      <c r="AZ3" t="s">
        <v>121</v>
      </c>
      <c r="BA3" t="s">
        <v>121</v>
      </c>
      <c r="BB3" t="s">
        <v>121</v>
      </c>
      <c r="BC3" t="s">
        <v>121</v>
      </c>
      <c r="BD3" t="s">
        <v>121</v>
      </c>
      <c r="BE3" t="s">
        <v>121</v>
      </c>
      <c r="BF3" t="s">
        <v>121</v>
      </c>
      <c r="BG3" t="s">
        <v>121</v>
      </c>
      <c r="BH3" t="s">
        <v>121</v>
      </c>
      <c r="BI3" t="s">
        <v>121</v>
      </c>
      <c r="BJ3" t="s">
        <v>121</v>
      </c>
      <c r="BK3" t="s">
        <v>121</v>
      </c>
      <c r="BL3" t="s">
        <v>121</v>
      </c>
      <c r="BM3" t="s">
        <v>121</v>
      </c>
      <c r="BN3" t="s">
        <v>121</v>
      </c>
      <c r="BO3" t="s">
        <v>121</v>
      </c>
      <c r="BP3" t="s">
        <v>121</v>
      </c>
      <c r="BQ3" t="s">
        <v>121</v>
      </c>
      <c r="BR3" t="s">
        <v>121</v>
      </c>
      <c r="BS3" t="s">
        <v>121</v>
      </c>
      <c r="BT3" t="s">
        <v>121</v>
      </c>
      <c r="BU3" t="s">
        <v>121</v>
      </c>
      <c r="BV3" t="s">
        <v>121</v>
      </c>
      <c r="BW3" t="s">
        <v>121</v>
      </c>
      <c r="BX3" t="s">
        <v>121</v>
      </c>
      <c r="BY3" t="s">
        <v>121</v>
      </c>
      <c r="BZ3" t="s">
        <v>121</v>
      </c>
      <c r="CA3" t="s">
        <v>121</v>
      </c>
      <c r="CB3" t="s">
        <v>121</v>
      </c>
    </row>
    <row r="4" spans="1:80" x14ac:dyDescent="0.2">
      <c r="A4" t="s">
        <v>47</v>
      </c>
      <c r="B4">
        <v>2000</v>
      </c>
      <c r="C4">
        <v>2000</v>
      </c>
      <c r="D4">
        <v>2000</v>
      </c>
      <c r="E4">
        <v>2000</v>
      </c>
      <c r="F4">
        <v>2000</v>
      </c>
      <c r="G4">
        <v>2000</v>
      </c>
      <c r="H4">
        <v>2000</v>
      </c>
      <c r="I4">
        <v>2000</v>
      </c>
      <c r="J4">
        <v>2000</v>
      </c>
      <c r="K4">
        <v>2000</v>
      </c>
      <c r="L4">
        <v>2000</v>
      </c>
      <c r="M4">
        <v>2000</v>
      </c>
      <c r="N4">
        <v>2000</v>
      </c>
      <c r="O4">
        <v>2000</v>
      </c>
      <c r="P4">
        <v>2000</v>
      </c>
      <c r="Q4">
        <v>2000</v>
      </c>
      <c r="R4">
        <v>2000</v>
      </c>
      <c r="S4">
        <v>2000</v>
      </c>
      <c r="T4">
        <v>2000</v>
      </c>
      <c r="U4">
        <v>2000</v>
      </c>
      <c r="V4">
        <v>2000</v>
      </c>
      <c r="W4">
        <v>2000</v>
      </c>
      <c r="X4">
        <v>2000</v>
      </c>
      <c r="Y4">
        <v>2000</v>
      </c>
      <c r="Z4">
        <v>2000</v>
      </c>
      <c r="AA4">
        <v>2000</v>
      </c>
      <c r="AB4">
        <v>2000</v>
      </c>
      <c r="AC4">
        <v>2005</v>
      </c>
      <c r="AD4">
        <v>2005</v>
      </c>
      <c r="AE4">
        <v>2005</v>
      </c>
      <c r="AF4">
        <v>2005</v>
      </c>
      <c r="AG4">
        <v>2005</v>
      </c>
      <c r="AH4">
        <v>2005</v>
      </c>
      <c r="AI4">
        <v>2005</v>
      </c>
      <c r="AJ4">
        <v>2005</v>
      </c>
      <c r="AK4">
        <v>2005</v>
      </c>
      <c r="AL4">
        <v>2005</v>
      </c>
      <c r="AM4">
        <v>2005</v>
      </c>
      <c r="AN4">
        <v>2005</v>
      </c>
      <c r="AO4">
        <v>2005</v>
      </c>
      <c r="AP4">
        <v>2010</v>
      </c>
      <c r="AQ4">
        <v>2010</v>
      </c>
      <c r="AR4">
        <v>2010</v>
      </c>
      <c r="AS4">
        <v>2010</v>
      </c>
      <c r="AT4">
        <v>2010</v>
      </c>
      <c r="AU4">
        <v>2010</v>
      </c>
      <c r="AV4">
        <v>2010</v>
      </c>
      <c r="AW4">
        <v>2010</v>
      </c>
      <c r="AX4">
        <v>2010</v>
      </c>
      <c r="AY4">
        <v>2010</v>
      </c>
      <c r="AZ4">
        <v>2010</v>
      </c>
      <c r="BA4">
        <v>2010</v>
      </c>
      <c r="BB4">
        <v>2010</v>
      </c>
      <c r="BC4">
        <v>2010</v>
      </c>
      <c r="BD4">
        <v>2010</v>
      </c>
      <c r="BE4">
        <v>2010</v>
      </c>
      <c r="BF4">
        <v>2015</v>
      </c>
      <c r="BG4">
        <v>2015</v>
      </c>
      <c r="BH4">
        <v>2015</v>
      </c>
      <c r="BI4">
        <v>2015</v>
      </c>
      <c r="BJ4">
        <v>2015</v>
      </c>
      <c r="BK4">
        <v>2015</v>
      </c>
      <c r="BL4">
        <v>2015</v>
      </c>
      <c r="BM4">
        <v>2015</v>
      </c>
      <c r="BN4">
        <v>2015</v>
      </c>
      <c r="BO4">
        <v>2015</v>
      </c>
      <c r="BP4">
        <v>2015</v>
      </c>
      <c r="BQ4">
        <v>2015</v>
      </c>
      <c r="BR4">
        <v>2015</v>
      </c>
      <c r="BS4">
        <v>2015</v>
      </c>
      <c r="BT4">
        <v>2015</v>
      </c>
      <c r="BU4">
        <v>2015</v>
      </c>
      <c r="BV4">
        <v>2015</v>
      </c>
      <c r="BW4">
        <v>2015</v>
      </c>
      <c r="BX4">
        <v>2015</v>
      </c>
      <c r="BY4">
        <v>2015</v>
      </c>
      <c r="BZ4">
        <v>2015</v>
      </c>
      <c r="CA4">
        <v>2015</v>
      </c>
      <c r="CB4">
        <v>2020</v>
      </c>
    </row>
    <row r="5" spans="1:80" x14ac:dyDescent="0.2">
      <c r="A5" t="s">
        <v>48</v>
      </c>
      <c r="B5" t="s">
        <v>49</v>
      </c>
      <c r="C5" t="s">
        <v>49</v>
      </c>
      <c r="D5" t="s">
        <v>49</v>
      </c>
      <c r="E5" t="s">
        <v>49</v>
      </c>
      <c r="F5" t="s">
        <v>49</v>
      </c>
      <c r="G5" t="s">
        <v>49</v>
      </c>
      <c r="H5" t="s">
        <v>49</v>
      </c>
      <c r="I5" t="s">
        <v>49</v>
      </c>
      <c r="J5" t="s">
        <v>49</v>
      </c>
      <c r="K5" t="s">
        <v>49</v>
      </c>
      <c r="L5" t="s">
        <v>49</v>
      </c>
      <c r="M5" t="s">
        <v>49</v>
      </c>
      <c r="N5" t="s">
        <v>49</v>
      </c>
      <c r="O5" t="s">
        <v>49</v>
      </c>
      <c r="P5" t="s">
        <v>49</v>
      </c>
      <c r="Q5" t="s">
        <v>49</v>
      </c>
      <c r="R5" t="s">
        <v>49</v>
      </c>
      <c r="S5" t="s">
        <v>49</v>
      </c>
      <c r="T5" t="s">
        <v>49</v>
      </c>
      <c r="U5" t="s">
        <v>49</v>
      </c>
      <c r="V5" t="s">
        <v>49</v>
      </c>
      <c r="W5" t="s">
        <v>49</v>
      </c>
      <c r="X5" t="s">
        <v>49</v>
      </c>
      <c r="Y5" t="s">
        <v>49</v>
      </c>
      <c r="Z5" t="s">
        <v>49</v>
      </c>
      <c r="AA5" t="s">
        <v>49</v>
      </c>
      <c r="AB5" t="s">
        <v>49</v>
      </c>
      <c r="AC5" t="s">
        <v>49</v>
      </c>
      <c r="AD5" t="s">
        <v>49</v>
      </c>
      <c r="AE5" t="s">
        <v>49</v>
      </c>
      <c r="AF5" t="s">
        <v>49</v>
      </c>
      <c r="AG5" t="s">
        <v>49</v>
      </c>
      <c r="AH5" t="s">
        <v>49</v>
      </c>
      <c r="AI5" t="s">
        <v>49</v>
      </c>
      <c r="AJ5" t="s">
        <v>49</v>
      </c>
      <c r="AK5" t="s">
        <v>49</v>
      </c>
      <c r="AL5" t="s">
        <v>49</v>
      </c>
      <c r="AM5" t="s">
        <v>49</v>
      </c>
      <c r="AN5" t="s">
        <v>49</v>
      </c>
      <c r="AO5" t="s">
        <v>49</v>
      </c>
      <c r="AP5" t="s">
        <v>49</v>
      </c>
      <c r="AQ5" t="s">
        <v>49</v>
      </c>
      <c r="AR5" t="s">
        <v>49</v>
      </c>
      <c r="AS5" t="s">
        <v>122</v>
      </c>
      <c r="AT5" t="s">
        <v>122</v>
      </c>
      <c r="AU5" t="s">
        <v>122</v>
      </c>
      <c r="AV5" t="s">
        <v>122</v>
      </c>
      <c r="AW5" t="s">
        <v>122</v>
      </c>
      <c r="AX5" t="s">
        <v>122</v>
      </c>
      <c r="AY5" t="s">
        <v>122</v>
      </c>
      <c r="AZ5" t="s">
        <v>122</v>
      </c>
      <c r="BA5" t="s">
        <v>122</v>
      </c>
      <c r="BB5" t="s">
        <v>122</v>
      </c>
      <c r="BC5" t="s">
        <v>122</v>
      </c>
      <c r="BD5" t="s">
        <v>122</v>
      </c>
      <c r="BE5" t="s">
        <v>122</v>
      </c>
      <c r="BF5" t="s">
        <v>122</v>
      </c>
      <c r="BG5" t="s">
        <v>122</v>
      </c>
      <c r="BH5" t="s">
        <v>122</v>
      </c>
      <c r="BI5" t="s">
        <v>122</v>
      </c>
      <c r="BJ5" t="s">
        <v>122</v>
      </c>
      <c r="BK5" t="s">
        <v>122</v>
      </c>
      <c r="BL5" t="s">
        <v>122</v>
      </c>
      <c r="BM5" t="s">
        <v>122</v>
      </c>
      <c r="BN5" t="s">
        <v>122</v>
      </c>
      <c r="BO5" t="s">
        <v>122</v>
      </c>
      <c r="BP5" t="s">
        <v>122</v>
      </c>
      <c r="BQ5" t="s">
        <v>122</v>
      </c>
      <c r="BR5" t="s">
        <v>122</v>
      </c>
      <c r="BS5" t="s">
        <v>122</v>
      </c>
      <c r="BT5" t="s">
        <v>122</v>
      </c>
      <c r="BU5" t="s">
        <v>122</v>
      </c>
      <c r="BV5" t="s">
        <v>122</v>
      </c>
      <c r="BW5" t="s">
        <v>122</v>
      </c>
      <c r="BX5" t="s">
        <v>122</v>
      </c>
      <c r="BY5" t="s">
        <v>122</v>
      </c>
      <c r="BZ5" t="s">
        <v>122</v>
      </c>
      <c r="CA5" t="s">
        <v>122</v>
      </c>
      <c r="CB5" t="s">
        <v>122</v>
      </c>
    </row>
    <row r="6" spans="1:80" x14ac:dyDescent="0.2">
      <c r="A6">
        <v>1991</v>
      </c>
      <c r="B6">
        <v>85.36</v>
      </c>
      <c r="C6">
        <v>85.36</v>
      </c>
      <c r="D6">
        <v>85.36</v>
      </c>
      <c r="E6">
        <v>85.36</v>
      </c>
      <c r="F6">
        <v>85.36</v>
      </c>
      <c r="G6">
        <v>85.36</v>
      </c>
      <c r="H6">
        <v>85.36</v>
      </c>
      <c r="I6">
        <v>85.36</v>
      </c>
      <c r="J6">
        <v>85.36</v>
      </c>
      <c r="K6">
        <v>85.36</v>
      </c>
      <c r="L6">
        <v>85.36</v>
      </c>
      <c r="M6">
        <v>85.36</v>
      </c>
      <c r="N6">
        <v>85.36</v>
      </c>
      <c r="O6">
        <v>85.36</v>
      </c>
      <c r="P6">
        <v>85.36</v>
      </c>
      <c r="Q6">
        <v>85.36</v>
      </c>
      <c r="R6">
        <v>85.36</v>
      </c>
      <c r="S6">
        <v>85.36</v>
      </c>
      <c r="T6">
        <v>85.36</v>
      </c>
      <c r="U6">
        <v>85.36</v>
      </c>
      <c r="V6">
        <v>85.36</v>
      </c>
      <c r="W6">
        <v>85.36</v>
      </c>
      <c r="X6">
        <v>85.36</v>
      </c>
      <c r="Y6">
        <v>85.36</v>
      </c>
      <c r="Z6">
        <v>85.36</v>
      </c>
      <c r="AA6">
        <v>85.36</v>
      </c>
      <c r="AB6">
        <v>85.36</v>
      </c>
      <c r="AC6">
        <v>84.21</v>
      </c>
      <c r="AD6">
        <v>84.21</v>
      </c>
      <c r="AE6">
        <v>84.21</v>
      </c>
      <c r="AF6">
        <v>84.21</v>
      </c>
      <c r="AG6">
        <v>84.21</v>
      </c>
      <c r="AH6">
        <v>84.21</v>
      </c>
      <c r="AI6">
        <v>84.21</v>
      </c>
      <c r="AJ6">
        <v>84.21</v>
      </c>
      <c r="AK6">
        <v>84.21</v>
      </c>
      <c r="AL6">
        <v>84.21</v>
      </c>
      <c r="AM6">
        <v>84.21</v>
      </c>
      <c r="AN6">
        <v>84.21</v>
      </c>
      <c r="AO6">
        <v>84.21</v>
      </c>
      <c r="AP6">
        <v>79.09</v>
      </c>
      <c r="AQ6">
        <v>79.09</v>
      </c>
      <c r="AR6">
        <v>79.09</v>
      </c>
      <c r="AS6">
        <v>79.010000000000005</v>
      </c>
      <c r="AT6">
        <v>79.010000000000005</v>
      </c>
      <c r="AU6">
        <v>79.010000000000005</v>
      </c>
      <c r="AV6">
        <v>79.010000000000005</v>
      </c>
      <c r="AW6">
        <v>79.010000000000005</v>
      </c>
      <c r="AX6">
        <v>79.010000000000005</v>
      </c>
      <c r="AY6">
        <v>79.010000000000005</v>
      </c>
      <c r="AZ6">
        <v>79.010000000000005</v>
      </c>
      <c r="BA6">
        <v>79.010000000000005</v>
      </c>
      <c r="BB6">
        <v>79.010000000000005</v>
      </c>
      <c r="BC6">
        <v>79.010000000000005</v>
      </c>
      <c r="BD6">
        <v>79.010000000000005</v>
      </c>
      <c r="BE6">
        <v>79.010000000000005</v>
      </c>
      <c r="BF6">
        <v>73.13</v>
      </c>
      <c r="BG6">
        <v>73.13</v>
      </c>
      <c r="BH6">
        <v>73.13</v>
      </c>
      <c r="BI6">
        <v>73.13</v>
      </c>
      <c r="BJ6">
        <v>73.319999999999993</v>
      </c>
      <c r="BK6">
        <v>73.319999999999993</v>
      </c>
      <c r="BL6">
        <v>73.319999999999993</v>
      </c>
      <c r="BM6">
        <v>73.319999999999993</v>
      </c>
      <c r="BN6">
        <v>73.319999999999993</v>
      </c>
      <c r="BO6">
        <v>73.319999999999993</v>
      </c>
      <c r="BP6">
        <v>73.319999999999993</v>
      </c>
      <c r="BQ6">
        <v>73.319999999999993</v>
      </c>
      <c r="BR6">
        <v>73.319999999999993</v>
      </c>
      <c r="BS6">
        <v>73.319999999999993</v>
      </c>
      <c r="BT6">
        <v>73.319999999999993</v>
      </c>
      <c r="BU6">
        <v>73.319999999999993</v>
      </c>
      <c r="BV6">
        <v>73.319999999999993</v>
      </c>
      <c r="BW6">
        <v>73.319999999999993</v>
      </c>
      <c r="BX6">
        <v>73.319999999999993</v>
      </c>
      <c r="BY6">
        <v>73.319999999999993</v>
      </c>
      <c r="BZ6">
        <v>73.319999999999993</v>
      </c>
      <c r="CA6">
        <v>73.319999999999993</v>
      </c>
      <c r="CB6">
        <v>70.5</v>
      </c>
    </row>
    <row r="7" spans="1:80" x14ac:dyDescent="0.2">
      <c r="A7">
        <v>1992</v>
      </c>
      <c r="B7">
        <v>87.26</v>
      </c>
      <c r="C7">
        <v>87.26</v>
      </c>
      <c r="D7">
        <v>87.26</v>
      </c>
      <c r="E7">
        <v>87.26</v>
      </c>
      <c r="F7">
        <v>87.26</v>
      </c>
      <c r="G7">
        <v>87.26</v>
      </c>
      <c r="H7">
        <v>87.26</v>
      </c>
      <c r="I7">
        <v>87.26</v>
      </c>
      <c r="J7">
        <v>87.26</v>
      </c>
      <c r="K7">
        <v>87.26</v>
      </c>
      <c r="L7">
        <v>87.26</v>
      </c>
      <c r="M7">
        <v>87.26</v>
      </c>
      <c r="N7">
        <v>87.26</v>
      </c>
      <c r="O7">
        <v>87.26</v>
      </c>
      <c r="P7">
        <v>87.26</v>
      </c>
      <c r="Q7">
        <v>87.26</v>
      </c>
      <c r="R7">
        <v>87.26</v>
      </c>
      <c r="S7">
        <v>87.26</v>
      </c>
      <c r="T7">
        <v>87.26</v>
      </c>
      <c r="U7">
        <v>87.26</v>
      </c>
      <c r="V7">
        <v>87.26</v>
      </c>
      <c r="W7">
        <v>87.26</v>
      </c>
      <c r="X7">
        <v>87.26</v>
      </c>
      <c r="Y7">
        <v>87.26</v>
      </c>
      <c r="Z7">
        <v>87.26</v>
      </c>
      <c r="AA7">
        <v>87.26</v>
      </c>
      <c r="AB7">
        <v>87.26</v>
      </c>
      <c r="AC7">
        <v>85.82</v>
      </c>
      <c r="AD7">
        <v>85.82</v>
      </c>
      <c r="AE7">
        <v>85.82</v>
      </c>
      <c r="AF7">
        <v>85.82</v>
      </c>
      <c r="AG7">
        <v>85.82</v>
      </c>
      <c r="AH7">
        <v>85.82</v>
      </c>
      <c r="AI7">
        <v>85.82</v>
      </c>
      <c r="AJ7">
        <v>85.82</v>
      </c>
      <c r="AK7">
        <v>85.82</v>
      </c>
      <c r="AL7">
        <v>85.82</v>
      </c>
      <c r="AM7">
        <v>85.82</v>
      </c>
      <c r="AN7">
        <v>85.82</v>
      </c>
      <c r="AO7">
        <v>85.82</v>
      </c>
      <c r="AP7">
        <v>80.61</v>
      </c>
      <c r="AQ7">
        <v>80.61</v>
      </c>
      <c r="AR7">
        <v>80.61</v>
      </c>
      <c r="AS7">
        <v>80.53</v>
      </c>
      <c r="AT7">
        <v>80.53</v>
      </c>
      <c r="AU7">
        <v>80.53</v>
      </c>
      <c r="AV7">
        <v>80.53</v>
      </c>
      <c r="AW7">
        <v>80.53</v>
      </c>
      <c r="AX7">
        <v>80.53</v>
      </c>
      <c r="AY7">
        <v>80.53</v>
      </c>
      <c r="AZ7">
        <v>80.53</v>
      </c>
      <c r="BA7">
        <v>80.53</v>
      </c>
      <c r="BB7">
        <v>80.53</v>
      </c>
      <c r="BC7">
        <v>80.53</v>
      </c>
      <c r="BD7">
        <v>80.53</v>
      </c>
      <c r="BE7">
        <v>80.53</v>
      </c>
      <c r="BF7">
        <v>74.540000000000006</v>
      </c>
      <c r="BG7">
        <v>74.540000000000006</v>
      </c>
      <c r="BH7">
        <v>74.540000000000006</v>
      </c>
      <c r="BI7">
        <v>74.540000000000006</v>
      </c>
      <c r="BJ7">
        <v>74.73</v>
      </c>
      <c r="BK7">
        <v>74.73</v>
      </c>
      <c r="BL7">
        <v>74.73</v>
      </c>
      <c r="BM7">
        <v>74.73</v>
      </c>
      <c r="BN7">
        <v>74.73</v>
      </c>
      <c r="BO7">
        <v>74.73</v>
      </c>
      <c r="BP7">
        <v>74.73</v>
      </c>
      <c r="BQ7">
        <v>74.73</v>
      </c>
      <c r="BR7">
        <v>74.73</v>
      </c>
      <c r="BS7">
        <v>74.73</v>
      </c>
      <c r="BT7">
        <v>74.73</v>
      </c>
      <c r="BU7">
        <v>74.73</v>
      </c>
      <c r="BV7">
        <v>74.73</v>
      </c>
      <c r="BW7">
        <v>74.73</v>
      </c>
      <c r="BX7">
        <v>74.73</v>
      </c>
      <c r="BY7">
        <v>74.73</v>
      </c>
      <c r="BZ7">
        <v>74.73</v>
      </c>
      <c r="CA7">
        <v>74.73</v>
      </c>
      <c r="CB7">
        <v>71.92</v>
      </c>
    </row>
    <row r="8" spans="1:80" x14ac:dyDescent="0.2">
      <c r="A8">
        <v>1993</v>
      </c>
      <c r="B8">
        <v>86.56</v>
      </c>
      <c r="C8">
        <v>86.56</v>
      </c>
      <c r="D8">
        <v>86.56</v>
      </c>
      <c r="E8">
        <v>86.56</v>
      </c>
      <c r="F8">
        <v>86.56</v>
      </c>
      <c r="G8">
        <v>86.56</v>
      </c>
      <c r="H8">
        <v>86.56</v>
      </c>
      <c r="I8">
        <v>86.56</v>
      </c>
      <c r="J8">
        <v>86.56</v>
      </c>
      <c r="K8">
        <v>86.56</v>
      </c>
      <c r="L8">
        <v>86.56</v>
      </c>
      <c r="M8">
        <v>86.56</v>
      </c>
      <c r="N8">
        <v>86.56</v>
      </c>
      <c r="O8">
        <v>86.56</v>
      </c>
      <c r="P8">
        <v>86.56</v>
      </c>
      <c r="Q8">
        <v>86.56</v>
      </c>
      <c r="R8">
        <v>86.56</v>
      </c>
      <c r="S8">
        <v>86.56</v>
      </c>
      <c r="T8">
        <v>86.56</v>
      </c>
      <c r="U8">
        <v>86.56</v>
      </c>
      <c r="V8">
        <v>86.56</v>
      </c>
      <c r="W8">
        <v>86.56</v>
      </c>
      <c r="X8">
        <v>86.56</v>
      </c>
      <c r="Y8">
        <v>86.56</v>
      </c>
      <c r="Z8">
        <v>86.56</v>
      </c>
      <c r="AA8">
        <v>86.56</v>
      </c>
      <c r="AB8">
        <v>86.56</v>
      </c>
      <c r="AC8">
        <v>84.96</v>
      </c>
      <c r="AD8">
        <v>84.96</v>
      </c>
      <c r="AE8">
        <v>84.96</v>
      </c>
      <c r="AF8">
        <v>84.96</v>
      </c>
      <c r="AG8">
        <v>84.96</v>
      </c>
      <c r="AH8">
        <v>84.96</v>
      </c>
      <c r="AI8">
        <v>84.96</v>
      </c>
      <c r="AJ8">
        <v>84.96</v>
      </c>
      <c r="AK8">
        <v>84.96</v>
      </c>
      <c r="AL8">
        <v>84.96</v>
      </c>
      <c r="AM8">
        <v>84.96</v>
      </c>
      <c r="AN8">
        <v>84.96</v>
      </c>
      <c r="AO8">
        <v>84.96</v>
      </c>
      <c r="AP8">
        <v>79.84</v>
      </c>
      <c r="AQ8">
        <v>79.84</v>
      </c>
      <c r="AR8">
        <v>79.84</v>
      </c>
      <c r="AS8">
        <v>79.760000000000005</v>
      </c>
      <c r="AT8">
        <v>79.760000000000005</v>
      </c>
      <c r="AU8">
        <v>79.760000000000005</v>
      </c>
      <c r="AV8">
        <v>79.760000000000005</v>
      </c>
      <c r="AW8">
        <v>79.760000000000005</v>
      </c>
      <c r="AX8">
        <v>79.760000000000005</v>
      </c>
      <c r="AY8">
        <v>79.760000000000005</v>
      </c>
      <c r="AZ8">
        <v>79.760000000000005</v>
      </c>
      <c r="BA8">
        <v>79.760000000000005</v>
      </c>
      <c r="BB8">
        <v>79.760000000000005</v>
      </c>
      <c r="BC8">
        <v>79.760000000000005</v>
      </c>
      <c r="BD8">
        <v>79.760000000000005</v>
      </c>
      <c r="BE8">
        <v>79.760000000000005</v>
      </c>
      <c r="BF8">
        <v>73.81</v>
      </c>
      <c r="BG8">
        <v>73.81</v>
      </c>
      <c r="BH8">
        <v>73.81</v>
      </c>
      <c r="BI8">
        <v>73.81</v>
      </c>
      <c r="BJ8">
        <v>74</v>
      </c>
      <c r="BK8">
        <v>74</v>
      </c>
      <c r="BL8">
        <v>74</v>
      </c>
      <c r="BM8">
        <v>74</v>
      </c>
      <c r="BN8">
        <v>74</v>
      </c>
      <c r="BO8">
        <v>74</v>
      </c>
      <c r="BP8">
        <v>74</v>
      </c>
      <c r="BQ8">
        <v>74</v>
      </c>
      <c r="BR8">
        <v>74</v>
      </c>
      <c r="BS8">
        <v>74</v>
      </c>
      <c r="BT8">
        <v>74</v>
      </c>
      <c r="BU8">
        <v>74</v>
      </c>
      <c r="BV8">
        <v>74</v>
      </c>
      <c r="BW8">
        <v>74</v>
      </c>
      <c r="BX8">
        <v>74</v>
      </c>
      <c r="BY8">
        <v>74</v>
      </c>
      <c r="BZ8">
        <v>74</v>
      </c>
      <c r="CA8">
        <v>74</v>
      </c>
      <c r="CB8">
        <v>71.22</v>
      </c>
    </row>
    <row r="9" spans="1:80" x14ac:dyDescent="0.2">
      <c r="A9">
        <v>1994</v>
      </c>
      <c r="B9">
        <v>88.86</v>
      </c>
      <c r="C9">
        <v>88.86</v>
      </c>
      <c r="D9">
        <v>88.86</v>
      </c>
      <c r="E9">
        <v>88.86</v>
      </c>
      <c r="F9">
        <v>88.86</v>
      </c>
      <c r="G9">
        <v>88.86</v>
      </c>
      <c r="H9">
        <v>88.86</v>
      </c>
      <c r="I9">
        <v>88.86</v>
      </c>
      <c r="J9">
        <v>88.86</v>
      </c>
      <c r="K9">
        <v>88.86</v>
      </c>
      <c r="L9">
        <v>88.86</v>
      </c>
      <c r="M9">
        <v>88.86</v>
      </c>
      <c r="N9">
        <v>88.86</v>
      </c>
      <c r="O9">
        <v>88.86</v>
      </c>
      <c r="P9">
        <v>88.86</v>
      </c>
      <c r="Q9">
        <v>88.86</v>
      </c>
      <c r="R9">
        <v>88.86</v>
      </c>
      <c r="S9">
        <v>88.86</v>
      </c>
      <c r="T9">
        <v>88.86</v>
      </c>
      <c r="U9">
        <v>88.86</v>
      </c>
      <c r="V9">
        <v>88.86</v>
      </c>
      <c r="W9">
        <v>88.86</v>
      </c>
      <c r="X9">
        <v>88.86</v>
      </c>
      <c r="Y9">
        <v>88.86</v>
      </c>
      <c r="Z9">
        <v>88.86</v>
      </c>
      <c r="AA9">
        <v>88.86</v>
      </c>
      <c r="AB9">
        <v>88.86</v>
      </c>
      <c r="AC9">
        <v>87.06</v>
      </c>
      <c r="AD9">
        <v>87.06</v>
      </c>
      <c r="AE9">
        <v>87.06</v>
      </c>
      <c r="AF9">
        <v>87.06</v>
      </c>
      <c r="AG9">
        <v>87.06</v>
      </c>
      <c r="AH9">
        <v>87.06</v>
      </c>
      <c r="AI9">
        <v>87.06</v>
      </c>
      <c r="AJ9">
        <v>87.06</v>
      </c>
      <c r="AK9">
        <v>87.06</v>
      </c>
      <c r="AL9">
        <v>87.06</v>
      </c>
      <c r="AM9">
        <v>87.06</v>
      </c>
      <c r="AN9">
        <v>87.06</v>
      </c>
      <c r="AO9">
        <v>87.06</v>
      </c>
      <c r="AP9">
        <v>81.8</v>
      </c>
      <c r="AQ9">
        <v>81.8</v>
      </c>
      <c r="AR9">
        <v>81.8</v>
      </c>
      <c r="AS9">
        <v>81.72</v>
      </c>
      <c r="AT9">
        <v>81.72</v>
      </c>
      <c r="AU9">
        <v>81.72</v>
      </c>
      <c r="AV9">
        <v>81.72</v>
      </c>
      <c r="AW9">
        <v>81.72</v>
      </c>
      <c r="AX9">
        <v>81.72</v>
      </c>
      <c r="AY9">
        <v>81.72</v>
      </c>
      <c r="AZ9">
        <v>81.72</v>
      </c>
      <c r="BA9">
        <v>81.72</v>
      </c>
      <c r="BB9">
        <v>81.72</v>
      </c>
      <c r="BC9">
        <v>81.72</v>
      </c>
      <c r="BD9">
        <v>81.72</v>
      </c>
      <c r="BE9">
        <v>81.72</v>
      </c>
      <c r="BF9">
        <v>75.58</v>
      </c>
      <c r="BG9">
        <v>75.58</v>
      </c>
      <c r="BH9">
        <v>75.58</v>
      </c>
      <c r="BI9">
        <v>75.58</v>
      </c>
      <c r="BJ9">
        <v>75.77</v>
      </c>
      <c r="BK9">
        <v>75.77</v>
      </c>
      <c r="BL9">
        <v>75.77</v>
      </c>
      <c r="BM9">
        <v>75.77</v>
      </c>
      <c r="BN9">
        <v>75.77</v>
      </c>
      <c r="BO9">
        <v>75.77</v>
      </c>
      <c r="BP9">
        <v>75.77</v>
      </c>
      <c r="BQ9">
        <v>75.77</v>
      </c>
      <c r="BR9">
        <v>75.77</v>
      </c>
      <c r="BS9">
        <v>75.77</v>
      </c>
      <c r="BT9">
        <v>75.77</v>
      </c>
      <c r="BU9">
        <v>75.77</v>
      </c>
      <c r="BV9">
        <v>75.77</v>
      </c>
      <c r="BW9">
        <v>75.77</v>
      </c>
      <c r="BX9">
        <v>75.77</v>
      </c>
      <c r="BY9">
        <v>75.77</v>
      </c>
      <c r="BZ9">
        <v>75.77</v>
      </c>
      <c r="CA9">
        <v>75.77</v>
      </c>
      <c r="CB9">
        <v>73.069999999999993</v>
      </c>
    </row>
    <row r="10" spans="1:80" x14ac:dyDescent="0.2">
      <c r="A10">
        <v>1995</v>
      </c>
      <c r="B10">
        <v>90.54</v>
      </c>
      <c r="C10">
        <v>90.54</v>
      </c>
      <c r="D10">
        <v>90.54</v>
      </c>
      <c r="E10">
        <v>90.54</v>
      </c>
      <c r="F10">
        <v>90.54</v>
      </c>
      <c r="G10">
        <v>90.54</v>
      </c>
      <c r="H10">
        <v>90.54</v>
      </c>
      <c r="I10">
        <v>90.54</v>
      </c>
      <c r="J10">
        <v>90.54</v>
      </c>
      <c r="K10">
        <v>90.54</v>
      </c>
      <c r="L10">
        <v>90.54</v>
      </c>
      <c r="M10">
        <v>90.54</v>
      </c>
      <c r="N10">
        <v>90.54</v>
      </c>
      <c r="O10">
        <v>90.54</v>
      </c>
      <c r="P10">
        <v>90.54</v>
      </c>
      <c r="Q10">
        <v>90.54</v>
      </c>
      <c r="R10">
        <v>90.54</v>
      </c>
      <c r="S10">
        <v>90.54</v>
      </c>
      <c r="T10">
        <v>90.54</v>
      </c>
      <c r="U10">
        <v>90.54</v>
      </c>
      <c r="V10">
        <v>90.54</v>
      </c>
      <c r="W10">
        <v>90.54</v>
      </c>
      <c r="X10">
        <v>90.54</v>
      </c>
      <c r="Y10">
        <v>90.54</v>
      </c>
      <c r="Z10">
        <v>90.54</v>
      </c>
      <c r="AA10">
        <v>90.54</v>
      </c>
      <c r="AB10">
        <v>90.54</v>
      </c>
      <c r="AC10">
        <v>88.52</v>
      </c>
      <c r="AD10">
        <v>88.52</v>
      </c>
      <c r="AE10">
        <v>88.52</v>
      </c>
      <c r="AF10">
        <v>88.52</v>
      </c>
      <c r="AG10">
        <v>88.52</v>
      </c>
      <c r="AH10">
        <v>88.52</v>
      </c>
      <c r="AI10">
        <v>88.52</v>
      </c>
      <c r="AJ10">
        <v>88.52</v>
      </c>
      <c r="AK10">
        <v>88.52</v>
      </c>
      <c r="AL10">
        <v>88.52</v>
      </c>
      <c r="AM10">
        <v>88.52</v>
      </c>
      <c r="AN10">
        <v>88.52</v>
      </c>
      <c r="AO10">
        <v>88.52</v>
      </c>
      <c r="AP10">
        <v>83.19</v>
      </c>
      <c r="AQ10">
        <v>83.19</v>
      </c>
      <c r="AR10">
        <v>83.19</v>
      </c>
      <c r="AS10">
        <v>83.14</v>
      </c>
      <c r="AT10">
        <v>83.14</v>
      </c>
      <c r="AU10">
        <v>83.14</v>
      </c>
      <c r="AV10">
        <v>83.14</v>
      </c>
      <c r="AW10">
        <v>83.14</v>
      </c>
      <c r="AX10">
        <v>83.14</v>
      </c>
      <c r="AY10">
        <v>83.14</v>
      </c>
      <c r="AZ10">
        <v>83.14</v>
      </c>
      <c r="BA10">
        <v>83.14</v>
      </c>
      <c r="BB10">
        <v>83.14</v>
      </c>
      <c r="BC10">
        <v>83.14</v>
      </c>
      <c r="BD10">
        <v>83.14</v>
      </c>
      <c r="BE10">
        <v>83.14</v>
      </c>
      <c r="BF10">
        <v>76.739999999999995</v>
      </c>
      <c r="BG10">
        <v>76.739999999999995</v>
      </c>
      <c r="BH10">
        <v>76.739999999999995</v>
      </c>
      <c r="BI10">
        <v>76.739999999999995</v>
      </c>
      <c r="BJ10">
        <v>76.94</v>
      </c>
      <c r="BK10">
        <v>76.94</v>
      </c>
      <c r="BL10">
        <v>76.94</v>
      </c>
      <c r="BM10">
        <v>76.94</v>
      </c>
      <c r="BN10">
        <v>76.94</v>
      </c>
      <c r="BO10">
        <v>76.94</v>
      </c>
      <c r="BP10">
        <v>76.94</v>
      </c>
      <c r="BQ10">
        <v>76.94</v>
      </c>
      <c r="BR10">
        <v>76.94</v>
      </c>
      <c r="BS10">
        <v>76.94</v>
      </c>
      <c r="BT10">
        <v>76.94</v>
      </c>
      <c r="BU10">
        <v>76.94</v>
      </c>
      <c r="BV10">
        <v>76.94</v>
      </c>
      <c r="BW10">
        <v>76.94</v>
      </c>
      <c r="BX10">
        <v>76.94</v>
      </c>
      <c r="BY10">
        <v>76.94</v>
      </c>
      <c r="BZ10">
        <v>76.94</v>
      </c>
      <c r="CA10">
        <v>76.94</v>
      </c>
      <c r="CB10">
        <v>74.17</v>
      </c>
    </row>
    <row r="11" spans="1:80" x14ac:dyDescent="0.2">
      <c r="A11">
        <v>1996</v>
      </c>
      <c r="B11">
        <v>91.44</v>
      </c>
      <c r="C11">
        <v>91.44</v>
      </c>
      <c r="D11">
        <v>91.44</v>
      </c>
      <c r="E11">
        <v>91.44</v>
      </c>
      <c r="F11">
        <v>91.44</v>
      </c>
      <c r="G11">
        <v>91.44</v>
      </c>
      <c r="H11">
        <v>91.44</v>
      </c>
      <c r="I11">
        <v>91.44</v>
      </c>
      <c r="J11">
        <v>91.44</v>
      </c>
      <c r="K11">
        <v>91.44</v>
      </c>
      <c r="L11">
        <v>91.44</v>
      </c>
      <c r="M11">
        <v>91.44</v>
      </c>
      <c r="N11">
        <v>91.44</v>
      </c>
      <c r="O11">
        <v>91.44</v>
      </c>
      <c r="P11">
        <v>91.44</v>
      </c>
      <c r="Q11">
        <v>91.44</v>
      </c>
      <c r="R11">
        <v>91.44</v>
      </c>
      <c r="S11">
        <v>91.44</v>
      </c>
      <c r="T11">
        <v>91.44</v>
      </c>
      <c r="U11">
        <v>91.44</v>
      </c>
      <c r="V11">
        <v>91.44</v>
      </c>
      <c r="W11">
        <v>91.44</v>
      </c>
      <c r="X11">
        <v>91.44</v>
      </c>
      <c r="Y11">
        <v>91.44</v>
      </c>
      <c r="Z11">
        <v>91.44</v>
      </c>
      <c r="AA11">
        <v>91.44</v>
      </c>
      <c r="AB11">
        <v>91.44</v>
      </c>
      <c r="AC11">
        <v>89.22</v>
      </c>
      <c r="AD11">
        <v>89.22</v>
      </c>
      <c r="AE11">
        <v>89.22</v>
      </c>
      <c r="AF11">
        <v>89.22</v>
      </c>
      <c r="AG11">
        <v>89.22</v>
      </c>
      <c r="AH11">
        <v>89.22</v>
      </c>
      <c r="AI11">
        <v>89.22</v>
      </c>
      <c r="AJ11">
        <v>89.22</v>
      </c>
      <c r="AK11">
        <v>89.22</v>
      </c>
      <c r="AL11">
        <v>89.22</v>
      </c>
      <c r="AM11">
        <v>89.22</v>
      </c>
      <c r="AN11">
        <v>89.22</v>
      </c>
      <c r="AO11">
        <v>89.22</v>
      </c>
      <c r="AP11">
        <v>83.84</v>
      </c>
      <c r="AQ11">
        <v>83.84</v>
      </c>
      <c r="AR11">
        <v>83.84</v>
      </c>
      <c r="AS11">
        <v>83.82</v>
      </c>
      <c r="AT11">
        <v>83.82</v>
      </c>
      <c r="AU11">
        <v>83.82</v>
      </c>
      <c r="AV11">
        <v>83.82</v>
      </c>
      <c r="AW11">
        <v>83.82</v>
      </c>
      <c r="AX11">
        <v>83.82</v>
      </c>
      <c r="AY11">
        <v>83.82</v>
      </c>
      <c r="AZ11">
        <v>83.82</v>
      </c>
      <c r="BA11">
        <v>83.82</v>
      </c>
      <c r="BB11">
        <v>83.82</v>
      </c>
      <c r="BC11">
        <v>83.82</v>
      </c>
      <c r="BD11">
        <v>83.82</v>
      </c>
      <c r="BE11">
        <v>83.82</v>
      </c>
      <c r="BF11">
        <v>77.37</v>
      </c>
      <c r="BG11">
        <v>77.37</v>
      </c>
      <c r="BH11">
        <v>77.37</v>
      </c>
      <c r="BI11">
        <v>77.37</v>
      </c>
      <c r="BJ11">
        <v>77.56</v>
      </c>
      <c r="BK11">
        <v>77.56</v>
      </c>
      <c r="BL11">
        <v>77.56</v>
      </c>
      <c r="BM11">
        <v>77.56</v>
      </c>
      <c r="BN11">
        <v>77.56</v>
      </c>
      <c r="BO11">
        <v>77.56</v>
      </c>
      <c r="BP11">
        <v>77.56</v>
      </c>
      <c r="BQ11">
        <v>77.56</v>
      </c>
      <c r="BR11">
        <v>77.56</v>
      </c>
      <c r="BS11">
        <v>77.56</v>
      </c>
      <c r="BT11">
        <v>77.56</v>
      </c>
      <c r="BU11">
        <v>77.56</v>
      </c>
      <c r="BV11">
        <v>77.56</v>
      </c>
      <c r="BW11">
        <v>77.56</v>
      </c>
      <c r="BX11">
        <v>77.56</v>
      </c>
      <c r="BY11">
        <v>77.56</v>
      </c>
      <c r="BZ11">
        <v>77.56</v>
      </c>
      <c r="CA11">
        <v>77.56</v>
      </c>
      <c r="CB11">
        <v>74.94</v>
      </c>
    </row>
    <row r="12" spans="1:80" x14ac:dyDescent="0.2">
      <c r="A12">
        <v>1997</v>
      </c>
      <c r="B12">
        <v>93.09</v>
      </c>
      <c r="C12">
        <v>93.09</v>
      </c>
      <c r="D12">
        <v>93.09</v>
      </c>
      <c r="E12">
        <v>93.09</v>
      </c>
      <c r="F12">
        <v>93.09</v>
      </c>
      <c r="G12">
        <v>93.09</v>
      </c>
      <c r="H12">
        <v>93.09</v>
      </c>
      <c r="I12">
        <v>93.09</v>
      </c>
      <c r="J12">
        <v>93.09</v>
      </c>
      <c r="K12">
        <v>93.09</v>
      </c>
      <c r="L12">
        <v>93.09</v>
      </c>
      <c r="M12">
        <v>93.09</v>
      </c>
      <c r="N12">
        <v>93.09</v>
      </c>
      <c r="O12">
        <v>93.09</v>
      </c>
      <c r="P12">
        <v>93.09</v>
      </c>
      <c r="Q12">
        <v>93.09</v>
      </c>
      <c r="R12">
        <v>93.09</v>
      </c>
      <c r="S12">
        <v>93.09</v>
      </c>
      <c r="T12">
        <v>93.09</v>
      </c>
      <c r="U12">
        <v>93.09</v>
      </c>
      <c r="V12">
        <v>93.09</v>
      </c>
      <c r="W12">
        <v>93.09</v>
      </c>
      <c r="X12">
        <v>93.09</v>
      </c>
      <c r="Y12">
        <v>93.09</v>
      </c>
      <c r="Z12">
        <v>93.09</v>
      </c>
      <c r="AA12">
        <v>93.09</v>
      </c>
      <c r="AB12">
        <v>93.09</v>
      </c>
      <c r="AC12">
        <v>90.77</v>
      </c>
      <c r="AD12">
        <v>90.77</v>
      </c>
      <c r="AE12">
        <v>90.77</v>
      </c>
      <c r="AF12">
        <v>90.77</v>
      </c>
      <c r="AG12">
        <v>90.77</v>
      </c>
      <c r="AH12">
        <v>90.77</v>
      </c>
      <c r="AI12">
        <v>90.77</v>
      </c>
      <c r="AJ12">
        <v>90.77</v>
      </c>
      <c r="AK12">
        <v>90.77</v>
      </c>
      <c r="AL12">
        <v>90.77</v>
      </c>
      <c r="AM12">
        <v>90.77</v>
      </c>
      <c r="AN12">
        <v>90.77</v>
      </c>
      <c r="AO12">
        <v>90.77</v>
      </c>
      <c r="AP12">
        <v>85.37</v>
      </c>
      <c r="AQ12">
        <v>85.37</v>
      </c>
      <c r="AR12">
        <v>85.37</v>
      </c>
      <c r="AS12">
        <v>85.37</v>
      </c>
      <c r="AT12">
        <v>85.37</v>
      </c>
      <c r="AU12">
        <v>85.37</v>
      </c>
      <c r="AV12">
        <v>85.37</v>
      </c>
      <c r="AW12">
        <v>85.37</v>
      </c>
      <c r="AX12">
        <v>85.37</v>
      </c>
      <c r="AY12">
        <v>85.37</v>
      </c>
      <c r="AZ12">
        <v>85.37</v>
      </c>
      <c r="BA12">
        <v>85.37</v>
      </c>
      <c r="BB12">
        <v>85.37</v>
      </c>
      <c r="BC12">
        <v>85.37</v>
      </c>
      <c r="BD12">
        <v>85.37</v>
      </c>
      <c r="BE12">
        <v>85.37</v>
      </c>
      <c r="BF12">
        <v>78.75</v>
      </c>
      <c r="BG12">
        <v>78.75</v>
      </c>
      <c r="BH12">
        <v>78.75</v>
      </c>
      <c r="BI12">
        <v>78.75</v>
      </c>
      <c r="BJ12">
        <v>78.95</v>
      </c>
      <c r="BK12">
        <v>78.95</v>
      </c>
      <c r="BL12">
        <v>78.95</v>
      </c>
      <c r="BM12">
        <v>78.95</v>
      </c>
      <c r="BN12">
        <v>78.95</v>
      </c>
      <c r="BO12">
        <v>78.95</v>
      </c>
      <c r="BP12">
        <v>78.95</v>
      </c>
      <c r="BQ12">
        <v>78.95</v>
      </c>
      <c r="BR12">
        <v>78.95</v>
      </c>
      <c r="BS12">
        <v>78.95</v>
      </c>
      <c r="BT12">
        <v>78.95</v>
      </c>
      <c r="BU12">
        <v>78.95</v>
      </c>
      <c r="BV12">
        <v>78.95</v>
      </c>
      <c r="BW12">
        <v>78.95</v>
      </c>
      <c r="BX12">
        <v>78.95</v>
      </c>
      <c r="BY12">
        <v>78.95</v>
      </c>
      <c r="BZ12">
        <v>78.95</v>
      </c>
      <c r="CA12">
        <v>78.95</v>
      </c>
      <c r="CB12">
        <v>76.33</v>
      </c>
    </row>
    <row r="13" spans="1:80" x14ac:dyDescent="0.2">
      <c r="A13">
        <v>1998</v>
      </c>
      <c r="B13">
        <v>94.98</v>
      </c>
      <c r="C13">
        <v>94.98</v>
      </c>
      <c r="D13">
        <v>94.98</v>
      </c>
      <c r="E13">
        <v>94.98</v>
      </c>
      <c r="F13">
        <v>94.98</v>
      </c>
      <c r="G13">
        <v>94.98</v>
      </c>
      <c r="H13">
        <v>94.98</v>
      </c>
      <c r="I13">
        <v>94.98</v>
      </c>
      <c r="J13">
        <v>94.98</v>
      </c>
      <c r="K13">
        <v>94.98</v>
      </c>
      <c r="L13">
        <v>94.98</v>
      </c>
      <c r="M13">
        <v>94.98</v>
      </c>
      <c r="N13">
        <v>94.98</v>
      </c>
      <c r="O13">
        <v>94.98</v>
      </c>
      <c r="P13">
        <v>94.98</v>
      </c>
      <c r="Q13">
        <v>94.98</v>
      </c>
      <c r="R13">
        <v>94.98</v>
      </c>
      <c r="S13">
        <v>94.98</v>
      </c>
      <c r="T13">
        <v>94.98</v>
      </c>
      <c r="U13">
        <v>94.98</v>
      </c>
      <c r="V13">
        <v>94.98</v>
      </c>
      <c r="W13">
        <v>94.98</v>
      </c>
      <c r="X13">
        <v>94.98</v>
      </c>
      <c r="Y13">
        <v>94.98</v>
      </c>
      <c r="Z13">
        <v>94.98</v>
      </c>
      <c r="AA13">
        <v>94.98</v>
      </c>
      <c r="AB13">
        <v>94.98</v>
      </c>
      <c r="AC13">
        <v>92.46</v>
      </c>
      <c r="AD13">
        <v>92.46</v>
      </c>
      <c r="AE13">
        <v>92.46</v>
      </c>
      <c r="AF13">
        <v>92.46</v>
      </c>
      <c r="AG13">
        <v>92.46</v>
      </c>
      <c r="AH13">
        <v>92.46</v>
      </c>
      <c r="AI13">
        <v>92.46</v>
      </c>
      <c r="AJ13">
        <v>92.46</v>
      </c>
      <c r="AK13">
        <v>92.46</v>
      </c>
      <c r="AL13">
        <v>92.46</v>
      </c>
      <c r="AM13">
        <v>92.46</v>
      </c>
      <c r="AN13">
        <v>92.46</v>
      </c>
      <c r="AO13">
        <v>92.46</v>
      </c>
      <c r="AP13">
        <v>87.05</v>
      </c>
      <c r="AQ13">
        <v>87.05</v>
      </c>
      <c r="AR13">
        <v>87.05</v>
      </c>
      <c r="AS13">
        <v>87.06</v>
      </c>
      <c r="AT13">
        <v>87.06</v>
      </c>
      <c r="AU13">
        <v>87.06</v>
      </c>
      <c r="AV13">
        <v>87.06</v>
      </c>
      <c r="AW13">
        <v>87.06</v>
      </c>
      <c r="AX13">
        <v>87.06</v>
      </c>
      <c r="AY13">
        <v>87.06</v>
      </c>
      <c r="AZ13">
        <v>87.06</v>
      </c>
      <c r="BA13">
        <v>87.06</v>
      </c>
      <c r="BB13">
        <v>87.06</v>
      </c>
      <c r="BC13">
        <v>87.06</v>
      </c>
      <c r="BD13">
        <v>87.06</v>
      </c>
      <c r="BE13">
        <v>87.06</v>
      </c>
      <c r="BF13">
        <v>80.34</v>
      </c>
      <c r="BG13">
        <v>80.34</v>
      </c>
      <c r="BH13">
        <v>80.34</v>
      </c>
      <c r="BI13">
        <v>80.34</v>
      </c>
      <c r="BJ13">
        <v>80.540000000000006</v>
      </c>
      <c r="BK13">
        <v>80.540000000000006</v>
      </c>
      <c r="BL13">
        <v>80.540000000000006</v>
      </c>
      <c r="BM13">
        <v>80.540000000000006</v>
      </c>
      <c r="BN13">
        <v>80.540000000000006</v>
      </c>
      <c r="BO13">
        <v>80.540000000000006</v>
      </c>
      <c r="BP13">
        <v>80.540000000000006</v>
      </c>
      <c r="BQ13">
        <v>80.540000000000006</v>
      </c>
      <c r="BR13">
        <v>80.540000000000006</v>
      </c>
      <c r="BS13">
        <v>80.540000000000006</v>
      </c>
      <c r="BT13">
        <v>80.540000000000006</v>
      </c>
      <c r="BU13">
        <v>80.540000000000006</v>
      </c>
      <c r="BV13">
        <v>80.540000000000006</v>
      </c>
      <c r="BW13">
        <v>80.540000000000006</v>
      </c>
      <c r="BX13">
        <v>80.540000000000006</v>
      </c>
      <c r="BY13">
        <v>80.540000000000006</v>
      </c>
      <c r="BZ13">
        <v>80.540000000000006</v>
      </c>
      <c r="CA13">
        <v>80.540000000000006</v>
      </c>
      <c r="CB13">
        <v>77.930000000000007</v>
      </c>
    </row>
    <row r="14" spans="1:80" x14ac:dyDescent="0.2">
      <c r="A14">
        <v>1999</v>
      </c>
      <c r="B14">
        <v>96.89</v>
      </c>
      <c r="C14">
        <v>96.89</v>
      </c>
      <c r="D14">
        <v>96.89</v>
      </c>
      <c r="E14">
        <v>96.89</v>
      </c>
      <c r="F14">
        <v>96.89</v>
      </c>
      <c r="G14">
        <v>96.89</v>
      </c>
      <c r="H14">
        <v>96.89</v>
      </c>
      <c r="I14">
        <v>96.89</v>
      </c>
      <c r="J14">
        <v>96.89</v>
      </c>
      <c r="K14">
        <v>96.89</v>
      </c>
      <c r="L14">
        <v>96.89</v>
      </c>
      <c r="M14">
        <v>96.89</v>
      </c>
      <c r="N14">
        <v>96.89</v>
      </c>
      <c r="O14">
        <v>96.89</v>
      </c>
      <c r="P14">
        <v>96.89</v>
      </c>
      <c r="Q14">
        <v>96.89</v>
      </c>
      <c r="R14">
        <v>96.89</v>
      </c>
      <c r="S14">
        <v>96.89</v>
      </c>
      <c r="T14">
        <v>96.89</v>
      </c>
      <c r="U14">
        <v>96.89</v>
      </c>
      <c r="V14">
        <v>96.89</v>
      </c>
      <c r="W14">
        <v>96.89</v>
      </c>
      <c r="X14">
        <v>96.89</v>
      </c>
      <c r="Y14">
        <v>96.89</v>
      </c>
      <c r="Z14">
        <v>96.89</v>
      </c>
      <c r="AA14">
        <v>96.89</v>
      </c>
      <c r="AB14">
        <v>96.89</v>
      </c>
      <c r="AC14">
        <v>94.19</v>
      </c>
      <c r="AD14">
        <v>94.19</v>
      </c>
      <c r="AE14">
        <v>94.19</v>
      </c>
      <c r="AF14">
        <v>94.19</v>
      </c>
      <c r="AG14">
        <v>94.19</v>
      </c>
      <c r="AH14">
        <v>94.19</v>
      </c>
      <c r="AI14">
        <v>94.19</v>
      </c>
      <c r="AJ14">
        <v>94.19</v>
      </c>
      <c r="AK14">
        <v>94.19</v>
      </c>
      <c r="AL14">
        <v>94.19</v>
      </c>
      <c r="AM14">
        <v>94.19</v>
      </c>
      <c r="AN14">
        <v>94.19</v>
      </c>
      <c r="AO14">
        <v>94.19</v>
      </c>
      <c r="AP14">
        <v>88.78</v>
      </c>
      <c r="AQ14">
        <v>88.78</v>
      </c>
      <c r="AR14">
        <v>88.78</v>
      </c>
      <c r="AS14">
        <v>88.79</v>
      </c>
      <c r="AT14">
        <v>88.79</v>
      </c>
      <c r="AU14">
        <v>88.79</v>
      </c>
      <c r="AV14">
        <v>88.79</v>
      </c>
      <c r="AW14">
        <v>88.79</v>
      </c>
      <c r="AX14">
        <v>88.79</v>
      </c>
      <c r="AY14">
        <v>88.79</v>
      </c>
      <c r="AZ14">
        <v>88.79</v>
      </c>
      <c r="BA14">
        <v>88.79</v>
      </c>
      <c r="BB14">
        <v>88.79</v>
      </c>
      <c r="BC14">
        <v>88.79</v>
      </c>
      <c r="BD14">
        <v>88.79</v>
      </c>
      <c r="BE14">
        <v>88.79</v>
      </c>
      <c r="BF14">
        <v>81.86</v>
      </c>
      <c r="BG14">
        <v>81.86</v>
      </c>
      <c r="BH14">
        <v>81.86</v>
      </c>
      <c r="BI14">
        <v>81.86</v>
      </c>
      <c r="BJ14">
        <v>82.06</v>
      </c>
      <c r="BK14">
        <v>82.06</v>
      </c>
      <c r="BL14">
        <v>82.06</v>
      </c>
      <c r="BM14">
        <v>82.06</v>
      </c>
      <c r="BN14">
        <v>82.06</v>
      </c>
      <c r="BO14">
        <v>82.06</v>
      </c>
      <c r="BP14">
        <v>82.06</v>
      </c>
      <c r="BQ14">
        <v>82.06</v>
      </c>
      <c r="BR14">
        <v>82.06</v>
      </c>
      <c r="BS14">
        <v>82.06</v>
      </c>
      <c r="BT14">
        <v>82.06</v>
      </c>
      <c r="BU14">
        <v>82.06</v>
      </c>
      <c r="BV14">
        <v>82.06</v>
      </c>
      <c r="BW14">
        <v>82.06</v>
      </c>
      <c r="BX14">
        <v>82.06</v>
      </c>
      <c r="BY14">
        <v>82.06</v>
      </c>
      <c r="BZ14">
        <v>82.06</v>
      </c>
      <c r="CA14">
        <v>82.06</v>
      </c>
      <c r="CB14">
        <v>79.59</v>
      </c>
    </row>
    <row r="15" spans="1:80" x14ac:dyDescent="0.2">
      <c r="A15">
        <v>2000</v>
      </c>
      <c r="B15">
        <v>100</v>
      </c>
      <c r="C15">
        <v>100</v>
      </c>
      <c r="D15">
        <v>100</v>
      </c>
      <c r="E15">
        <v>100</v>
      </c>
      <c r="F15">
        <v>100</v>
      </c>
      <c r="G15">
        <v>100</v>
      </c>
      <c r="H15">
        <v>100</v>
      </c>
      <c r="I15">
        <v>100</v>
      </c>
      <c r="J15">
        <v>100</v>
      </c>
      <c r="K15">
        <v>100</v>
      </c>
      <c r="L15">
        <v>100</v>
      </c>
      <c r="M15">
        <v>100</v>
      </c>
      <c r="N15">
        <v>100</v>
      </c>
      <c r="O15">
        <v>100</v>
      </c>
      <c r="P15">
        <v>100</v>
      </c>
      <c r="Q15">
        <v>100</v>
      </c>
      <c r="R15">
        <v>100</v>
      </c>
      <c r="S15">
        <v>100</v>
      </c>
      <c r="T15">
        <v>100</v>
      </c>
      <c r="U15">
        <v>100</v>
      </c>
      <c r="V15">
        <v>100</v>
      </c>
      <c r="W15">
        <v>100</v>
      </c>
      <c r="X15">
        <v>100</v>
      </c>
      <c r="Y15">
        <v>100</v>
      </c>
      <c r="Z15">
        <v>100</v>
      </c>
      <c r="AA15">
        <v>100</v>
      </c>
      <c r="AB15">
        <v>100</v>
      </c>
      <c r="AC15">
        <v>97.07</v>
      </c>
      <c r="AD15">
        <v>97.07</v>
      </c>
      <c r="AE15">
        <v>97.07</v>
      </c>
      <c r="AF15">
        <v>97.07</v>
      </c>
      <c r="AG15">
        <v>97.07</v>
      </c>
      <c r="AH15">
        <v>97.07</v>
      </c>
      <c r="AI15">
        <v>97.07</v>
      </c>
      <c r="AJ15">
        <v>97.07</v>
      </c>
      <c r="AK15">
        <v>97.07</v>
      </c>
      <c r="AL15">
        <v>97.07</v>
      </c>
      <c r="AM15">
        <v>97.07</v>
      </c>
      <c r="AN15">
        <v>97.07</v>
      </c>
      <c r="AO15">
        <v>97.07</v>
      </c>
      <c r="AP15">
        <v>91.43</v>
      </c>
      <c r="AQ15">
        <v>91.43</v>
      </c>
      <c r="AR15">
        <v>91.43</v>
      </c>
      <c r="AS15">
        <v>91.42</v>
      </c>
      <c r="AT15">
        <v>91.42</v>
      </c>
      <c r="AU15">
        <v>91.42</v>
      </c>
      <c r="AV15">
        <v>91.42</v>
      </c>
      <c r="AW15">
        <v>91.42</v>
      </c>
      <c r="AX15">
        <v>91.42</v>
      </c>
      <c r="AY15">
        <v>91.42</v>
      </c>
      <c r="AZ15">
        <v>91.42</v>
      </c>
      <c r="BA15">
        <v>91.42</v>
      </c>
      <c r="BB15">
        <v>91.42</v>
      </c>
      <c r="BC15">
        <v>91.42</v>
      </c>
      <c r="BD15">
        <v>91.42</v>
      </c>
      <c r="BE15">
        <v>91.42</v>
      </c>
      <c r="BF15">
        <v>84.23</v>
      </c>
      <c r="BG15">
        <v>84.23</v>
      </c>
      <c r="BH15">
        <v>84.23</v>
      </c>
      <c r="BI15">
        <v>84.23</v>
      </c>
      <c r="BJ15">
        <v>84.45</v>
      </c>
      <c r="BK15">
        <v>84.45</v>
      </c>
      <c r="BL15">
        <v>84.45</v>
      </c>
      <c r="BM15">
        <v>84.45</v>
      </c>
      <c r="BN15">
        <v>84.45</v>
      </c>
      <c r="BO15">
        <v>84.45</v>
      </c>
      <c r="BP15">
        <v>84.45</v>
      </c>
      <c r="BQ15">
        <v>84.45</v>
      </c>
      <c r="BR15">
        <v>84.45</v>
      </c>
      <c r="BS15">
        <v>84.45</v>
      </c>
      <c r="BT15">
        <v>84.45</v>
      </c>
      <c r="BU15">
        <v>84.45</v>
      </c>
      <c r="BV15">
        <v>84.45</v>
      </c>
      <c r="BW15">
        <v>84.45</v>
      </c>
      <c r="BX15">
        <v>84.45</v>
      </c>
      <c r="BY15">
        <v>84.45</v>
      </c>
      <c r="BZ15">
        <v>84.45</v>
      </c>
      <c r="CA15">
        <v>84.45</v>
      </c>
      <c r="CB15">
        <v>81.88</v>
      </c>
    </row>
    <row r="16" spans="1:80" x14ac:dyDescent="0.2">
      <c r="A16">
        <v>2001</v>
      </c>
      <c r="B16">
        <v>101.19</v>
      </c>
      <c r="C16">
        <v>101.24</v>
      </c>
      <c r="D16">
        <v>101.24</v>
      </c>
      <c r="E16">
        <v>101.24</v>
      </c>
      <c r="F16">
        <v>101.24</v>
      </c>
      <c r="G16">
        <v>101.24</v>
      </c>
      <c r="H16">
        <v>101.24</v>
      </c>
      <c r="I16">
        <v>101.24</v>
      </c>
      <c r="J16">
        <v>101.24</v>
      </c>
      <c r="K16">
        <v>101.24</v>
      </c>
      <c r="L16">
        <v>101.24</v>
      </c>
      <c r="M16">
        <v>101.24</v>
      </c>
      <c r="N16">
        <v>101.24</v>
      </c>
      <c r="O16">
        <v>101.24</v>
      </c>
      <c r="P16">
        <v>101.24</v>
      </c>
      <c r="Q16">
        <v>101.24</v>
      </c>
      <c r="R16">
        <v>101.24</v>
      </c>
      <c r="S16">
        <v>101.24</v>
      </c>
      <c r="T16">
        <v>101.24</v>
      </c>
      <c r="U16">
        <v>101.24</v>
      </c>
      <c r="V16">
        <v>101.24</v>
      </c>
      <c r="W16">
        <v>101.24</v>
      </c>
      <c r="X16">
        <v>101.24</v>
      </c>
      <c r="Y16">
        <v>101.24</v>
      </c>
      <c r="Z16">
        <v>101.24</v>
      </c>
      <c r="AA16">
        <v>101.24</v>
      </c>
      <c r="AB16">
        <v>101.24</v>
      </c>
      <c r="AC16">
        <v>98.54</v>
      </c>
      <c r="AD16">
        <v>98.54</v>
      </c>
      <c r="AE16">
        <v>98.54</v>
      </c>
      <c r="AF16">
        <v>98.54</v>
      </c>
      <c r="AG16">
        <v>98.54</v>
      </c>
      <c r="AH16">
        <v>98.54</v>
      </c>
      <c r="AI16">
        <v>98.54</v>
      </c>
      <c r="AJ16">
        <v>98.54</v>
      </c>
      <c r="AK16">
        <v>98.54</v>
      </c>
      <c r="AL16">
        <v>98.54</v>
      </c>
      <c r="AM16">
        <v>98.54</v>
      </c>
      <c r="AN16">
        <v>98.54</v>
      </c>
      <c r="AO16">
        <v>98.54</v>
      </c>
      <c r="AP16">
        <v>92.98</v>
      </c>
      <c r="AQ16">
        <v>92.98</v>
      </c>
      <c r="AR16">
        <v>92.98</v>
      </c>
      <c r="AS16">
        <v>92.97</v>
      </c>
      <c r="AT16">
        <v>92.97</v>
      </c>
      <c r="AU16">
        <v>92.97</v>
      </c>
      <c r="AV16">
        <v>92.97</v>
      </c>
      <c r="AW16">
        <v>92.97</v>
      </c>
      <c r="AX16">
        <v>92.97</v>
      </c>
      <c r="AY16">
        <v>92.97</v>
      </c>
      <c r="AZ16">
        <v>92.97</v>
      </c>
      <c r="BA16">
        <v>92.97</v>
      </c>
      <c r="BB16">
        <v>92.97</v>
      </c>
      <c r="BC16">
        <v>92.97</v>
      </c>
      <c r="BD16">
        <v>92.97</v>
      </c>
      <c r="BE16">
        <v>92.97</v>
      </c>
      <c r="BF16">
        <v>85.66</v>
      </c>
      <c r="BG16">
        <v>85.66</v>
      </c>
      <c r="BH16">
        <v>85.66</v>
      </c>
      <c r="BI16">
        <v>85.66</v>
      </c>
      <c r="BJ16">
        <v>85.87</v>
      </c>
      <c r="BK16">
        <v>85.87</v>
      </c>
      <c r="BL16">
        <v>85.87</v>
      </c>
      <c r="BM16">
        <v>85.87</v>
      </c>
      <c r="BN16">
        <v>85.87</v>
      </c>
      <c r="BO16">
        <v>85.87</v>
      </c>
      <c r="BP16">
        <v>85.87</v>
      </c>
      <c r="BQ16">
        <v>85.87</v>
      </c>
      <c r="BR16">
        <v>85.87</v>
      </c>
      <c r="BS16">
        <v>85.87</v>
      </c>
      <c r="BT16">
        <v>85.87</v>
      </c>
      <c r="BU16">
        <v>85.87</v>
      </c>
      <c r="BV16">
        <v>85.87</v>
      </c>
      <c r="BW16">
        <v>85.87</v>
      </c>
      <c r="BX16">
        <v>85.87</v>
      </c>
      <c r="BY16">
        <v>85.87</v>
      </c>
      <c r="BZ16">
        <v>85.87</v>
      </c>
      <c r="CA16">
        <v>85.87</v>
      </c>
      <c r="CB16">
        <v>83.22</v>
      </c>
    </row>
    <row r="17" spans="1:80" x14ac:dyDescent="0.2">
      <c r="A17">
        <v>2002</v>
      </c>
      <c r="B17">
        <v>101.35</v>
      </c>
      <c r="C17">
        <v>101.3</v>
      </c>
      <c r="D17">
        <v>101.3</v>
      </c>
      <c r="E17">
        <v>101.3</v>
      </c>
      <c r="F17">
        <v>101.3</v>
      </c>
      <c r="G17">
        <v>101.24</v>
      </c>
      <c r="H17">
        <v>101.24</v>
      </c>
      <c r="I17">
        <v>101.24</v>
      </c>
      <c r="J17">
        <v>101.24</v>
      </c>
      <c r="K17">
        <v>101.24</v>
      </c>
      <c r="L17">
        <v>101.24</v>
      </c>
      <c r="M17">
        <v>101.24</v>
      </c>
      <c r="N17">
        <v>101.24</v>
      </c>
      <c r="O17">
        <v>101.24</v>
      </c>
      <c r="P17">
        <v>101.24</v>
      </c>
      <c r="Q17">
        <v>101.24</v>
      </c>
      <c r="R17">
        <v>101.24</v>
      </c>
      <c r="S17">
        <v>101.24</v>
      </c>
      <c r="T17">
        <v>101.24</v>
      </c>
      <c r="U17">
        <v>101.24</v>
      </c>
      <c r="V17">
        <v>101.24</v>
      </c>
      <c r="W17">
        <v>101.24</v>
      </c>
      <c r="X17">
        <v>101.24</v>
      </c>
      <c r="Y17">
        <v>101.24</v>
      </c>
      <c r="Z17">
        <v>101.24</v>
      </c>
      <c r="AA17">
        <v>101.24</v>
      </c>
      <c r="AB17">
        <v>101.24</v>
      </c>
      <c r="AC17">
        <v>98.55</v>
      </c>
      <c r="AD17">
        <v>98.55</v>
      </c>
      <c r="AE17">
        <v>98.55</v>
      </c>
      <c r="AF17">
        <v>98.55</v>
      </c>
      <c r="AG17">
        <v>98.55</v>
      </c>
      <c r="AH17">
        <v>98.55</v>
      </c>
      <c r="AI17">
        <v>98.55</v>
      </c>
      <c r="AJ17">
        <v>98.55</v>
      </c>
      <c r="AK17">
        <v>98.55</v>
      </c>
      <c r="AL17">
        <v>98.55</v>
      </c>
      <c r="AM17">
        <v>98.55</v>
      </c>
      <c r="AN17">
        <v>98.55</v>
      </c>
      <c r="AO17">
        <v>98.55</v>
      </c>
      <c r="AP17">
        <v>92.99</v>
      </c>
      <c r="AQ17">
        <v>92.99</v>
      </c>
      <c r="AR17">
        <v>92.99</v>
      </c>
      <c r="AS17">
        <v>92.97</v>
      </c>
      <c r="AT17">
        <v>92.97</v>
      </c>
      <c r="AU17">
        <v>92.97</v>
      </c>
      <c r="AV17">
        <v>92.97</v>
      </c>
      <c r="AW17">
        <v>92.97</v>
      </c>
      <c r="AX17">
        <v>92.97</v>
      </c>
      <c r="AY17">
        <v>92.97</v>
      </c>
      <c r="AZ17">
        <v>92.97</v>
      </c>
      <c r="BA17">
        <v>92.97</v>
      </c>
      <c r="BB17">
        <v>92.97</v>
      </c>
      <c r="BC17">
        <v>92.97</v>
      </c>
      <c r="BD17">
        <v>92.97</v>
      </c>
      <c r="BE17">
        <v>92.97</v>
      </c>
      <c r="BF17">
        <v>85.49</v>
      </c>
      <c r="BG17">
        <v>85.49</v>
      </c>
      <c r="BH17">
        <v>85.49</v>
      </c>
      <c r="BI17">
        <v>85.49</v>
      </c>
      <c r="BJ17">
        <v>85.7</v>
      </c>
      <c r="BK17">
        <v>85.7</v>
      </c>
      <c r="BL17">
        <v>85.7</v>
      </c>
      <c r="BM17">
        <v>85.7</v>
      </c>
      <c r="BN17">
        <v>85.7</v>
      </c>
      <c r="BO17">
        <v>85.7</v>
      </c>
      <c r="BP17">
        <v>85.7</v>
      </c>
      <c r="BQ17">
        <v>85.7</v>
      </c>
      <c r="BR17">
        <v>85.7</v>
      </c>
      <c r="BS17">
        <v>85.7</v>
      </c>
      <c r="BT17">
        <v>85.7</v>
      </c>
      <c r="BU17">
        <v>85.7</v>
      </c>
      <c r="BV17">
        <v>85.7</v>
      </c>
      <c r="BW17">
        <v>85.7</v>
      </c>
      <c r="BX17">
        <v>85.7</v>
      </c>
      <c r="BY17">
        <v>85.7</v>
      </c>
      <c r="BZ17">
        <v>85.7</v>
      </c>
      <c r="CA17">
        <v>85.7</v>
      </c>
      <c r="CB17">
        <v>83.03</v>
      </c>
    </row>
    <row r="18" spans="1:80" x14ac:dyDescent="0.2">
      <c r="A18">
        <v>2003</v>
      </c>
      <c r="B18">
        <v>101.35</v>
      </c>
      <c r="C18">
        <v>101.11</v>
      </c>
      <c r="D18">
        <v>101.11</v>
      </c>
      <c r="E18">
        <v>101.11</v>
      </c>
      <c r="F18">
        <v>101.11</v>
      </c>
      <c r="G18">
        <v>101.05</v>
      </c>
      <c r="H18">
        <v>101.05</v>
      </c>
      <c r="I18">
        <v>101.05</v>
      </c>
      <c r="J18">
        <v>101.05</v>
      </c>
      <c r="K18">
        <v>101.02</v>
      </c>
      <c r="L18">
        <v>101.02</v>
      </c>
      <c r="M18">
        <v>101.02</v>
      </c>
      <c r="N18">
        <v>101.02</v>
      </c>
      <c r="O18">
        <v>101.02</v>
      </c>
      <c r="P18">
        <v>101.02</v>
      </c>
      <c r="Q18">
        <v>101.02</v>
      </c>
      <c r="R18">
        <v>101.02</v>
      </c>
      <c r="S18">
        <v>101.02</v>
      </c>
      <c r="T18">
        <v>101.02</v>
      </c>
      <c r="U18">
        <v>101.02</v>
      </c>
      <c r="V18">
        <v>101.02</v>
      </c>
      <c r="W18">
        <v>101.02</v>
      </c>
      <c r="X18">
        <v>101.02</v>
      </c>
      <c r="Y18">
        <v>101.02</v>
      </c>
      <c r="Z18">
        <v>101.02</v>
      </c>
      <c r="AA18">
        <v>101.02</v>
      </c>
      <c r="AB18">
        <v>101.02</v>
      </c>
      <c r="AC18">
        <v>98.18</v>
      </c>
      <c r="AD18">
        <v>98.18</v>
      </c>
      <c r="AE18">
        <v>98.18</v>
      </c>
      <c r="AF18">
        <v>98.18</v>
      </c>
      <c r="AG18">
        <v>98.18</v>
      </c>
      <c r="AH18">
        <v>98.18</v>
      </c>
      <c r="AI18">
        <v>98.18</v>
      </c>
      <c r="AJ18">
        <v>98.18</v>
      </c>
      <c r="AK18">
        <v>98.18</v>
      </c>
      <c r="AL18">
        <v>98.18</v>
      </c>
      <c r="AM18">
        <v>98.18</v>
      </c>
      <c r="AN18">
        <v>98.18</v>
      </c>
      <c r="AO18">
        <v>98.18</v>
      </c>
      <c r="AP18">
        <v>92.32</v>
      </c>
      <c r="AQ18">
        <v>92.32</v>
      </c>
      <c r="AR18">
        <v>92.32</v>
      </c>
      <c r="AS18">
        <v>92.31</v>
      </c>
      <c r="AT18">
        <v>92.31</v>
      </c>
      <c r="AU18">
        <v>92.31</v>
      </c>
      <c r="AV18">
        <v>92.31</v>
      </c>
      <c r="AW18">
        <v>92.31</v>
      </c>
      <c r="AX18">
        <v>92.31</v>
      </c>
      <c r="AY18">
        <v>92.31</v>
      </c>
      <c r="AZ18">
        <v>92.31</v>
      </c>
      <c r="BA18">
        <v>92.31</v>
      </c>
      <c r="BB18">
        <v>92.31</v>
      </c>
      <c r="BC18">
        <v>92.31</v>
      </c>
      <c r="BD18">
        <v>92.31</v>
      </c>
      <c r="BE18">
        <v>92.31</v>
      </c>
      <c r="BF18">
        <v>84.88</v>
      </c>
      <c r="BG18">
        <v>84.88</v>
      </c>
      <c r="BH18">
        <v>84.88</v>
      </c>
      <c r="BI18">
        <v>84.88</v>
      </c>
      <c r="BJ18">
        <v>85.1</v>
      </c>
      <c r="BK18">
        <v>85.1</v>
      </c>
      <c r="BL18">
        <v>85.1</v>
      </c>
      <c r="BM18">
        <v>85.1</v>
      </c>
      <c r="BN18">
        <v>85.1</v>
      </c>
      <c r="BO18">
        <v>85.1</v>
      </c>
      <c r="BP18">
        <v>85.1</v>
      </c>
      <c r="BQ18">
        <v>85.1</v>
      </c>
      <c r="BR18">
        <v>85.1</v>
      </c>
      <c r="BS18">
        <v>85.1</v>
      </c>
      <c r="BT18">
        <v>85.1</v>
      </c>
      <c r="BU18">
        <v>85.1</v>
      </c>
      <c r="BV18">
        <v>85.1</v>
      </c>
      <c r="BW18">
        <v>85.1</v>
      </c>
      <c r="BX18">
        <v>85.1</v>
      </c>
      <c r="BY18">
        <v>85.1</v>
      </c>
      <c r="BZ18">
        <v>85.1</v>
      </c>
      <c r="CA18">
        <v>85.1</v>
      </c>
      <c r="CB18">
        <v>82.59</v>
      </c>
    </row>
    <row r="19" spans="1:80" x14ac:dyDescent="0.2">
      <c r="A19">
        <v>2004</v>
      </c>
      <c r="B19">
        <v>102.94</v>
      </c>
      <c r="C19">
        <v>102.76</v>
      </c>
      <c r="D19" s="42">
        <v>102.76</v>
      </c>
      <c r="E19">
        <v>102.76</v>
      </c>
      <c r="F19">
        <v>102.76</v>
      </c>
      <c r="G19">
        <v>102.31</v>
      </c>
      <c r="H19">
        <v>102.31</v>
      </c>
      <c r="I19">
        <v>102.31</v>
      </c>
      <c r="J19">
        <v>102.31</v>
      </c>
      <c r="K19">
        <v>102.09</v>
      </c>
      <c r="L19">
        <v>102.09</v>
      </c>
      <c r="M19">
        <v>102.09</v>
      </c>
      <c r="N19">
        <v>102.24</v>
      </c>
      <c r="O19">
        <v>102.24</v>
      </c>
      <c r="P19">
        <v>102.24</v>
      </c>
      <c r="Q19">
        <v>102.24</v>
      </c>
      <c r="R19">
        <v>102.24</v>
      </c>
      <c r="S19">
        <v>102.24</v>
      </c>
      <c r="T19">
        <v>102.24</v>
      </c>
      <c r="U19">
        <v>102.24</v>
      </c>
      <c r="V19">
        <v>102.24</v>
      </c>
      <c r="W19">
        <v>102.24</v>
      </c>
      <c r="X19">
        <v>102.24</v>
      </c>
      <c r="Y19">
        <v>102.24</v>
      </c>
      <c r="Z19">
        <v>102.24</v>
      </c>
      <c r="AA19">
        <v>102.24</v>
      </c>
      <c r="AB19">
        <v>102.24</v>
      </c>
      <c r="AC19">
        <v>99.32</v>
      </c>
      <c r="AD19">
        <v>99.32</v>
      </c>
      <c r="AE19">
        <v>99.32</v>
      </c>
      <c r="AF19">
        <v>99.32</v>
      </c>
      <c r="AG19">
        <v>99.32</v>
      </c>
      <c r="AH19">
        <v>99.32</v>
      </c>
      <c r="AI19">
        <v>99.32</v>
      </c>
      <c r="AJ19">
        <v>99.32</v>
      </c>
      <c r="AK19">
        <v>99.32</v>
      </c>
      <c r="AL19">
        <v>99.32</v>
      </c>
      <c r="AM19">
        <v>99.32</v>
      </c>
      <c r="AN19">
        <v>99.32</v>
      </c>
      <c r="AO19">
        <v>99.32</v>
      </c>
      <c r="AP19">
        <v>93.41</v>
      </c>
      <c r="AQ19">
        <v>93.41</v>
      </c>
      <c r="AR19">
        <v>93.41</v>
      </c>
      <c r="AS19">
        <v>93.39</v>
      </c>
      <c r="AT19">
        <v>93.39</v>
      </c>
      <c r="AU19">
        <v>93.39</v>
      </c>
      <c r="AV19">
        <v>93.39</v>
      </c>
      <c r="AW19">
        <v>93.39</v>
      </c>
      <c r="AX19">
        <v>93.39</v>
      </c>
      <c r="AY19">
        <v>93.39</v>
      </c>
      <c r="AZ19">
        <v>93.39</v>
      </c>
      <c r="BA19">
        <v>93.39</v>
      </c>
      <c r="BB19">
        <v>93.39</v>
      </c>
      <c r="BC19">
        <v>93.39</v>
      </c>
      <c r="BD19">
        <v>93.39</v>
      </c>
      <c r="BE19">
        <v>93.39</v>
      </c>
      <c r="BF19">
        <v>85.89</v>
      </c>
      <c r="BG19">
        <v>85.89</v>
      </c>
      <c r="BH19">
        <v>85.89</v>
      </c>
      <c r="BI19">
        <v>85.89</v>
      </c>
      <c r="BJ19">
        <v>86.1</v>
      </c>
      <c r="BK19">
        <v>86.1</v>
      </c>
      <c r="BL19">
        <v>86.1</v>
      </c>
      <c r="BM19">
        <v>86.1</v>
      </c>
      <c r="BN19">
        <v>86.1</v>
      </c>
      <c r="BO19">
        <v>86.1</v>
      </c>
      <c r="BP19">
        <v>86.1</v>
      </c>
      <c r="BQ19">
        <v>86.1</v>
      </c>
      <c r="BR19">
        <v>86.1</v>
      </c>
      <c r="BS19">
        <v>86.1</v>
      </c>
      <c r="BT19">
        <v>86.1</v>
      </c>
      <c r="BU19">
        <v>86.1</v>
      </c>
      <c r="BV19">
        <v>86.1</v>
      </c>
      <c r="BW19">
        <v>86.1</v>
      </c>
      <c r="BX19">
        <v>86.1</v>
      </c>
      <c r="BY19">
        <v>86.1</v>
      </c>
      <c r="BZ19">
        <v>86.1</v>
      </c>
      <c r="CA19">
        <v>86.1</v>
      </c>
      <c r="CB19">
        <v>83.55</v>
      </c>
    </row>
    <row r="20" spans="1:80" x14ac:dyDescent="0.2">
      <c r="A20">
        <v>2005</v>
      </c>
      <c r="D20" s="42">
        <v>103.65</v>
      </c>
      <c r="E20">
        <v>103.67</v>
      </c>
      <c r="F20">
        <v>103.75</v>
      </c>
      <c r="G20">
        <v>103.24</v>
      </c>
      <c r="H20" s="42">
        <v>103.24</v>
      </c>
      <c r="I20">
        <v>103.24</v>
      </c>
      <c r="J20">
        <v>103.24</v>
      </c>
      <c r="K20">
        <v>102.89</v>
      </c>
      <c r="L20">
        <v>102.89</v>
      </c>
      <c r="M20">
        <v>102.89</v>
      </c>
      <c r="N20">
        <v>103.03</v>
      </c>
      <c r="O20">
        <v>103.03</v>
      </c>
      <c r="P20">
        <v>103.03</v>
      </c>
      <c r="Q20">
        <v>103.03</v>
      </c>
      <c r="R20">
        <v>103.03</v>
      </c>
      <c r="S20">
        <v>103.01</v>
      </c>
      <c r="T20">
        <v>103.01</v>
      </c>
      <c r="U20">
        <v>103.01</v>
      </c>
      <c r="V20">
        <v>103.01</v>
      </c>
      <c r="W20">
        <v>103.01</v>
      </c>
      <c r="X20">
        <v>103.01</v>
      </c>
      <c r="Y20">
        <v>103.01</v>
      </c>
      <c r="Z20">
        <v>103.01</v>
      </c>
      <c r="AA20">
        <v>103.01</v>
      </c>
      <c r="AB20">
        <v>103.01</v>
      </c>
      <c r="AC20">
        <v>100</v>
      </c>
      <c r="AD20">
        <v>100</v>
      </c>
      <c r="AE20">
        <v>100</v>
      </c>
      <c r="AF20">
        <v>100</v>
      </c>
      <c r="AG20">
        <v>100</v>
      </c>
      <c r="AH20">
        <v>100</v>
      </c>
      <c r="AI20">
        <v>100</v>
      </c>
      <c r="AJ20">
        <v>100</v>
      </c>
      <c r="AK20">
        <v>100</v>
      </c>
      <c r="AL20">
        <v>100</v>
      </c>
      <c r="AM20">
        <v>100</v>
      </c>
      <c r="AN20">
        <v>100</v>
      </c>
      <c r="AO20">
        <v>100</v>
      </c>
      <c r="AP20">
        <v>94.07</v>
      </c>
      <c r="AQ20">
        <v>94.07</v>
      </c>
      <c r="AR20">
        <v>94.07</v>
      </c>
      <c r="AS20">
        <v>94.05</v>
      </c>
      <c r="AT20">
        <v>94.05</v>
      </c>
      <c r="AU20">
        <v>94.05</v>
      </c>
      <c r="AV20">
        <v>94.05</v>
      </c>
      <c r="AW20">
        <v>94.05</v>
      </c>
      <c r="AX20">
        <v>94.05</v>
      </c>
      <c r="AY20">
        <v>94.05</v>
      </c>
      <c r="AZ20">
        <v>94.05</v>
      </c>
      <c r="BA20">
        <v>94.05</v>
      </c>
      <c r="BB20">
        <v>94.05</v>
      </c>
      <c r="BC20">
        <v>94.05</v>
      </c>
      <c r="BD20">
        <v>94.05</v>
      </c>
      <c r="BE20">
        <v>94.05</v>
      </c>
      <c r="BF20">
        <v>86.51</v>
      </c>
      <c r="BG20">
        <v>86.51</v>
      </c>
      <c r="BH20">
        <v>86.51</v>
      </c>
      <c r="BI20">
        <v>86.51</v>
      </c>
      <c r="BJ20">
        <v>86.73</v>
      </c>
      <c r="BK20">
        <v>86.73</v>
      </c>
      <c r="BL20">
        <v>86.73</v>
      </c>
      <c r="BM20">
        <v>86.73</v>
      </c>
      <c r="BN20">
        <v>86.73</v>
      </c>
      <c r="BO20">
        <v>86.73</v>
      </c>
      <c r="BP20">
        <v>86.73</v>
      </c>
      <c r="BQ20">
        <v>86.73</v>
      </c>
      <c r="BR20">
        <v>86.73</v>
      </c>
      <c r="BS20">
        <v>86.73</v>
      </c>
      <c r="BT20">
        <v>86.73</v>
      </c>
      <c r="BU20">
        <v>86.73</v>
      </c>
      <c r="BV20">
        <v>86.73</v>
      </c>
      <c r="BW20">
        <v>86.73</v>
      </c>
      <c r="BX20">
        <v>86.73</v>
      </c>
      <c r="BY20">
        <v>86.73</v>
      </c>
      <c r="BZ20">
        <v>86.73</v>
      </c>
      <c r="CA20">
        <v>86.73</v>
      </c>
      <c r="CB20">
        <v>84.29</v>
      </c>
    </row>
    <row r="21" spans="1:80" x14ac:dyDescent="0.2">
      <c r="A21">
        <v>2006</v>
      </c>
      <c r="H21" s="42">
        <v>105.79</v>
      </c>
      <c r="I21">
        <v>106.01</v>
      </c>
      <c r="J21">
        <v>106.1</v>
      </c>
      <c r="K21">
        <v>105.84</v>
      </c>
      <c r="L21" s="42">
        <v>105.84</v>
      </c>
      <c r="M21">
        <v>105.84</v>
      </c>
      <c r="N21">
        <v>106.08</v>
      </c>
      <c r="O21">
        <v>106.08</v>
      </c>
      <c r="P21">
        <v>106.08</v>
      </c>
      <c r="Q21">
        <v>106.08</v>
      </c>
      <c r="R21">
        <v>106.08</v>
      </c>
      <c r="S21">
        <v>106.27</v>
      </c>
      <c r="T21">
        <v>106.27</v>
      </c>
      <c r="U21">
        <v>106.27</v>
      </c>
      <c r="V21">
        <v>106.27</v>
      </c>
      <c r="W21">
        <v>106.27</v>
      </c>
      <c r="X21">
        <v>106.48</v>
      </c>
      <c r="Y21">
        <v>106.48</v>
      </c>
      <c r="Z21">
        <v>106.48</v>
      </c>
      <c r="AA21">
        <v>106.48</v>
      </c>
      <c r="AB21">
        <v>106.48</v>
      </c>
      <c r="AC21">
        <v>103.7</v>
      </c>
      <c r="AD21">
        <v>103.7</v>
      </c>
      <c r="AE21">
        <v>103.7</v>
      </c>
      <c r="AF21">
        <v>103.7</v>
      </c>
      <c r="AG21">
        <v>103.7</v>
      </c>
      <c r="AH21">
        <v>103.7</v>
      </c>
      <c r="AI21">
        <v>103.7</v>
      </c>
      <c r="AJ21">
        <v>103.7</v>
      </c>
      <c r="AK21">
        <v>103.7</v>
      </c>
      <c r="AL21">
        <v>103.7</v>
      </c>
      <c r="AM21">
        <v>103.7</v>
      </c>
      <c r="AN21">
        <v>103.7</v>
      </c>
      <c r="AO21">
        <v>103.7</v>
      </c>
      <c r="AP21">
        <v>97.56</v>
      </c>
      <c r="AQ21">
        <v>97.56</v>
      </c>
      <c r="AR21">
        <v>97.56</v>
      </c>
      <c r="AS21">
        <v>97.53</v>
      </c>
      <c r="AT21">
        <v>97.53</v>
      </c>
      <c r="AU21">
        <v>97.53</v>
      </c>
      <c r="AV21">
        <v>97.53</v>
      </c>
      <c r="AW21">
        <v>97.53</v>
      </c>
      <c r="AX21">
        <v>97.53</v>
      </c>
      <c r="AY21">
        <v>97.53</v>
      </c>
      <c r="AZ21">
        <v>97.53</v>
      </c>
      <c r="BA21">
        <v>97.53</v>
      </c>
      <c r="BB21">
        <v>97.53</v>
      </c>
      <c r="BC21">
        <v>97.53</v>
      </c>
      <c r="BD21">
        <v>97.53</v>
      </c>
      <c r="BE21">
        <v>97.53</v>
      </c>
      <c r="BF21">
        <v>89.81</v>
      </c>
      <c r="BG21">
        <v>89.81</v>
      </c>
      <c r="BH21">
        <v>89.81</v>
      </c>
      <c r="BI21">
        <v>89.81</v>
      </c>
      <c r="BJ21">
        <v>90.04</v>
      </c>
      <c r="BK21">
        <v>90.04</v>
      </c>
      <c r="BL21">
        <v>90.04</v>
      </c>
      <c r="BM21">
        <v>90.04</v>
      </c>
      <c r="BN21">
        <v>90.04</v>
      </c>
      <c r="BO21">
        <v>90.04</v>
      </c>
      <c r="BP21">
        <v>90.04</v>
      </c>
      <c r="BQ21">
        <v>90.04</v>
      </c>
      <c r="BR21">
        <v>90.04</v>
      </c>
      <c r="BS21">
        <v>90.04</v>
      </c>
      <c r="BT21">
        <v>90.04</v>
      </c>
      <c r="BU21">
        <v>90.04</v>
      </c>
      <c r="BV21">
        <v>90.04</v>
      </c>
      <c r="BW21">
        <v>90.04</v>
      </c>
      <c r="BX21">
        <v>90.04</v>
      </c>
      <c r="BY21">
        <v>90.04</v>
      </c>
      <c r="BZ21">
        <v>90.04</v>
      </c>
      <c r="CA21">
        <v>90.04</v>
      </c>
      <c r="CB21">
        <v>87.54</v>
      </c>
    </row>
    <row r="22" spans="1:80" x14ac:dyDescent="0.2">
      <c r="A22">
        <v>2007</v>
      </c>
      <c r="D22" s="64">
        <f>D20/D19-1</f>
        <v>8.6609575710392406E-3</v>
      </c>
      <c r="E22" s="64">
        <f>E20/E19-1</f>
        <v>8.8555858310626068E-3</v>
      </c>
      <c r="L22" s="42">
        <v>108.47</v>
      </c>
      <c r="M22">
        <v>108.47</v>
      </c>
      <c r="N22">
        <v>108.69</v>
      </c>
      <c r="O22">
        <v>108.69</v>
      </c>
      <c r="P22" s="42">
        <v>108.69</v>
      </c>
      <c r="Q22">
        <v>108.69</v>
      </c>
      <c r="R22">
        <v>108.69</v>
      </c>
      <c r="S22">
        <v>108.89</v>
      </c>
      <c r="T22">
        <v>108.89</v>
      </c>
      <c r="U22">
        <v>108.89</v>
      </c>
      <c r="V22">
        <v>108.89</v>
      </c>
      <c r="W22">
        <v>108.89</v>
      </c>
      <c r="X22">
        <v>109.31</v>
      </c>
      <c r="Y22">
        <v>109.31</v>
      </c>
      <c r="Z22">
        <v>109.31</v>
      </c>
      <c r="AA22">
        <v>109.31</v>
      </c>
      <c r="AB22">
        <v>109.31</v>
      </c>
      <c r="AC22">
        <v>107.09</v>
      </c>
      <c r="AD22">
        <v>107.09</v>
      </c>
      <c r="AE22">
        <v>107.09</v>
      </c>
      <c r="AF22">
        <v>107.09</v>
      </c>
      <c r="AG22">
        <v>107.09</v>
      </c>
      <c r="AH22">
        <v>107.09</v>
      </c>
      <c r="AI22">
        <v>107.09</v>
      </c>
      <c r="AJ22">
        <v>107.09</v>
      </c>
      <c r="AK22">
        <v>107.09</v>
      </c>
      <c r="AL22">
        <v>107.09</v>
      </c>
      <c r="AM22">
        <v>107.09</v>
      </c>
      <c r="AN22">
        <v>107.09</v>
      </c>
      <c r="AO22">
        <v>107.09</v>
      </c>
      <c r="AP22">
        <v>100.75</v>
      </c>
      <c r="AQ22">
        <v>100.75</v>
      </c>
      <c r="AR22">
        <v>100.75</v>
      </c>
      <c r="AS22">
        <v>100.71</v>
      </c>
      <c r="AT22">
        <v>100.71</v>
      </c>
      <c r="AU22">
        <v>100.71</v>
      </c>
      <c r="AV22">
        <v>100.71</v>
      </c>
      <c r="AW22">
        <v>100.71</v>
      </c>
      <c r="AX22">
        <v>100.71</v>
      </c>
      <c r="AY22">
        <v>100.71</v>
      </c>
      <c r="AZ22">
        <v>100.71</v>
      </c>
      <c r="BA22">
        <v>100.71</v>
      </c>
      <c r="BB22">
        <v>100.71</v>
      </c>
      <c r="BC22">
        <v>100.71</v>
      </c>
      <c r="BD22">
        <v>100.71</v>
      </c>
      <c r="BE22">
        <v>100.71</v>
      </c>
      <c r="BF22">
        <v>92.49</v>
      </c>
      <c r="BG22">
        <v>92.49</v>
      </c>
      <c r="BH22">
        <v>92.49</v>
      </c>
      <c r="BI22">
        <v>92.49</v>
      </c>
      <c r="BJ22">
        <v>92.72</v>
      </c>
      <c r="BK22">
        <v>92.72</v>
      </c>
      <c r="BL22">
        <v>92.72</v>
      </c>
      <c r="BM22">
        <v>92.72</v>
      </c>
      <c r="BN22">
        <v>92.72</v>
      </c>
      <c r="BO22">
        <v>92.72</v>
      </c>
      <c r="BP22">
        <v>92.72</v>
      </c>
      <c r="BQ22">
        <v>92.72</v>
      </c>
      <c r="BR22">
        <v>92.72</v>
      </c>
      <c r="BS22">
        <v>92.72</v>
      </c>
      <c r="BT22">
        <v>92.72</v>
      </c>
      <c r="BU22">
        <v>92.72</v>
      </c>
      <c r="BV22">
        <v>92.72</v>
      </c>
      <c r="BW22">
        <v>92.72</v>
      </c>
      <c r="BX22">
        <v>92.72</v>
      </c>
      <c r="BY22">
        <v>92.72</v>
      </c>
      <c r="BZ22">
        <v>92.72</v>
      </c>
      <c r="CA22">
        <v>92.72</v>
      </c>
      <c r="CB22">
        <v>90.07</v>
      </c>
    </row>
    <row r="23" spans="1:80" x14ac:dyDescent="0.2">
      <c r="A23">
        <v>2008</v>
      </c>
      <c r="D23" s="65"/>
      <c r="E23" s="65">
        <f>E22-D22</f>
        <v>1.946282600233662E-4</v>
      </c>
      <c r="H23" s="64">
        <f>H21/H20-1</f>
        <v>2.4699728787291875E-2</v>
      </c>
      <c r="I23" s="64">
        <f>I21/I20-1</f>
        <v>2.6830685780705243E-2</v>
      </c>
      <c r="P23" s="42">
        <v>110.08</v>
      </c>
      <c r="Q23">
        <v>110.1</v>
      </c>
      <c r="R23">
        <v>110.07</v>
      </c>
      <c r="S23">
        <v>110.26</v>
      </c>
      <c r="T23">
        <v>110.26</v>
      </c>
      <c r="U23" s="42">
        <v>110.26</v>
      </c>
      <c r="V23">
        <v>110.26</v>
      </c>
      <c r="W23">
        <v>110.26</v>
      </c>
      <c r="X23">
        <v>110.39</v>
      </c>
      <c r="Y23">
        <v>110.39</v>
      </c>
      <c r="Z23">
        <v>110.39</v>
      </c>
      <c r="AA23">
        <v>110.39</v>
      </c>
      <c r="AB23">
        <v>110.39</v>
      </c>
      <c r="AC23">
        <v>108.25</v>
      </c>
      <c r="AD23">
        <v>108.25</v>
      </c>
      <c r="AE23">
        <v>108.25</v>
      </c>
      <c r="AF23">
        <v>108.25</v>
      </c>
      <c r="AG23">
        <v>108.25</v>
      </c>
      <c r="AH23">
        <v>108.25</v>
      </c>
      <c r="AI23">
        <v>108.25</v>
      </c>
      <c r="AJ23">
        <v>108.25</v>
      </c>
      <c r="AK23">
        <v>108.25</v>
      </c>
      <c r="AL23">
        <v>108.25</v>
      </c>
      <c r="AM23">
        <v>108.25</v>
      </c>
      <c r="AN23">
        <v>108.25</v>
      </c>
      <c r="AO23">
        <v>108.25</v>
      </c>
      <c r="AP23">
        <v>101.81</v>
      </c>
      <c r="AQ23">
        <v>101.81</v>
      </c>
      <c r="AR23">
        <v>101.81</v>
      </c>
      <c r="AS23">
        <v>101.8</v>
      </c>
      <c r="AT23">
        <v>101.8</v>
      </c>
      <c r="AU23">
        <v>101.8</v>
      </c>
      <c r="AV23">
        <v>101.8</v>
      </c>
      <c r="AW23">
        <v>101.8</v>
      </c>
      <c r="AX23">
        <v>101.8</v>
      </c>
      <c r="AY23">
        <v>101.8</v>
      </c>
      <c r="AZ23">
        <v>101.8</v>
      </c>
      <c r="BA23">
        <v>101.8</v>
      </c>
      <c r="BB23">
        <v>101.8</v>
      </c>
      <c r="BC23">
        <v>101.8</v>
      </c>
      <c r="BD23">
        <v>101.8</v>
      </c>
      <c r="BE23">
        <v>101.8</v>
      </c>
      <c r="BF23">
        <v>93.38</v>
      </c>
      <c r="BG23">
        <v>93.38</v>
      </c>
      <c r="BH23">
        <v>93.38</v>
      </c>
      <c r="BI23">
        <v>93.38</v>
      </c>
      <c r="BJ23">
        <v>93.61</v>
      </c>
      <c r="BK23">
        <v>93.61</v>
      </c>
      <c r="BL23">
        <v>93.61</v>
      </c>
      <c r="BM23">
        <v>93.61</v>
      </c>
      <c r="BN23">
        <v>93.61</v>
      </c>
      <c r="BO23">
        <v>93.61</v>
      </c>
      <c r="BP23">
        <v>93.61</v>
      </c>
      <c r="BQ23">
        <v>93.61</v>
      </c>
      <c r="BR23">
        <v>93.61</v>
      </c>
      <c r="BS23">
        <v>93.61</v>
      </c>
      <c r="BT23">
        <v>93.61</v>
      </c>
      <c r="BU23">
        <v>93.61</v>
      </c>
      <c r="BV23">
        <v>93.61</v>
      </c>
      <c r="BW23">
        <v>93.61</v>
      </c>
      <c r="BX23">
        <v>93.61</v>
      </c>
      <c r="BY23">
        <v>93.61</v>
      </c>
      <c r="BZ23">
        <v>93.61</v>
      </c>
      <c r="CA23">
        <v>93.61</v>
      </c>
      <c r="CB23">
        <v>90.89</v>
      </c>
    </row>
    <row r="24" spans="1:80" x14ac:dyDescent="0.2">
      <c r="A24">
        <v>2009</v>
      </c>
      <c r="H24" s="65"/>
      <c r="I24" s="65">
        <f>I23-H23</f>
        <v>2.1309569934133687E-3</v>
      </c>
      <c r="L24" s="64">
        <f>L22/L21-1</f>
        <v>2.4848828420257041E-2</v>
      </c>
      <c r="M24" s="64">
        <f>M22/M21-1</f>
        <v>2.4848828420257041E-2</v>
      </c>
      <c r="U24" s="42">
        <v>104.75</v>
      </c>
      <c r="V24">
        <v>104.77</v>
      </c>
      <c r="W24">
        <v>104.82</v>
      </c>
      <c r="X24">
        <v>105.18</v>
      </c>
      <c r="Y24">
        <v>105.18</v>
      </c>
      <c r="Z24" s="42">
        <v>105.18</v>
      </c>
      <c r="AA24">
        <v>105.18</v>
      </c>
      <c r="AB24">
        <v>105.18</v>
      </c>
      <c r="AC24">
        <v>102.7</v>
      </c>
      <c r="AD24">
        <v>102.7</v>
      </c>
      <c r="AE24">
        <v>102.7</v>
      </c>
      <c r="AF24">
        <v>102.7</v>
      </c>
      <c r="AG24">
        <v>102.7</v>
      </c>
      <c r="AH24">
        <v>102.7</v>
      </c>
      <c r="AI24">
        <v>102.7</v>
      </c>
      <c r="AJ24">
        <v>102.7</v>
      </c>
      <c r="AK24">
        <v>102.7</v>
      </c>
      <c r="AL24">
        <v>102.7</v>
      </c>
      <c r="AM24">
        <v>102.68</v>
      </c>
      <c r="AN24">
        <v>102.68</v>
      </c>
      <c r="AO24">
        <v>102.68</v>
      </c>
      <c r="AP24">
        <v>96.07</v>
      </c>
      <c r="AQ24">
        <v>96.07</v>
      </c>
      <c r="AR24">
        <v>96.07</v>
      </c>
      <c r="AS24">
        <v>96.08</v>
      </c>
      <c r="AT24">
        <v>96.08</v>
      </c>
      <c r="AU24">
        <v>96.08</v>
      </c>
      <c r="AV24">
        <v>96.08</v>
      </c>
      <c r="AW24">
        <v>96.08</v>
      </c>
      <c r="AX24">
        <v>96.08</v>
      </c>
      <c r="AY24">
        <v>96.08</v>
      </c>
      <c r="AZ24">
        <v>96.08</v>
      </c>
      <c r="BA24">
        <v>96.08</v>
      </c>
      <c r="BB24">
        <v>96.08</v>
      </c>
      <c r="BC24">
        <v>96.08</v>
      </c>
      <c r="BD24">
        <v>96.08</v>
      </c>
      <c r="BE24">
        <v>96.08</v>
      </c>
      <c r="BF24">
        <v>88.06</v>
      </c>
      <c r="BG24">
        <v>88.06</v>
      </c>
      <c r="BH24">
        <v>88.06</v>
      </c>
      <c r="BI24">
        <v>88.06</v>
      </c>
      <c r="BJ24">
        <v>88.28</v>
      </c>
      <c r="BK24">
        <v>88.28</v>
      </c>
      <c r="BL24">
        <v>88.28</v>
      </c>
      <c r="BM24">
        <v>88.28</v>
      </c>
      <c r="BN24">
        <v>88.28</v>
      </c>
      <c r="BO24">
        <v>88.28</v>
      </c>
      <c r="BP24">
        <v>88.28</v>
      </c>
      <c r="BQ24">
        <v>88.28</v>
      </c>
      <c r="BR24">
        <v>88.28</v>
      </c>
      <c r="BS24">
        <v>88.28</v>
      </c>
      <c r="BT24">
        <v>88.28</v>
      </c>
      <c r="BU24">
        <v>88.28</v>
      </c>
      <c r="BV24">
        <v>88.28</v>
      </c>
      <c r="BW24">
        <v>88.28</v>
      </c>
      <c r="BX24">
        <v>88.28</v>
      </c>
      <c r="BY24">
        <v>88.28</v>
      </c>
      <c r="BZ24">
        <v>88.28</v>
      </c>
      <c r="CA24">
        <v>88.28</v>
      </c>
      <c r="CB24">
        <v>85.85</v>
      </c>
    </row>
    <row r="25" spans="1:80" x14ac:dyDescent="0.2">
      <c r="A25">
        <v>2010</v>
      </c>
      <c r="L25" s="65"/>
      <c r="M25" s="65">
        <f>M24-L24</f>
        <v>0</v>
      </c>
      <c r="P25" s="64">
        <f>P23/P22-1</f>
        <v>1.2788665010580624E-2</v>
      </c>
      <c r="Q25" s="64">
        <f>Q23/Q22-1</f>
        <v>1.2972674579078136E-2</v>
      </c>
      <c r="Z25" s="42">
        <v>108.98</v>
      </c>
      <c r="AA25">
        <v>109</v>
      </c>
      <c r="AB25">
        <v>109</v>
      </c>
      <c r="AC25">
        <v>106.49</v>
      </c>
      <c r="AD25">
        <v>106.49</v>
      </c>
      <c r="AE25" s="42">
        <v>106.49</v>
      </c>
      <c r="AF25">
        <v>106.49</v>
      </c>
      <c r="AG25">
        <v>106.49</v>
      </c>
      <c r="AH25">
        <v>106.97</v>
      </c>
      <c r="AI25">
        <v>106.97</v>
      </c>
      <c r="AJ25">
        <v>106.97</v>
      </c>
      <c r="AK25">
        <v>106.97</v>
      </c>
      <c r="AL25">
        <v>106.97</v>
      </c>
      <c r="AM25">
        <v>106.8</v>
      </c>
      <c r="AN25">
        <v>106.8</v>
      </c>
      <c r="AO25">
        <v>106.8</v>
      </c>
      <c r="AP25">
        <v>100</v>
      </c>
      <c r="AQ25">
        <v>100</v>
      </c>
      <c r="AR25">
        <v>100</v>
      </c>
      <c r="AS25">
        <v>100</v>
      </c>
      <c r="AT25">
        <v>100</v>
      </c>
      <c r="AU25">
        <v>100</v>
      </c>
      <c r="AV25">
        <v>100</v>
      </c>
      <c r="AW25">
        <v>100</v>
      </c>
      <c r="AX25">
        <v>100</v>
      </c>
      <c r="AY25">
        <v>100</v>
      </c>
      <c r="AZ25">
        <v>100</v>
      </c>
      <c r="BA25">
        <v>100</v>
      </c>
      <c r="BB25">
        <v>100</v>
      </c>
      <c r="BC25">
        <v>100</v>
      </c>
      <c r="BD25">
        <v>100</v>
      </c>
      <c r="BE25">
        <v>100</v>
      </c>
      <c r="BF25">
        <v>91.74</v>
      </c>
      <c r="BG25">
        <v>91.74</v>
      </c>
      <c r="BH25">
        <v>91.74</v>
      </c>
      <c r="BI25">
        <v>91.74</v>
      </c>
      <c r="BJ25">
        <v>91.97</v>
      </c>
      <c r="BK25">
        <v>91.97</v>
      </c>
      <c r="BL25">
        <v>91.97</v>
      </c>
      <c r="BM25">
        <v>91.97</v>
      </c>
      <c r="BN25">
        <v>91.97</v>
      </c>
      <c r="BO25">
        <v>91.97</v>
      </c>
      <c r="BP25">
        <v>91.97</v>
      </c>
      <c r="BQ25">
        <v>91.97</v>
      </c>
      <c r="BR25">
        <v>91.97</v>
      </c>
      <c r="BS25">
        <v>91.97</v>
      </c>
      <c r="BT25">
        <v>91.97</v>
      </c>
      <c r="BU25">
        <v>91.97</v>
      </c>
      <c r="BV25">
        <v>91.97</v>
      </c>
      <c r="BW25">
        <v>91.97</v>
      </c>
      <c r="BX25">
        <v>91.97</v>
      </c>
      <c r="BY25">
        <v>91.97</v>
      </c>
      <c r="BZ25">
        <v>91.97</v>
      </c>
      <c r="CA25">
        <v>91.97</v>
      </c>
      <c r="CB25">
        <v>89.41</v>
      </c>
    </row>
    <row r="26" spans="1:80" x14ac:dyDescent="0.2">
      <c r="A26">
        <v>2011</v>
      </c>
      <c r="P26" s="65"/>
      <c r="Q26" s="65">
        <f>Q25-P25</f>
        <v>1.8400956849751182E-4</v>
      </c>
      <c r="U26" s="64">
        <f>U24/U23-1</f>
        <v>-4.9972791583529852E-2</v>
      </c>
      <c r="V26" s="64">
        <f>V24/V23-1</f>
        <v>-4.9791402140395458E-2</v>
      </c>
      <c r="AE26" s="42">
        <v>109.65</v>
      </c>
      <c r="AF26">
        <v>109.68</v>
      </c>
      <c r="AG26">
        <v>109.68</v>
      </c>
      <c r="AH26">
        <v>110.21</v>
      </c>
      <c r="AI26" s="42">
        <v>110.21</v>
      </c>
      <c r="AJ26">
        <v>110.21</v>
      </c>
      <c r="AK26">
        <v>110.21</v>
      </c>
      <c r="AL26">
        <v>110.21</v>
      </c>
      <c r="AM26">
        <v>110.36</v>
      </c>
      <c r="AN26">
        <v>110.36</v>
      </c>
      <c r="AO26">
        <v>110.36</v>
      </c>
      <c r="AP26">
        <v>103.59</v>
      </c>
      <c r="AQ26">
        <v>103.59</v>
      </c>
      <c r="AR26">
        <v>103.59</v>
      </c>
      <c r="AS26">
        <v>103.66</v>
      </c>
      <c r="AT26">
        <v>103.66</v>
      </c>
      <c r="AU26">
        <v>103.66</v>
      </c>
      <c r="AV26">
        <v>103.66</v>
      </c>
      <c r="AW26">
        <v>103.66</v>
      </c>
      <c r="AX26">
        <v>103.66</v>
      </c>
      <c r="AY26">
        <v>103.66</v>
      </c>
      <c r="AZ26">
        <v>103.66</v>
      </c>
      <c r="BA26">
        <v>103.66</v>
      </c>
      <c r="BB26">
        <v>103.66</v>
      </c>
      <c r="BC26">
        <v>103.66</v>
      </c>
      <c r="BD26">
        <v>103.66</v>
      </c>
      <c r="BE26">
        <v>103.66</v>
      </c>
      <c r="BF26">
        <v>95.34</v>
      </c>
      <c r="BG26">
        <v>95.34</v>
      </c>
      <c r="BH26">
        <v>95.34</v>
      </c>
      <c r="BI26">
        <v>95.34</v>
      </c>
      <c r="BJ26">
        <v>95.58</v>
      </c>
      <c r="BK26">
        <v>95.58</v>
      </c>
      <c r="BL26">
        <v>95.58</v>
      </c>
      <c r="BM26">
        <v>95.58</v>
      </c>
      <c r="BN26">
        <v>95.58</v>
      </c>
      <c r="BO26">
        <v>95.58</v>
      </c>
      <c r="BP26">
        <v>95.58</v>
      </c>
      <c r="BQ26">
        <v>95.58</v>
      </c>
      <c r="BR26">
        <v>95.58</v>
      </c>
      <c r="BS26">
        <v>95.58</v>
      </c>
      <c r="BT26">
        <v>95.58</v>
      </c>
      <c r="BU26">
        <v>95.58</v>
      </c>
      <c r="BV26">
        <v>95.58</v>
      </c>
      <c r="BW26">
        <v>95.58</v>
      </c>
      <c r="BX26">
        <v>95.58</v>
      </c>
      <c r="BY26">
        <v>95.58</v>
      </c>
      <c r="BZ26">
        <v>95.58</v>
      </c>
      <c r="CA26">
        <v>95.58</v>
      </c>
      <c r="CB26">
        <v>92.77</v>
      </c>
    </row>
    <row r="27" spans="1:80" x14ac:dyDescent="0.2">
      <c r="A27">
        <v>2012</v>
      </c>
      <c r="U27" s="65"/>
      <c r="V27" s="65">
        <f>V26-U26</f>
        <v>1.8138944313439431E-4</v>
      </c>
      <c r="Z27" s="64">
        <f>Z25/Z24-1</f>
        <v>3.6128541547822746E-2</v>
      </c>
      <c r="AA27" s="64">
        <f>AA25/AA24-1</f>
        <v>3.6318691766495492E-2</v>
      </c>
      <c r="AI27" s="42">
        <v>110.97</v>
      </c>
      <c r="AJ27">
        <v>110.94</v>
      </c>
      <c r="AK27">
        <v>110.94</v>
      </c>
      <c r="AL27">
        <v>110.95</v>
      </c>
      <c r="AM27">
        <v>111.12</v>
      </c>
      <c r="AN27" s="42">
        <v>111.12</v>
      </c>
      <c r="AO27">
        <v>111.12</v>
      </c>
      <c r="AP27">
        <v>103.98</v>
      </c>
      <c r="AQ27">
        <v>103.98</v>
      </c>
      <c r="AR27">
        <v>103.98</v>
      </c>
      <c r="AS27">
        <v>104.08</v>
      </c>
      <c r="AT27">
        <v>104.08</v>
      </c>
      <c r="AU27">
        <v>104.08</v>
      </c>
      <c r="AV27">
        <v>104.17</v>
      </c>
      <c r="AW27">
        <v>104.17</v>
      </c>
      <c r="AX27">
        <v>104.17</v>
      </c>
      <c r="AY27">
        <v>104.17</v>
      </c>
      <c r="AZ27">
        <v>104.17</v>
      </c>
      <c r="BA27">
        <v>104.17</v>
      </c>
      <c r="BB27">
        <v>104.17</v>
      </c>
      <c r="BC27">
        <v>104.17</v>
      </c>
      <c r="BD27">
        <v>104.17</v>
      </c>
      <c r="BE27">
        <v>104.17</v>
      </c>
      <c r="BF27">
        <v>95.74</v>
      </c>
      <c r="BG27">
        <v>95.74</v>
      </c>
      <c r="BH27">
        <v>95.74</v>
      </c>
      <c r="BI27">
        <v>95.74</v>
      </c>
      <c r="BJ27">
        <v>95.98</v>
      </c>
      <c r="BK27">
        <v>95.98</v>
      </c>
      <c r="BL27">
        <v>95.98</v>
      </c>
      <c r="BM27">
        <v>95.98</v>
      </c>
      <c r="BN27">
        <v>95.98</v>
      </c>
      <c r="BO27">
        <v>95.98</v>
      </c>
      <c r="BP27">
        <v>95.98</v>
      </c>
      <c r="BQ27">
        <v>95.98</v>
      </c>
      <c r="BR27">
        <v>95.98</v>
      </c>
      <c r="BS27">
        <v>95.98</v>
      </c>
      <c r="BT27">
        <v>95.98</v>
      </c>
      <c r="BU27">
        <v>95.98</v>
      </c>
      <c r="BV27">
        <v>95.98</v>
      </c>
      <c r="BW27">
        <v>95.98</v>
      </c>
      <c r="BX27">
        <v>95.98</v>
      </c>
      <c r="BY27">
        <v>95.98</v>
      </c>
      <c r="BZ27">
        <v>95.98</v>
      </c>
      <c r="CA27">
        <v>95.98</v>
      </c>
      <c r="CB27">
        <v>93.21</v>
      </c>
    </row>
    <row r="28" spans="1:80" x14ac:dyDescent="0.2">
      <c r="A28">
        <v>2013</v>
      </c>
      <c r="Z28" s="65"/>
      <c r="AA28" s="65">
        <f>AA27-Z27</f>
        <v>1.9015021867274662E-4</v>
      </c>
      <c r="AE28" s="64">
        <f>AE26/AE25-1</f>
        <v>2.9674147807305928E-2</v>
      </c>
      <c r="AF28" s="64">
        <f>AF26/AF25-1</f>
        <v>2.9955864400413201E-2</v>
      </c>
      <c r="AN28" s="42">
        <v>111.54</v>
      </c>
      <c r="AO28">
        <v>111.6</v>
      </c>
      <c r="AP28">
        <v>104.09</v>
      </c>
      <c r="AQ28" s="42">
        <v>104.09</v>
      </c>
      <c r="AR28">
        <v>104.09</v>
      </c>
      <c r="AS28">
        <v>104.39</v>
      </c>
      <c r="AT28">
        <v>104.39</v>
      </c>
      <c r="AU28">
        <v>104.39</v>
      </c>
      <c r="AV28">
        <v>104.68</v>
      </c>
      <c r="AW28">
        <v>104.68</v>
      </c>
      <c r="AX28">
        <v>104.68</v>
      </c>
      <c r="AY28">
        <v>104.68</v>
      </c>
      <c r="AZ28">
        <v>104.68</v>
      </c>
      <c r="BA28">
        <v>104.68</v>
      </c>
      <c r="BB28">
        <v>104.68</v>
      </c>
      <c r="BC28">
        <v>104.68</v>
      </c>
      <c r="BD28">
        <v>104.68</v>
      </c>
      <c r="BE28">
        <v>104.68</v>
      </c>
      <c r="BF28">
        <v>96.15</v>
      </c>
      <c r="BG28">
        <v>96.15</v>
      </c>
      <c r="BH28">
        <v>96.15</v>
      </c>
      <c r="BI28">
        <v>96.15</v>
      </c>
      <c r="BJ28">
        <v>96.4</v>
      </c>
      <c r="BK28">
        <v>96.4</v>
      </c>
      <c r="BL28">
        <v>96.4</v>
      </c>
      <c r="BM28">
        <v>96.4</v>
      </c>
      <c r="BN28">
        <v>96.4</v>
      </c>
      <c r="BO28">
        <v>96.4</v>
      </c>
      <c r="BP28">
        <v>96.4</v>
      </c>
      <c r="BQ28">
        <v>96.4</v>
      </c>
      <c r="BR28">
        <v>96.4</v>
      </c>
      <c r="BS28">
        <v>96.4</v>
      </c>
      <c r="BT28">
        <v>96.4</v>
      </c>
      <c r="BU28">
        <v>96.4</v>
      </c>
      <c r="BV28">
        <v>96.4</v>
      </c>
      <c r="BW28">
        <v>96.4</v>
      </c>
      <c r="BX28">
        <v>96.4</v>
      </c>
      <c r="BY28">
        <v>96.4</v>
      </c>
      <c r="BZ28">
        <v>96.4</v>
      </c>
      <c r="CA28">
        <v>96.4</v>
      </c>
      <c r="CB28">
        <v>93.57</v>
      </c>
    </row>
    <row r="29" spans="1:80" x14ac:dyDescent="0.2">
      <c r="A29">
        <v>2014</v>
      </c>
      <c r="AE29" s="65"/>
      <c r="AF29" s="65">
        <f>AF28-AE28</f>
        <v>2.8171659310727293E-4</v>
      </c>
      <c r="AI29" s="64">
        <f>AI27/AI26-1</f>
        <v>6.8959259595318123E-3</v>
      </c>
      <c r="AJ29" s="64">
        <f>AJ27/AJ26-1</f>
        <v>6.6237183558661705E-3</v>
      </c>
      <c r="AQ29" s="42">
        <v>105.66</v>
      </c>
      <c r="AR29">
        <v>105.76</v>
      </c>
      <c r="AS29">
        <v>106.06</v>
      </c>
      <c r="AT29" s="42">
        <v>106.06</v>
      </c>
      <c r="AU29">
        <v>106.06</v>
      </c>
      <c r="AV29">
        <v>106.35</v>
      </c>
      <c r="AW29">
        <v>106.35</v>
      </c>
      <c r="AX29">
        <v>106.35</v>
      </c>
      <c r="AY29">
        <v>106.35</v>
      </c>
      <c r="AZ29">
        <v>106.7</v>
      </c>
      <c r="BA29">
        <v>106.7</v>
      </c>
      <c r="BB29">
        <v>106.7</v>
      </c>
      <c r="BC29">
        <v>106.96</v>
      </c>
      <c r="BD29">
        <v>106.96</v>
      </c>
      <c r="BE29">
        <v>106.96</v>
      </c>
      <c r="BF29">
        <v>98.29</v>
      </c>
      <c r="BG29">
        <v>98.29</v>
      </c>
      <c r="BH29">
        <v>98.29</v>
      </c>
      <c r="BI29">
        <v>98.29</v>
      </c>
      <c r="BJ29">
        <v>98.53</v>
      </c>
      <c r="BK29">
        <v>98.53</v>
      </c>
      <c r="BL29">
        <v>98.53</v>
      </c>
      <c r="BM29">
        <v>98.53</v>
      </c>
      <c r="BN29">
        <v>98.53</v>
      </c>
      <c r="BO29">
        <v>98.53</v>
      </c>
      <c r="BP29">
        <v>98.53</v>
      </c>
      <c r="BQ29">
        <v>98.53</v>
      </c>
      <c r="BR29">
        <v>98.53</v>
      </c>
      <c r="BS29">
        <v>98.53</v>
      </c>
      <c r="BT29">
        <v>98.53</v>
      </c>
      <c r="BU29">
        <v>98.53</v>
      </c>
      <c r="BV29">
        <v>98.53</v>
      </c>
      <c r="BW29">
        <v>98.53</v>
      </c>
      <c r="BX29">
        <v>98.53</v>
      </c>
      <c r="BY29">
        <v>98.53</v>
      </c>
      <c r="BZ29">
        <v>98.53</v>
      </c>
      <c r="CA29">
        <v>98.53</v>
      </c>
      <c r="CB29">
        <v>95.6</v>
      </c>
    </row>
    <row r="30" spans="1:80" x14ac:dyDescent="0.2">
      <c r="A30">
        <v>2015</v>
      </c>
      <c r="AI30" s="65"/>
      <c r="AJ30" s="65">
        <f>AJ29-AI29</f>
        <v>-2.7220760366564178E-4</v>
      </c>
      <c r="AN30" s="64">
        <f>AN28/AN27-1</f>
        <v>3.7796976241901703E-3</v>
      </c>
      <c r="AO30" s="64">
        <f>AO28/AO27-1</f>
        <v>4.3196544276455917E-3</v>
      </c>
      <c r="AT30" s="42">
        <v>107.85</v>
      </c>
      <c r="AU30">
        <v>107.85</v>
      </c>
      <c r="AV30">
        <v>108.18</v>
      </c>
      <c r="AW30" s="42">
        <v>108.18</v>
      </c>
      <c r="AX30">
        <v>108.18</v>
      </c>
      <c r="AY30">
        <v>108.18</v>
      </c>
      <c r="AZ30">
        <v>108.56</v>
      </c>
      <c r="BA30">
        <v>108.56</v>
      </c>
      <c r="BB30">
        <v>108.56</v>
      </c>
      <c r="BC30">
        <v>108.82</v>
      </c>
      <c r="BD30">
        <v>108.82</v>
      </c>
      <c r="BE30">
        <v>108.82</v>
      </c>
      <c r="BF30">
        <v>100</v>
      </c>
      <c r="BG30">
        <v>100</v>
      </c>
      <c r="BH30">
        <v>100</v>
      </c>
      <c r="BI30">
        <v>100</v>
      </c>
      <c r="BJ30">
        <v>100</v>
      </c>
      <c r="BK30">
        <v>100</v>
      </c>
      <c r="BL30">
        <v>100</v>
      </c>
      <c r="BM30">
        <v>100</v>
      </c>
      <c r="BN30">
        <v>100</v>
      </c>
      <c r="BO30">
        <v>100</v>
      </c>
      <c r="BP30">
        <v>100</v>
      </c>
      <c r="BQ30">
        <v>100</v>
      </c>
      <c r="BR30">
        <v>100</v>
      </c>
      <c r="BS30">
        <v>100</v>
      </c>
      <c r="BT30">
        <v>100</v>
      </c>
      <c r="BU30">
        <v>100</v>
      </c>
      <c r="BV30">
        <v>100</v>
      </c>
      <c r="BW30">
        <v>100</v>
      </c>
      <c r="BX30">
        <v>100</v>
      </c>
      <c r="BY30">
        <v>100</v>
      </c>
      <c r="BZ30">
        <v>100</v>
      </c>
      <c r="CA30">
        <v>100</v>
      </c>
      <c r="CB30">
        <v>97.18</v>
      </c>
    </row>
    <row r="31" spans="1:80" x14ac:dyDescent="0.2">
      <c r="A31">
        <v>2016</v>
      </c>
      <c r="AN31" s="65"/>
      <c r="AO31" s="65">
        <f>AO30-AN30</f>
        <v>5.3995680345542141E-4</v>
      </c>
      <c r="AQ31" s="64">
        <f>AQ29/AQ28-1</f>
        <v>1.5083101162455481E-2</v>
      </c>
      <c r="AR31" s="64">
        <f>AR29/AR28-1</f>
        <v>1.6043808242866664E-2</v>
      </c>
      <c r="AW31" s="42">
        <v>110.21</v>
      </c>
      <c r="AX31">
        <v>110.19</v>
      </c>
      <c r="AY31">
        <v>110.2</v>
      </c>
      <c r="AZ31">
        <v>110.67</v>
      </c>
      <c r="BA31" s="42">
        <v>110.67</v>
      </c>
      <c r="BB31">
        <v>110.67</v>
      </c>
      <c r="BC31">
        <v>111.26</v>
      </c>
      <c r="BD31">
        <v>111.26</v>
      </c>
      <c r="BE31">
        <v>111.26</v>
      </c>
      <c r="BF31">
        <v>102.23</v>
      </c>
      <c r="BG31">
        <v>102.23</v>
      </c>
      <c r="BH31">
        <v>102.23</v>
      </c>
      <c r="BI31">
        <v>102.23</v>
      </c>
      <c r="BJ31">
        <v>102.23</v>
      </c>
      <c r="BK31">
        <v>102.23</v>
      </c>
      <c r="BL31">
        <v>102.23</v>
      </c>
      <c r="BM31">
        <v>102.23</v>
      </c>
      <c r="BN31">
        <v>102.23</v>
      </c>
      <c r="BO31">
        <v>102.23</v>
      </c>
      <c r="BP31">
        <v>102.23</v>
      </c>
      <c r="BQ31">
        <v>102.23</v>
      </c>
      <c r="BR31">
        <v>102.23</v>
      </c>
      <c r="BS31">
        <v>102.23</v>
      </c>
      <c r="BT31">
        <v>102.23</v>
      </c>
      <c r="BU31">
        <v>102.23</v>
      </c>
      <c r="BV31">
        <v>102.23</v>
      </c>
      <c r="BW31">
        <v>102.23</v>
      </c>
      <c r="BX31">
        <v>102.23</v>
      </c>
      <c r="BY31">
        <v>102.23</v>
      </c>
      <c r="BZ31">
        <v>102.23</v>
      </c>
      <c r="CA31">
        <v>102.23</v>
      </c>
      <c r="CB31">
        <v>99.41</v>
      </c>
    </row>
    <row r="32" spans="1:80" x14ac:dyDescent="0.2">
      <c r="A32">
        <v>2017</v>
      </c>
      <c r="AR32" s="65">
        <f>AR31-AQ31</f>
        <v>9.607070804111828E-4</v>
      </c>
      <c r="AT32" s="64">
        <f>AT30/AT29-1</f>
        <v>1.6877239298510149E-2</v>
      </c>
      <c r="AU32" s="64">
        <f>AU30/AU29-1</f>
        <v>1.6877239298510149E-2</v>
      </c>
      <c r="BA32" s="42">
        <v>113.14</v>
      </c>
      <c r="BB32">
        <v>113.13</v>
      </c>
      <c r="BC32">
        <v>113.66</v>
      </c>
      <c r="BD32" s="42">
        <v>113.66</v>
      </c>
      <c r="BE32">
        <v>113.66</v>
      </c>
      <c r="BF32">
        <v>104.75</v>
      </c>
      <c r="BG32">
        <v>104.75</v>
      </c>
      <c r="BH32">
        <v>104.75</v>
      </c>
      <c r="BI32">
        <v>104.75</v>
      </c>
      <c r="BJ32">
        <v>104.89</v>
      </c>
      <c r="BK32">
        <v>104.89</v>
      </c>
      <c r="BL32">
        <v>104.89</v>
      </c>
      <c r="BM32">
        <v>104.89</v>
      </c>
      <c r="BN32">
        <v>104.89</v>
      </c>
      <c r="BO32">
        <v>104.97</v>
      </c>
      <c r="BP32">
        <v>104.97</v>
      </c>
      <c r="BQ32">
        <v>104.97</v>
      </c>
      <c r="BR32">
        <v>104.97</v>
      </c>
      <c r="BS32">
        <v>104.97</v>
      </c>
      <c r="BT32">
        <v>104.97</v>
      </c>
      <c r="BU32">
        <v>104.97</v>
      </c>
      <c r="BV32">
        <v>104.97</v>
      </c>
      <c r="BW32">
        <v>104.97</v>
      </c>
      <c r="BX32">
        <v>104.97</v>
      </c>
      <c r="BY32">
        <v>104.97</v>
      </c>
      <c r="BZ32">
        <v>104.97</v>
      </c>
      <c r="CA32">
        <v>104.97</v>
      </c>
      <c r="CB32">
        <v>102.11</v>
      </c>
    </row>
    <row r="33" spans="1:80" x14ac:dyDescent="0.2">
      <c r="A33">
        <v>2018</v>
      </c>
      <c r="AU33" s="65">
        <f>AU32-AT32</f>
        <v>0</v>
      </c>
      <c r="AW33" s="64">
        <f>AW31/AW30-1</f>
        <v>1.8765021260861436E-2</v>
      </c>
      <c r="AX33" s="64">
        <f>AX31/AX30-1</f>
        <v>1.8580144204104254E-2</v>
      </c>
      <c r="BD33" s="42">
        <v>115.33</v>
      </c>
      <c r="BE33">
        <v>115.28</v>
      </c>
      <c r="BF33">
        <v>106.35</v>
      </c>
      <c r="BG33" s="42">
        <v>106.35</v>
      </c>
      <c r="BH33">
        <v>106.35</v>
      </c>
      <c r="BI33">
        <v>106.35</v>
      </c>
      <c r="BJ33">
        <v>106.22</v>
      </c>
      <c r="BK33">
        <v>106.22</v>
      </c>
      <c r="BL33">
        <v>106.22</v>
      </c>
      <c r="BM33">
        <v>106.22</v>
      </c>
      <c r="BN33">
        <v>106.22</v>
      </c>
      <c r="BO33">
        <v>106.11</v>
      </c>
      <c r="BP33">
        <v>106.11</v>
      </c>
      <c r="BQ33">
        <v>106.11</v>
      </c>
      <c r="BR33">
        <v>106.11</v>
      </c>
      <c r="BS33">
        <v>106</v>
      </c>
      <c r="BT33">
        <v>106</v>
      </c>
      <c r="BU33">
        <v>106</v>
      </c>
      <c r="BV33">
        <v>106</v>
      </c>
      <c r="BW33">
        <v>106</v>
      </c>
      <c r="BX33">
        <v>106</v>
      </c>
      <c r="BY33">
        <v>106</v>
      </c>
      <c r="BZ33">
        <v>106</v>
      </c>
      <c r="CA33">
        <v>106</v>
      </c>
      <c r="CB33">
        <v>103.25</v>
      </c>
    </row>
    <row r="34" spans="1:80" x14ac:dyDescent="0.2">
      <c r="A34">
        <v>2019</v>
      </c>
      <c r="AX34" s="65">
        <f>AX33-AW33</f>
        <v>-1.8487705675718225E-4</v>
      </c>
      <c r="BA34" s="64">
        <f>BA32/BA31-1</f>
        <v>2.2318604861299329E-2</v>
      </c>
      <c r="BB34" s="64">
        <f>BB32/BB31-1</f>
        <v>2.2228246137164565E-2</v>
      </c>
      <c r="BG34" s="42">
        <v>106.96</v>
      </c>
      <c r="BH34">
        <v>106.95</v>
      </c>
      <c r="BI34">
        <v>106.95</v>
      </c>
      <c r="BJ34">
        <v>106.81</v>
      </c>
      <c r="BK34" s="42">
        <v>106.81</v>
      </c>
      <c r="BL34">
        <v>106.81</v>
      </c>
      <c r="BM34">
        <v>106.81</v>
      </c>
      <c r="BN34">
        <v>106.81</v>
      </c>
      <c r="BO34">
        <v>107.23</v>
      </c>
      <c r="BP34">
        <v>107.23</v>
      </c>
      <c r="BQ34">
        <v>107.23</v>
      </c>
      <c r="BR34">
        <v>107.23</v>
      </c>
      <c r="BS34">
        <v>107.12</v>
      </c>
      <c r="BT34">
        <v>107.12</v>
      </c>
      <c r="BU34">
        <v>107.12</v>
      </c>
      <c r="BV34">
        <v>107.12</v>
      </c>
      <c r="BW34">
        <v>107.12</v>
      </c>
      <c r="BX34">
        <v>107.14</v>
      </c>
      <c r="BY34">
        <v>107.14</v>
      </c>
      <c r="BZ34">
        <v>107.14</v>
      </c>
      <c r="CA34">
        <v>107.14</v>
      </c>
      <c r="CB34">
        <v>104.27</v>
      </c>
    </row>
    <row r="35" spans="1:80" x14ac:dyDescent="0.2">
      <c r="A35">
        <v>2020</v>
      </c>
      <c r="BB35" s="65">
        <f>BB34-BA34</f>
        <v>-9.0358724134764756E-5</v>
      </c>
      <c r="BD35" s="64">
        <f>BD33/BD32-1</f>
        <v>1.4692943867675501E-2</v>
      </c>
      <c r="BE35" s="64">
        <f>BE33/BE32-1</f>
        <v>1.4253035368643419E-2</v>
      </c>
      <c r="BK35" s="42">
        <v>101.49</v>
      </c>
      <c r="BL35">
        <v>101.51</v>
      </c>
      <c r="BM35">
        <v>101.58</v>
      </c>
      <c r="BN35">
        <v>101.72</v>
      </c>
      <c r="BO35">
        <v>102.33</v>
      </c>
      <c r="BP35" s="42">
        <v>102.33</v>
      </c>
      <c r="BQ35">
        <v>102.33</v>
      </c>
      <c r="BR35">
        <v>102.33</v>
      </c>
      <c r="BS35">
        <v>103.16</v>
      </c>
      <c r="BT35">
        <v>103.16</v>
      </c>
      <c r="BU35">
        <v>103.16</v>
      </c>
      <c r="BV35">
        <v>103.16</v>
      </c>
      <c r="BW35">
        <v>103.16</v>
      </c>
      <c r="BX35">
        <v>103.04</v>
      </c>
      <c r="BY35">
        <v>103.04</v>
      </c>
      <c r="BZ35">
        <v>103.04</v>
      </c>
      <c r="CA35">
        <v>103.04</v>
      </c>
      <c r="CB35">
        <v>100</v>
      </c>
    </row>
    <row r="36" spans="1:80" x14ac:dyDescent="0.2">
      <c r="A36">
        <v>2021</v>
      </c>
      <c r="BE36" s="65">
        <f>BE35-BD35</f>
        <v>-4.3990849903208229E-4</v>
      </c>
      <c r="BG36" s="64">
        <f>BG34/BG33-1</f>
        <v>5.7357780912081768E-3</v>
      </c>
      <c r="BH36" s="64">
        <f>BH34/BH33-1</f>
        <v>5.6417489421720646E-3</v>
      </c>
      <c r="BP36" s="42">
        <v>105.08</v>
      </c>
      <c r="BQ36">
        <v>105.19</v>
      </c>
      <c r="BR36">
        <v>105.29</v>
      </c>
      <c r="BS36">
        <v>105.87</v>
      </c>
      <c r="BT36" s="42">
        <v>105.87</v>
      </c>
      <c r="BU36">
        <v>105.87</v>
      </c>
      <c r="BV36">
        <v>105.87</v>
      </c>
      <c r="BW36">
        <v>105.87</v>
      </c>
      <c r="BX36">
        <v>106.3</v>
      </c>
      <c r="BY36">
        <v>106.3</v>
      </c>
      <c r="BZ36">
        <v>106.3</v>
      </c>
      <c r="CA36">
        <v>106.3</v>
      </c>
      <c r="CB36">
        <v>103.59</v>
      </c>
    </row>
    <row r="37" spans="1:80" x14ac:dyDescent="0.2">
      <c r="A37">
        <v>2022</v>
      </c>
      <c r="BH37" s="65">
        <f>BH36-BG36</f>
        <v>-9.4029149036112258E-5</v>
      </c>
      <c r="BK37" s="64">
        <f>BK35/BK34-1</f>
        <v>-4.9808070405392812E-2</v>
      </c>
      <c r="BL37" s="64">
        <f>BL35/BL34-1</f>
        <v>-4.9620822020410071E-2</v>
      </c>
      <c r="BT37" s="42">
        <v>107.87</v>
      </c>
      <c r="BU37">
        <v>107.81</v>
      </c>
      <c r="BV37">
        <v>107.76</v>
      </c>
      <c r="BW37">
        <v>107.79</v>
      </c>
      <c r="BX37">
        <v>108.22</v>
      </c>
      <c r="BY37" s="42">
        <v>108.22</v>
      </c>
      <c r="BZ37">
        <v>108.22</v>
      </c>
      <c r="CA37">
        <v>108.22</v>
      </c>
      <c r="CB37">
        <v>105.3</v>
      </c>
    </row>
    <row r="38" spans="1:80" x14ac:dyDescent="0.2">
      <c r="A38">
        <v>2023</v>
      </c>
      <c r="BL38" s="65">
        <f>BL37-BK37</f>
        <v>1.872483849827411E-4</v>
      </c>
      <c r="BP38" s="64">
        <f>BP36/BP35-1</f>
        <v>2.6873839538747113E-2</v>
      </c>
      <c r="BQ38" s="64">
        <f>BQ36/BQ35-1</f>
        <v>2.7948793120297077E-2</v>
      </c>
      <c r="BY38" s="42">
        <v>107.89</v>
      </c>
      <c r="BZ38">
        <v>108.01</v>
      </c>
      <c r="CA38">
        <v>108.01</v>
      </c>
      <c r="CB38">
        <v>105.03</v>
      </c>
    </row>
    <row r="39" spans="1:80" x14ac:dyDescent="0.2">
      <c r="A39">
        <v>2024</v>
      </c>
      <c r="BQ39" s="65">
        <f>BQ38-BP38</f>
        <v>1.0749535815499645E-3</v>
      </c>
      <c r="BT39" s="64">
        <f>BT37/BT36-1</f>
        <v>1.8891092849721458E-2</v>
      </c>
      <c r="BU39" s="99">
        <f t="shared" ref="BU39:BV39" si="0">BU37/BU36-1</f>
        <v>1.8324360064229772E-2</v>
      </c>
      <c r="BV39" s="64">
        <f t="shared" si="0"/>
        <v>1.7852082742986664E-2</v>
      </c>
    </row>
    <row r="40" spans="1:80" x14ac:dyDescent="0.2">
      <c r="BY40" s="64">
        <f>BY38/BY37-1</f>
        <v>-3.0493439290334434E-3</v>
      </c>
      <c r="BZ40" s="99">
        <f t="shared" ref="BZ40:CA40" si="1">BZ38/BZ37-1</f>
        <v>-1.9404915912030196E-3</v>
      </c>
      <c r="CA40" s="64">
        <f t="shared" si="1"/>
        <v>-1.9404915912030196E-3</v>
      </c>
    </row>
    <row r="42" spans="1:80" x14ac:dyDescent="0.2">
      <c r="A42">
        <v>2006</v>
      </c>
      <c r="E42" s="65"/>
      <c r="H42" s="68">
        <f t="shared" ref="H42:AR45" si="2">H21/H20-1</f>
        <v>2.4699728787291875E-2</v>
      </c>
      <c r="I42" s="68">
        <f t="shared" si="2"/>
        <v>2.6830685780705243E-2</v>
      </c>
      <c r="J42" s="68">
        <f t="shared" si="2"/>
        <v>2.7702440914374238E-2</v>
      </c>
      <c r="K42" s="68">
        <f t="shared" si="2"/>
        <v>2.8671396637185431E-2</v>
      </c>
      <c r="L42" s="68">
        <f t="shared" si="2"/>
        <v>2.8671396637185431E-2</v>
      </c>
      <c r="M42" s="68">
        <f t="shared" si="2"/>
        <v>2.8671396637185431E-2</v>
      </c>
      <c r="N42" s="68">
        <f t="shared" si="2"/>
        <v>2.960302824420058E-2</v>
      </c>
      <c r="O42" s="68">
        <f t="shared" si="2"/>
        <v>2.960302824420058E-2</v>
      </c>
      <c r="P42" s="68">
        <f t="shared" si="2"/>
        <v>2.960302824420058E-2</v>
      </c>
      <c r="Q42" s="68">
        <f t="shared" si="2"/>
        <v>2.960302824420058E-2</v>
      </c>
      <c r="R42" s="68">
        <f t="shared" si="2"/>
        <v>2.960302824420058E-2</v>
      </c>
      <c r="S42" s="68">
        <f t="shared" si="2"/>
        <v>3.1647412872536584E-2</v>
      </c>
      <c r="T42" s="68">
        <f t="shared" si="2"/>
        <v>3.1647412872536584E-2</v>
      </c>
      <c r="U42" s="68">
        <f t="shared" si="2"/>
        <v>3.1647412872536584E-2</v>
      </c>
      <c r="V42" s="68">
        <f t="shared" si="2"/>
        <v>3.1647412872536584E-2</v>
      </c>
      <c r="W42" s="68">
        <f t="shared" si="2"/>
        <v>3.1647412872536584E-2</v>
      </c>
      <c r="X42" s="68">
        <f t="shared" si="2"/>
        <v>3.3686049898068227E-2</v>
      </c>
      <c r="Y42" s="68">
        <f t="shared" si="2"/>
        <v>3.3686049898068227E-2</v>
      </c>
      <c r="Z42" s="68">
        <f t="shared" si="2"/>
        <v>3.3686049898068227E-2</v>
      </c>
      <c r="AA42" s="68">
        <f t="shared" si="2"/>
        <v>3.3686049898068227E-2</v>
      </c>
      <c r="AB42" s="68">
        <f t="shared" si="2"/>
        <v>3.3686049898068227E-2</v>
      </c>
      <c r="AC42" s="68">
        <f t="shared" si="2"/>
        <v>3.6999999999999922E-2</v>
      </c>
      <c r="AD42" s="68">
        <f t="shared" si="2"/>
        <v>3.6999999999999922E-2</v>
      </c>
      <c r="AE42" s="68">
        <f t="shared" si="2"/>
        <v>3.6999999999999922E-2</v>
      </c>
      <c r="AF42" s="68">
        <f t="shared" si="2"/>
        <v>3.6999999999999922E-2</v>
      </c>
      <c r="AG42" s="68">
        <f t="shared" si="2"/>
        <v>3.6999999999999922E-2</v>
      </c>
      <c r="AH42" s="68">
        <f t="shared" si="2"/>
        <v>3.6999999999999922E-2</v>
      </c>
      <c r="AI42" s="68">
        <f t="shared" si="2"/>
        <v>3.6999999999999922E-2</v>
      </c>
      <c r="AJ42" s="68">
        <f t="shared" si="2"/>
        <v>3.6999999999999922E-2</v>
      </c>
      <c r="AK42" s="68">
        <f t="shared" si="2"/>
        <v>3.6999999999999922E-2</v>
      </c>
      <c r="AL42" s="68">
        <f t="shared" si="2"/>
        <v>3.6999999999999922E-2</v>
      </c>
      <c r="AM42" s="68">
        <f t="shared" si="2"/>
        <v>3.6999999999999922E-2</v>
      </c>
      <c r="AN42" s="68">
        <f t="shared" si="2"/>
        <v>3.6999999999999922E-2</v>
      </c>
      <c r="AO42" s="68">
        <f t="shared" si="2"/>
        <v>3.6999999999999922E-2</v>
      </c>
      <c r="AP42" s="68">
        <f t="shared" si="2"/>
        <v>3.7100031891144969E-2</v>
      </c>
      <c r="AQ42" s="68">
        <f t="shared" si="2"/>
        <v>3.7100031891144969E-2</v>
      </c>
      <c r="AR42" s="68">
        <f t="shared" si="2"/>
        <v>3.7100031891144969E-2</v>
      </c>
    </row>
    <row r="43" spans="1:80" x14ac:dyDescent="0.2">
      <c r="A43">
        <v>2007</v>
      </c>
      <c r="L43" s="68">
        <f>L22/L21-1</f>
        <v>2.4848828420257041E-2</v>
      </c>
      <c r="M43" s="68">
        <f t="shared" si="2"/>
        <v>2.4848828420257041E-2</v>
      </c>
      <c r="N43" s="68">
        <f t="shared" si="2"/>
        <v>2.4604072398189958E-2</v>
      </c>
      <c r="O43" s="68">
        <f t="shared" si="2"/>
        <v>2.4604072398189958E-2</v>
      </c>
      <c r="P43" s="68">
        <f t="shared" si="2"/>
        <v>2.4604072398189958E-2</v>
      </c>
      <c r="Q43" s="68">
        <f t="shared" si="2"/>
        <v>2.4604072398189958E-2</v>
      </c>
      <c r="R43" s="68">
        <f t="shared" si="2"/>
        <v>2.4604072398189958E-2</v>
      </c>
      <c r="S43" s="68">
        <f t="shared" si="2"/>
        <v>2.4654182742072095E-2</v>
      </c>
      <c r="T43" s="68">
        <f t="shared" si="2"/>
        <v>2.4654182742072095E-2</v>
      </c>
      <c r="U43" s="68">
        <f t="shared" si="2"/>
        <v>2.4654182742072095E-2</v>
      </c>
      <c r="V43" s="68">
        <f t="shared" si="2"/>
        <v>2.4654182742072095E-2</v>
      </c>
      <c r="W43" s="68">
        <f t="shared" si="2"/>
        <v>2.4654182742072095E-2</v>
      </c>
      <c r="X43" s="68">
        <f t="shared" si="2"/>
        <v>2.6577761081893359E-2</v>
      </c>
      <c r="Y43" s="68">
        <f t="shared" si="2"/>
        <v>2.6577761081893359E-2</v>
      </c>
      <c r="Z43" s="68">
        <f t="shared" si="2"/>
        <v>2.6577761081893359E-2</v>
      </c>
      <c r="AA43" s="68">
        <f t="shared" si="2"/>
        <v>2.6577761081893359E-2</v>
      </c>
      <c r="AB43" s="68">
        <f t="shared" si="2"/>
        <v>2.6577761081893359E-2</v>
      </c>
      <c r="AC43" s="68">
        <f t="shared" si="2"/>
        <v>3.2690453230472594E-2</v>
      </c>
      <c r="AD43" s="68">
        <f t="shared" si="2"/>
        <v>3.2690453230472594E-2</v>
      </c>
      <c r="AE43" s="68">
        <f t="shared" si="2"/>
        <v>3.2690453230472594E-2</v>
      </c>
      <c r="AF43" s="68">
        <f t="shared" si="2"/>
        <v>3.2690453230472594E-2</v>
      </c>
      <c r="AG43" s="68">
        <f t="shared" si="2"/>
        <v>3.2690453230472594E-2</v>
      </c>
      <c r="AH43" s="68">
        <f t="shared" si="2"/>
        <v>3.2690453230472594E-2</v>
      </c>
      <c r="AI43" s="68">
        <f t="shared" si="2"/>
        <v>3.2690453230472594E-2</v>
      </c>
      <c r="AJ43" s="68">
        <f t="shared" si="2"/>
        <v>3.2690453230472594E-2</v>
      </c>
      <c r="AK43" s="68">
        <f t="shared" si="2"/>
        <v>3.2690453230472594E-2</v>
      </c>
      <c r="AL43" s="68">
        <f t="shared" si="2"/>
        <v>3.2690453230472594E-2</v>
      </c>
      <c r="AM43" s="68">
        <f t="shared" si="2"/>
        <v>3.2690453230472594E-2</v>
      </c>
      <c r="AN43" s="68">
        <f t="shared" si="2"/>
        <v>3.2690453230472594E-2</v>
      </c>
      <c r="AO43" s="68">
        <f t="shared" si="2"/>
        <v>3.2690453230472594E-2</v>
      </c>
      <c r="AP43" s="68">
        <f t="shared" si="2"/>
        <v>3.2697826978269839E-2</v>
      </c>
      <c r="AQ43" s="68">
        <f t="shared" si="2"/>
        <v>3.2697826978269839E-2</v>
      </c>
      <c r="AR43" s="68">
        <f t="shared" si="2"/>
        <v>3.2697826978269839E-2</v>
      </c>
    </row>
    <row r="44" spans="1:80" x14ac:dyDescent="0.2">
      <c r="A44">
        <v>2008</v>
      </c>
      <c r="P44" s="68">
        <f t="shared" si="2"/>
        <v>1.2788665010580624E-2</v>
      </c>
      <c r="Q44" s="68">
        <f t="shared" si="2"/>
        <v>1.2972674579078136E-2</v>
      </c>
      <c r="R44" s="68">
        <f t="shared" si="2"/>
        <v>1.2696660226331646E-2</v>
      </c>
      <c r="S44" s="68">
        <f t="shared" si="2"/>
        <v>1.258150427036453E-2</v>
      </c>
      <c r="T44" s="68">
        <f t="shared" si="2"/>
        <v>1.258150427036453E-2</v>
      </c>
      <c r="U44" s="68">
        <f t="shared" si="2"/>
        <v>1.258150427036453E-2</v>
      </c>
      <c r="V44" s="68">
        <f t="shared" si="2"/>
        <v>1.258150427036453E-2</v>
      </c>
      <c r="W44" s="68">
        <f t="shared" si="2"/>
        <v>1.258150427036453E-2</v>
      </c>
      <c r="X44" s="68">
        <f t="shared" si="2"/>
        <v>9.8801573506541729E-3</v>
      </c>
      <c r="Y44" s="68">
        <f t="shared" si="2"/>
        <v>9.8801573506541729E-3</v>
      </c>
      <c r="Z44" s="68">
        <f t="shared" si="2"/>
        <v>9.8801573506541729E-3</v>
      </c>
      <c r="AA44" s="68">
        <f t="shared" si="2"/>
        <v>9.8801573506541729E-3</v>
      </c>
      <c r="AB44" s="68">
        <f t="shared" si="2"/>
        <v>9.8801573506541729E-3</v>
      </c>
      <c r="AC44" s="68">
        <f t="shared" si="2"/>
        <v>1.0832010458492913E-2</v>
      </c>
      <c r="AD44" s="68">
        <f t="shared" si="2"/>
        <v>1.0832010458492913E-2</v>
      </c>
      <c r="AE44" s="68">
        <f t="shared" si="2"/>
        <v>1.0832010458492913E-2</v>
      </c>
      <c r="AF44" s="68">
        <f t="shared" si="2"/>
        <v>1.0832010458492913E-2</v>
      </c>
      <c r="AG44" s="68">
        <f t="shared" si="2"/>
        <v>1.0832010458492913E-2</v>
      </c>
      <c r="AH44" s="68">
        <f t="shared" si="2"/>
        <v>1.0832010458492913E-2</v>
      </c>
      <c r="AI44" s="68">
        <f t="shared" si="2"/>
        <v>1.0832010458492913E-2</v>
      </c>
      <c r="AJ44" s="68">
        <f t="shared" si="2"/>
        <v>1.0832010458492913E-2</v>
      </c>
      <c r="AK44" s="68">
        <f t="shared" si="2"/>
        <v>1.0832010458492913E-2</v>
      </c>
      <c r="AL44" s="68">
        <f t="shared" si="2"/>
        <v>1.0832010458492913E-2</v>
      </c>
      <c r="AM44" s="68">
        <f t="shared" si="2"/>
        <v>1.0832010458492913E-2</v>
      </c>
      <c r="AN44" s="68">
        <f t="shared" si="2"/>
        <v>1.0832010458492913E-2</v>
      </c>
      <c r="AO44" s="68">
        <f t="shared" si="2"/>
        <v>1.0832010458492913E-2</v>
      </c>
      <c r="AP44" s="68">
        <f t="shared" si="2"/>
        <v>1.0521091811414474E-2</v>
      </c>
      <c r="AQ44" s="68">
        <f t="shared" si="2"/>
        <v>1.0521091811414474E-2</v>
      </c>
      <c r="AR44" s="68">
        <f t="shared" si="2"/>
        <v>1.0521091811414474E-2</v>
      </c>
    </row>
    <row r="45" spans="1:80" x14ac:dyDescent="0.2">
      <c r="A45">
        <v>2009</v>
      </c>
      <c r="U45" s="68">
        <f t="shared" si="2"/>
        <v>-4.9972791583529852E-2</v>
      </c>
      <c r="V45" s="68">
        <f t="shared" si="2"/>
        <v>-4.9791402140395458E-2</v>
      </c>
      <c r="W45" s="68">
        <f t="shared" si="2"/>
        <v>-4.9337928532559472E-2</v>
      </c>
      <c r="X45" s="68">
        <f t="shared" si="2"/>
        <v>-4.7196304013044643E-2</v>
      </c>
      <c r="Y45" s="68">
        <f t="shared" si="2"/>
        <v>-4.7196304013044643E-2</v>
      </c>
      <c r="Z45" s="68">
        <f t="shared" si="2"/>
        <v>-4.7196304013044643E-2</v>
      </c>
      <c r="AA45" s="68">
        <f t="shared" si="2"/>
        <v>-4.7196304013044643E-2</v>
      </c>
      <c r="AB45" s="68">
        <f t="shared" si="2"/>
        <v>-4.7196304013044643E-2</v>
      </c>
      <c r="AC45" s="68">
        <f t="shared" si="2"/>
        <v>-5.1270207852193939E-2</v>
      </c>
      <c r="AD45" s="68">
        <f t="shared" si="2"/>
        <v>-5.1270207852193939E-2</v>
      </c>
      <c r="AE45" s="68">
        <f t="shared" si="2"/>
        <v>-5.1270207852193939E-2</v>
      </c>
      <c r="AF45" s="68">
        <f t="shared" si="2"/>
        <v>-5.1270207852193939E-2</v>
      </c>
      <c r="AG45" s="68">
        <f t="shared" si="2"/>
        <v>-5.1270207852193939E-2</v>
      </c>
      <c r="AH45" s="68">
        <f t="shared" si="2"/>
        <v>-5.1270207852193939E-2</v>
      </c>
      <c r="AI45" s="68">
        <f t="shared" si="2"/>
        <v>-5.1270207852193939E-2</v>
      </c>
      <c r="AJ45" s="68">
        <f t="shared" si="2"/>
        <v>-5.1270207852193939E-2</v>
      </c>
      <c r="AK45" s="68">
        <f t="shared" si="2"/>
        <v>-5.1270207852193939E-2</v>
      </c>
      <c r="AL45" s="68">
        <f t="shared" si="2"/>
        <v>-5.1270207852193939E-2</v>
      </c>
      <c r="AM45" s="68">
        <f t="shared" si="2"/>
        <v>-5.1454965357967564E-2</v>
      </c>
      <c r="AN45" s="68">
        <f t="shared" si="2"/>
        <v>-5.1454965357967564E-2</v>
      </c>
      <c r="AO45" s="68">
        <f t="shared" si="2"/>
        <v>-5.1454965357967564E-2</v>
      </c>
      <c r="AP45" s="68">
        <f t="shared" si="2"/>
        <v>-5.6379530497986496E-2</v>
      </c>
      <c r="AQ45" s="68">
        <f t="shared" si="2"/>
        <v>-5.6379530497986496E-2</v>
      </c>
      <c r="AR45" s="68">
        <f t="shared" si="2"/>
        <v>-5.6379530497986496E-2</v>
      </c>
    </row>
  </sheetData>
  <hyperlinks>
    <hyperlink ref="A1" r:id="rId1" xr:uid="{8190135F-275E-4B3A-80A3-46BFCD6E0D67}"/>
  </hyperlinks>
  <pageMargins left="0.7" right="0.7" top="0.78740157499999996" bottom="0.78740157499999996"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9:C21"/>
  <sheetViews>
    <sheetView workbookViewId="0">
      <selection activeCell="C27" sqref="C27"/>
    </sheetView>
  </sheetViews>
  <sheetFormatPr baseColWidth="10" defaultRowHeight="12.75" x14ac:dyDescent="0.2"/>
  <cols>
    <col min="1" max="1" width="23" bestFit="1" customWidth="1"/>
  </cols>
  <sheetData>
    <row r="9" spans="1:3" x14ac:dyDescent="0.2">
      <c r="A9">
        <v>2005</v>
      </c>
      <c r="B9" s="64">
        <v>1.946282600233662E-4</v>
      </c>
      <c r="C9" s="64">
        <f t="shared" ref="C9:C19" si="0">ABS(B9)</f>
        <v>1.946282600233662E-4</v>
      </c>
    </row>
    <row r="10" spans="1:3" x14ac:dyDescent="0.2">
      <c r="A10">
        <v>2006</v>
      </c>
      <c r="B10" s="64">
        <v>2.1309569934133687E-3</v>
      </c>
      <c r="C10" s="64">
        <f t="shared" si="0"/>
        <v>2.1309569934133687E-3</v>
      </c>
    </row>
    <row r="11" spans="1:3" x14ac:dyDescent="0.2">
      <c r="A11">
        <v>2007</v>
      </c>
      <c r="B11" s="64">
        <v>0</v>
      </c>
      <c r="C11" s="64">
        <f t="shared" si="0"/>
        <v>0</v>
      </c>
    </row>
    <row r="12" spans="1:3" x14ac:dyDescent="0.2">
      <c r="A12">
        <v>2008</v>
      </c>
      <c r="B12" s="64">
        <v>1.8400956849751182E-4</v>
      </c>
      <c r="C12" s="64">
        <f t="shared" si="0"/>
        <v>1.8400956849751182E-4</v>
      </c>
    </row>
    <row r="13" spans="1:3" x14ac:dyDescent="0.2">
      <c r="A13">
        <v>2009</v>
      </c>
      <c r="B13" s="64">
        <v>1.8138944313439431E-4</v>
      </c>
      <c r="C13" s="64">
        <f t="shared" si="0"/>
        <v>1.8138944313439431E-4</v>
      </c>
    </row>
    <row r="14" spans="1:3" x14ac:dyDescent="0.2">
      <c r="A14">
        <v>2010</v>
      </c>
      <c r="B14" s="64">
        <v>1.9015021867274662E-4</v>
      </c>
      <c r="C14" s="64">
        <f t="shared" si="0"/>
        <v>1.9015021867274662E-4</v>
      </c>
    </row>
    <row r="15" spans="1:3" x14ac:dyDescent="0.2">
      <c r="A15">
        <v>2011</v>
      </c>
      <c r="B15" s="64">
        <v>2.8171659310727293E-4</v>
      </c>
      <c r="C15" s="64">
        <f t="shared" si="0"/>
        <v>2.8171659310727293E-4</v>
      </c>
    </row>
    <row r="16" spans="1:3" x14ac:dyDescent="0.2">
      <c r="A16">
        <v>2012</v>
      </c>
      <c r="B16" s="64">
        <v>-2.7220760366564178E-4</v>
      </c>
      <c r="C16" s="64">
        <f t="shared" si="0"/>
        <v>2.7220760366564178E-4</v>
      </c>
    </row>
    <row r="17" spans="1:3" x14ac:dyDescent="0.2">
      <c r="A17">
        <v>2013</v>
      </c>
      <c r="B17" s="64">
        <v>5.3995680345542141E-4</v>
      </c>
      <c r="C17" s="64">
        <f t="shared" si="0"/>
        <v>5.3995680345542141E-4</v>
      </c>
    </row>
    <row r="18" spans="1:3" x14ac:dyDescent="0.2">
      <c r="A18">
        <v>2014</v>
      </c>
      <c r="B18" s="64">
        <v>9.607070804111828E-4</v>
      </c>
      <c r="C18" s="64">
        <f t="shared" si="0"/>
        <v>9.607070804111828E-4</v>
      </c>
    </row>
    <row r="19" spans="1:3" x14ac:dyDescent="0.2">
      <c r="A19">
        <v>2015</v>
      </c>
      <c r="B19" s="64">
        <v>0</v>
      </c>
      <c r="C19" s="64">
        <f t="shared" si="0"/>
        <v>0</v>
      </c>
    </row>
    <row r="21" spans="1:3" x14ac:dyDescent="0.2">
      <c r="A21" s="21" t="s">
        <v>79</v>
      </c>
      <c r="C21" s="65">
        <f>AVERAGE(C9:C18)</f>
        <v>4.9357225643809066E-4</v>
      </c>
    </row>
  </sheetData>
  <pageMargins left="0.7" right="0.7" top="0.78740157499999996" bottom="0.78740157499999996"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U45"/>
  <sheetViews>
    <sheetView zoomScale="80" zoomScaleNormal="80" workbookViewId="0">
      <selection activeCell="T34" sqref="T34:U35"/>
    </sheetView>
  </sheetViews>
  <sheetFormatPr baseColWidth="10" defaultColWidth="11.42578125" defaultRowHeight="12.75" x14ac:dyDescent="0.2"/>
  <cols>
    <col min="1" max="1" width="17.7109375" style="7" customWidth="1"/>
    <col min="2" max="2" width="8.7109375" style="20" bestFit="1" customWidth="1"/>
    <col min="3" max="3" width="13.5703125" style="20" bestFit="1" customWidth="1"/>
    <col min="4" max="4" width="8.7109375" style="20" bestFit="1" customWidth="1"/>
    <col min="5" max="5" width="13.5703125" style="20" bestFit="1" customWidth="1"/>
    <col min="6" max="6" width="15.140625" style="20" bestFit="1" customWidth="1"/>
    <col min="7" max="7" width="12.7109375" style="20" customWidth="1"/>
    <col min="8" max="8" width="15.7109375" style="20" bestFit="1" customWidth="1"/>
    <col min="9" max="9" width="13.85546875" style="20" customWidth="1"/>
    <col min="10" max="11" width="15.7109375" style="20" customWidth="1"/>
    <col min="12" max="12" width="13.85546875" style="20" bestFit="1" customWidth="1"/>
    <col min="13" max="14" width="15.7109375" style="20" customWidth="1"/>
    <col min="15" max="16" width="11.42578125" style="7"/>
    <col min="17" max="17" width="18.5703125" style="20" customWidth="1"/>
    <col min="18" max="18" width="12.7109375" style="7" bestFit="1" customWidth="1"/>
    <col min="19" max="19" width="15.7109375" style="7" bestFit="1" customWidth="1"/>
    <col min="20" max="20" width="12.7109375" style="7" bestFit="1" customWidth="1"/>
    <col min="21" max="21" width="15.7109375" style="7" bestFit="1" customWidth="1"/>
    <col min="22" max="16384" width="11.42578125" style="7"/>
  </cols>
  <sheetData>
    <row r="1" spans="1:21" ht="18" x14ac:dyDescent="0.25">
      <c r="A1" s="10" t="s">
        <v>68</v>
      </c>
    </row>
    <row r="3" spans="1:21" x14ac:dyDescent="0.2">
      <c r="R3" s="113" t="s">
        <v>78</v>
      </c>
      <c r="S3" s="113"/>
      <c r="T3" s="113"/>
      <c r="U3" s="113"/>
    </row>
    <row r="4" spans="1:21" ht="25.5" customHeight="1" x14ac:dyDescent="0.2">
      <c r="A4" s="114" t="s">
        <v>69</v>
      </c>
      <c r="B4" s="107"/>
      <c r="C4" s="107"/>
      <c r="D4" s="107"/>
      <c r="E4" s="108"/>
      <c r="F4" s="109" t="s">
        <v>17</v>
      </c>
      <c r="G4" s="110"/>
      <c r="H4" s="111"/>
      <c r="I4" s="102" t="s">
        <v>62</v>
      </c>
      <c r="J4" s="103"/>
      <c r="K4" s="104"/>
      <c r="L4" s="102" t="s">
        <v>63</v>
      </c>
      <c r="M4" s="103"/>
      <c r="N4" s="104"/>
      <c r="R4" s="113" t="s">
        <v>55</v>
      </c>
      <c r="S4" s="113"/>
      <c r="T4" s="113" t="s">
        <v>56</v>
      </c>
      <c r="U4" s="113"/>
    </row>
    <row r="5" spans="1:21" ht="54.75" customHeight="1" x14ac:dyDescent="0.2">
      <c r="A5" s="16" t="s">
        <v>16</v>
      </c>
      <c r="B5" s="53" t="s">
        <v>55</v>
      </c>
      <c r="C5" s="28" t="s">
        <v>20</v>
      </c>
      <c r="D5" s="15" t="s">
        <v>56</v>
      </c>
      <c r="E5" s="40" t="s">
        <v>20</v>
      </c>
      <c r="F5" s="53" t="s">
        <v>58</v>
      </c>
      <c r="G5" s="15" t="s">
        <v>57</v>
      </c>
      <c r="H5" s="15" t="s">
        <v>59</v>
      </c>
      <c r="I5" s="53" t="s">
        <v>58</v>
      </c>
      <c r="J5" s="15" t="s">
        <v>60</v>
      </c>
      <c r="K5" s="14" t="s">
        <v>61</v>
      </c>
      <c r="L5" s="53" t="s">
        <v>58</v>
      </c>
      <c r="M5" s="15" t="s">
        <v>60</v>
      </c>
      <c r="N5" s="14" t="s">
        <v>61</v>
      </c>
      <c r="Q5" s="43" t="s">
        <v>64</v>
      </c>
      <c r="R5" s="43" t="s">
        <v>60</v>
      </c>
      <c r="S5" s="43" t="s">
        <v>61</v>
      </c>
      <c r="T5" s="43" t="s">
        <v>60</v>
      </c>
      <c r="U5" s="43" t="s">
        <v>61</v>
      </c>
    </row>
    <row r="6" spans="1:21" x14ac:dyDescent="0.2">
      <c r="A6" s="13"/>
      <c r="B6" s="19"/>
      <c r="E6" s="27"/>
      <c r="I6" s="19"/>
      <c r="K6" s="27"/>
      <c r="L6" s="19"/>
      <c r="N6" s="27"/>
    </row>
    <row r="7" spans="1:21" x14ac:dyDescent="0.2">
      <c r="A7" s="51">
        <v>33756</v>
      </c>
      <c r="B7" s="19">
        <v>1992</v>
      </c>
      <c r="C7" s="32"/>
      <c r="D7" s="20">
        <v>1993</v>
      </c>
      <c r="E7" s="26"/>
      <c r="F7" s="20">
        <v>1992</v>
      </c>
      <c r="G7" s="32">
        <f>ROUND('BIP Realisation'!I13,1)</f>
        <v>2</v>
      </c>
      <c r="H7" s="32">
        <f>ROUND('BIP Realisation'!S13,1)</f>
        <v>1.9</v>
      </c>
      <c r="I7" s="19">
        <v>1992</v>
      </c>
      <c r="J7" s="32"/>
      <c r="K7" s="26"/>
      <c r="L7" s="19">
        <v>1993</v>
      </c>
      <c r="M7" s="32"/>
      <c r="N7" s="26"/>
      <c r="Q7" s="32">
        <f t="shared" ref="Q7:Q30" si="0">G7-H7</f>
        <v>0.10000000000000009</v>
      </c>
    </row>
    <row r="8" spans="1:21" x14ac:dyDescent="0.2">
      <c r="A8" s="51">
        <v>34121</v>
      </c>
      <c r="B8" s="19">
        <v>1993</v>
      </c>
      <c r="C8" s="32">
        <f>H7</f>
        <v>1.9</v>
      </c>
      <c r="D8" s="20">
        <v>1994</v>
      </c>
      <c r="E8" s="26">
        <f>C8</f>
        <v>1.9</v>
      </c>
      <c r="F8" s="20">
        <v>1993</v>
      </c>
      <c r="G8" s="32">
        <f>ROUND('BIP Realisation'!I14,1)</f>
        <v>-1</v>
      </c>
      <c r="H8" s="32">
        <f>ROUND('BIP Realisation'!S14,1)</f>
        <v>-1.3</v>
      </c>
      <c r="I8" s="19">
        <v>1993</v>
      </c>
      <c r="J8" s="32">
        <f t="shared" ref="J8:J29" si="1">C8-G8</f>
        <v>2.9</v>
      </c>
      <c r="K8" s="26">
        <f t="shared" ref="K8:K27" si="2">C8-H8</f>
        <v>3.2</v>
      </c>
      <c r="L8" s="19">
        <v>1994</v>
      </c>
      <c r="M8" s="32">
        <f t="shared" ref="M8:M28" si="3">E8-G9</f>
        <v>-0.70000000000000018</v>
      </c>
      <c r="N8" s="26">
        <f t="shared" ref="N8:N27" si="4">E8-H9</f>
        <v>-0.89999999999999991</v>
      </c>
      <c r="Q8" s="32">
        <f t="shared" si="0"/>
        <v>0.30000000000000004</v>
      </c>
      <c r="R8" s="32">
        <f>ABS(J8)</f>
        <v>2.9</v>
      </c>
      <c r="S8" s="32">
        <f t="shared" ref="S8:S28" si="5">ABS(K8)</f>
        <v>3.2</v>
      </c>
      <c r="T8" s="32">
        <f>ABS(M8)</f>
        <v>0.70000000000000018</v>
      </c>
      <c r="U8" s="32">
        <f>ABS(N8)</f>
        <v>0.89999999999999991</v>
      </c>
    </row>
    <row r="9" spans="1:21" x14ac:dyDescent="0.2">
      <c r="A9" s="51">
        <v>34486</v>
      </c>
      <c r="B9" s="19">
        <v>1994</v>
      </c>
      <c r="C9" s="32">
        <f t="shared" ref="C9:C26" si="6">H8</f>
        <v>-1.3</v>
      </c>
      <c r="D9" s="20">
        <v>1995</v>
      </c>
      <c r="E9" s="26">
        <f t="shared" ref="E9:E36" si="7">C9</f>
        <v>-1.3</v>
      </c>
      <c r="F9" s="20">
        <v>1994</v>
      </c>
      <c r="G9" s="32">
        <f>ROUND('BIP Realisation'!I15,1)</f>
        <v>2.6</v>
      </c>
      <c r="H9" s="32">
        <f>ROUND('BIP Realisation'!S15,1)</f>
        <v>2.8</v>
      </c>
      <c r="I9" s="19">
        <v>1994</v>
      </c>
      <c r="J9" s="32">
        <f t="shared" si="1"/>
        <v>-3.9000000000000004</v>
      </c>
      <c r="K9" s="26">
        <f t="shared" si="2"/>
        <v>-4.0999999999999996</v>
      </c>
      <c r="L9" s="19">
        <v>1995</v>
      </c>
      <c r="M9" s="32">
        <f t="shared" si="3"/>
        <v>-2.8</v>
      </c>
      <c r="N9" s="26">
        <f t="shared" si="4"/>
        <v>-3.2</v>
      </c>
      <c r="Q9" s="32">
        <f t="shared" si="0"/>
        <v>-0.19999999999999973</v>
      </c>
      <c r="R9" s="32">
        <f t="shared" ref="R9:R28" si="8">ABS(J9)</f>
        <v>3.9000000000000004</v>
      </c>
      <c r="S9" s="32">
        <f t="shared" si="5"/>
        <v>4.0999999999999996</v>
      </c>
      <c r="T9" s="32">
        <f t="shared" ref="T9:U27" si="9">ABS(M9)</f>
        <v>2.8</v>
      </c>
      <c r="U9" s="32">
        <f t="shared" si="9"/>
        <v>3.2</v>
      </c>
    </row>
    <row r="10" spans="1:21" x14ac:dyDescent="0.2">
      <c r="A10" s="51">
        <v>34851</v>
      </c>
      <c r="B10" s="19">
        <v>1995</v>
      </c>
      <c r="C10" s="32">
        <f t="shared" si="6"/>
        <v>2.8</v>
      </c>
      <c r="D10" s="20">
        <v>1996</v>
      </c>
      <c r="E10" s="26">
        <f t="shared" si="7"/>
        <v>2.8</v>
      </c>
      <c r="F10" s="20">
        <v>1995</v>
      </c>
      <c r="G10" s="32">
        <f>ROUND('BIP Realisation'!I16,1)</f>
        <v>1.5</v>
      </c>
      <c r="H10" s="32">
        <f>ROUND('BIP Realisation'!S16,1)</f>
        <v>1.9</v>
      </c>
      <c r="I10" s="19">
        <v>1995</v>
      </c>
      <c r="J10" s="32">
        <f t="shared" si="1"/>
        <v>1.2999999999999998</v>
      </c>
      <c r="K10" s="26">
        <f t="shared" si="2"/>
        <v>0.89999999999999991</v>
      </c>
      <c r="L10" s="19">
        <v>1996</v>
      </c>
      <c r="M10" s="32">
        <f t="shared" si="3"/>
        <v>1.7999999999999998</v>
      </c>
      <c r="N10" s="26">
        <f t="shared" si="4"/>
        <v>1.4</v>
      </c>
      <c r="Q10" s="32">
        <f t="shared" si="0"/>
        <v>-0.39999999999999991</v>
      </c>
      <c r="R10" s="32">
        <f t="shared" si="8"/>
        <v>1.2999999999999998</v>
      </c>
      <c r="S10" s="32">
        <f t="shared" si="5"/>
        <v>0.89999999999999991</v>
      </c>
      <c r="T10" s="32">
        <f t="shared" si="9"/>
        <v>1.7999999999999998</v>
      </c>
      <c r="U10" s="32">
        <f t="shared" si="9"/>
        <v>1.4</v>
      </c>
    </row>
    <row r="11" spans="1:21" x14ac:dyDescent="0.2">
      <c r="A11" s="51">
        <v>35217</v>
      </c>
      <c r="B11" s="19">
        <v>1996</v>
      </c>
      <c r="C11" s="32">
        <f t="shared" si="6"/>
        <v>1.9</v>
      </c>
      <c r="D11" s="20">
        <v>1997</v>
      </c>
      <c r="E11" s="26">
        <f t="shared" si="7"/>
        <v>1.9</v>
      </c>
      <c r="F11" s="20">
        <v>1996</v>
      </c>
      <c r="G11" s="32">
        <f>ROUND('BIP Realisation'!I17,1)</f>
        <v>1</v>
      </c>
      <c r="H11" s="32">
        <f>ROUND('BIP Realisation'!S17,1)</f>
        <v>1.4</v>
      </c>
      <c r="I11" s="19">
        <v>1996</v>
      </c>
      <c r="J11" s="32">
        <f t="shared" si="1"/>
        <v>0.89999999999999991</v>
      </c>
      <c r="K11" s="26">
        <f t="shared" si="2"/>
        <v>0.5</v>
      </c>
      <c r="L11" s="19">
        <v>1997</v>
      </c>
      <c r="M11" s="32">
        <f t="shared" si="3"/>
        <v>0</v>
      </c>
      <c r="N11" s="26">
        <f t="shared" si="4"/>
        <v>-0.30000000000000027</v>
      </c>
      <c r="Q11" s="32">
        <f t="shared" si="0"/>
        <v>-0.39999999999999991</v>
      </c>
      <c r="R11" s="32">
        <f t="shared" si="8"/>
        <v>0.89999999999999991</v>
      </c>
      <c r="S11" s="32">
        <f t="shared" si="5"/>
        <v>0.5</v>
      </c>
      <c r="T11" s="32">
        <f t="shared" si="9"/>
        <v>0</v>
      </c>
      <c r="U11" s="32">
        <f t="shared" si="9"/>
        <v>0.30000000000000027</v>
      </c>
    </row>
    <row r="12" spans="1:21" x14ac:dyDescent="0.2">
      <c r="A12" s="51">
        <v>35582</v>
      </c>
      <c r="B12" s="19">
        <v>1997</v>
      </c>
      <c r="C12" s="32">
        <f t="shared" si="6"/>
        <v>1.4</v>
      </c>
      <c r="D12" s="20">
        <v>1998</v>
      </c>
      <c r="E12" s="26">
        <f t="shared" si="7"/>
        <v>1.4</v>
      </c>
      <c r="F12" s="20">
        <v>1997</v>
      </c>
      <c r="G12" s="32">
        <f>ROUND('BIP Realisation'!I18,1)</f>
        <v>1.9</v>
      </c>
      <c r="H12" s="32">
        <f>ROUND('BIP Realisation'!S18,1)</f>
        <v>2.2000000000000002</v>
      </c>
      <c r="I12" s="19">
        <v>1997</v>
      </c>
      <c r="J12" s="32">
        <f t="shared" si="1"/>
        <v>-0.5</v>
      </c>
      <c r="K12" s="26">
        <f t="shared" si="2"/>
        <v>-0.80000000000000027</v>
      </c>
      <c r="L12" s="19">
        <v>1998</v>
      </c>
      <c r="M12" s="32">
        <f t="shared" si="3"/>
        <v>-0.70000000000000018</v>
      </c>
      <c r="N12" s="26">
        <f t="shared" si="4"/>
        <v>-1.4</v>
      </c>
      <c r="Q12" s="32">
        <f t="shared" si="0"/>
        <v>-0.30000000000000027</v>
      </c>
      <c r="R12" s="32">
        <f t="shared" si="8"/>
        <v>0.5</v>
      </c>
      <c r="S12" s="32">
        <f t="shared" si="5"/>
        <v>0.80000000000000027</v>
      </c>
      <c r="T12" s="32">
        <f t="shared" si="9"/>
        <v>0.70000000000000018</v>
      </c>
      <c r="U12" s="32">
        <f t="shared" si="9"/>
        <v>1.4</v>
      </c>
    </row>
    <row r="13" spans="1:21" x14ac:dyDescent="0.2">
      <c r="A13" s="51">
        <v>35947</v>
      </c>
      <c r="B13" s="19">
        <v>1998</v>
      </c>
      <c r="C13" s="32">
        <f t="shared" si="6"/>
        <v>2.2000000000000002</v>
      </c>
      <c r="D13" s="20">
        <v>1999</v>
      </c>
      <c r="E13" s="26">
        <f t="shared" si="7"/>
        <v>2.2000000000000002</v>
      </c>
      <c r="F13" s="20">
        <v>1998</v>
      </c>
      <c r="G13" s="32">
        <f>ROUND('BIP Realisation'!I19,1)</f>
        <v>2.1</v>
      </c>
      <c r="H13" s="32">
        <f>ROUND('BIP Realisation'!S19,1)</f>
        <v>2.8</v>
      </c>
      <c r="I13" s="19">
        <v>1998</v>
      </c>
      <c r="J13" s="32">
        <f t="shared" si="1"/>
        <v>0.10000000000000009</v>
      </c>
      <c r="K13" s="26">
        <f t="shared" si="2"/>
        <v>-0.59999999999999964</v>
      </c>
      <c r="L13" s="19">
        <v>1999</v>
      </c>
      <c r="M13" s="32">
        <f t="shared" si="3"/>
        <v>0.10000000000000009</v>
      </c>
      <c r="N13" s="26">
        <f t="shared" si="4"/>
        <v>0.80000000000000027</v>
      </c>
      <c r="Q13" s="32">
        <f t="shared" si="0"/>
        <v>-0.69999999999999973</v>
      </c>
      <c r="R13" s="32">
        <f t="shared" si="8"/>
        <v>0.10000000000000009</v>
      </c>
      <c r="S13" s="32">
        <f t="shared" si="5"/>
        <v>0.59999999999999964</v>
      </c>
      <c r="T13" s="32">
        <f t="shared" si="9"/>
        <v>0.10000000000000009</v>
      </c>
      <c r="U13" s="32">
        <f t="shared" si="9"/>
        <v>0.80000000000000027</v>
      </c>
    </row>
    <row r="14" spans="1:21" x14ac:dyDescent="0.2">
      <c r="A14" s="51">
        <v>36312</v>
      </c>
      <c r="B14" s="19">
        <v>1999</v>
      </c>
      <c r="C14" s="32">
        <f t="shared" si="6"/>
        <v>2.8</v>
      </c>
      <c r="D14" s="20">
        <v>2000</v>
      </c>
      <c r="E14" s="26">
        <f t="shared" si="7"/>
        <v>2.8</v>
      </c>
      <c r="F14" s="20">
        <v>1999</v>
      </c>
      <c r="G14" s="32">
        <f>ROUND('BIP Realisation'!I20,1)</f>
        <v>2.1</v>
      </c>
      <c r="H14" s="32">
        <f>ROUND('BIP Realisation'!S20,1)</f>
        <v>1.4</v>
      </c>
      <c r="I14" s="19">
        <v>1999</v>
      </c>
      <c r="J14" s="32">
        <f t="shared" si="1"/>
        <v>0.69999999999999973</v>
      </c>
      <c r="K14" s="26">
        <f t="shared" si="2"/>
        <v>1.4</v>
      </c>
      <c r="L14" s="19">
        <v>2000</v>
      </c>
      <c r="M14" s="32">
        <f t="shared" si="3"/>
        <v>-0.10000000000000009</v>
      </c>
      <c r="N14" s="26">
        <f t="shared" si="4"/>
        <v>-0.30000000000000027</v>
      </c>
      <c r="Q14" s="32">
        <f t="shared" si="0"/>
        <v>0.70000000000000018</v>
      </c>
      <c r="R14" s="32">
        <f t="shared" si="8"/>
        <v>0.69999999999999973</v>
      </c>
      <c r="S14" s="32">
        <f t="shared" si="5"/>
        <v>1.4</v>
      </c>
      <c r="T14" s="32">
        <f t="shared" si="9"/>
        <v>0.10000000000000009</v>
      </c>
      <c r="U14" s="32">
        <f t="shared" si="9"/>
        <v>0.30000000000000027</v>
      </c>
    </row>
    <row r="15" spans="1:21" x14ac:dyDescent="0.2">
      <c r="A15" s="51">
        <v>36678</v>
      </c>
      <c r="B15" s="19">
        <v>2000</v>
      </c>
      <c r="C15" s="32">
        <f t="shared" si="6"/>
        <v>1.4</v>
      </c>
      <c r="D15" s="20">
        <v>2001</v>
      </c>
      <c r="E15" s="26">
        <f t="shared" si="7"/>
        <v>1.4</v>
      </c>
      <c r="F15" s="20">
        <v>2000</v>
      </c>
      <c r="G15" s="32">
        <f>ROUND('BIP Realisation'!I21,1)</f>
        <v>2.9</v>
      </c>
      <c r="H15" s="32">
        <f>ROUND('BIP Realisation'!S21,1)</f>
        <v>3.1</v>
      </c>
      <c r="I15" s="19">
        <v>2000</v>
      </c>
      <c r="J15" s="32">
        <f t="shared" si="1"/>
        <v>-1.5</v>
      </c>
      <c r="K15" s="26">
        <f t="shared" si="2"/>
        <v>-1.7000000000000002</v>
      </c>
      <c r="L15" s="19">
        <v>2001</v>
      </c>
      <c r="M15" s="32">
        <f t="shared" si="3"/>
        <v>-0.20000000000000018</v>
      </c>
      <c r="N15" s="26">
        <f t="shared" si="4"/>
        <v>0.79999999999999993</v>
      </c>
      <c r="Q15" s="32">
        <f t="shared" si="0"/>
        <v>-0.20000000000000018</v>
      </c>
      <c r="R15" s="32">
        <f t="shared" si="8"/>
        <v>1.5</v>
      </c>
      <c r="S15" s="32">
        <f t="shared" si="5"/>
        <v>1.7000000000000002</v>
      </c>
      <c r="T15" s="32">
        <f t="shared" si="9"/>
        <v>0.20000000000000018</v>
      </c>
      <c r="U15" s="32">
        <f t="shared" si="9"/>
        <v>0.79999999999999993</v>
      </c>
    </row>
    <row r="16" spans="1:21" x14ac:dyDescent="0.2">
      <c r="A16" s="51">
        <v>37043</v>
      </c>
      <c r="B16" s="19">
        <v>2001</v>
      </c>
      <c r="C16" s="32">
        <f t="shared" si="6"/>
        <v>3.1</v>
      </c>
      <c r="D16" s="20">
        <v>2002</v>
      </c>
      <c r="E16" s="26">
        <f t="shared" si="7"/>
        <v>3.1</v>
      </c>
      <c r="F16" s="20">
        <v>2001</v>
      </c>
      <c r="G16" s="32">
        <f>ROUND('BIP Realisation'!I22,1)</f>
        <v>1.6</v>
      </c>
      <c r="H16" s="32">
        <f>ROUND('BIP Realisation'!S22,1)</f>
        <v>0.6</v>
      </c>
      <c r="I16" s="19">
        <v>2001</v>
      </c>
      <c r="J16" s="32">
        <f t="shared" si="1"/>
        <v>1.5</v>
      </c>
      <c r="K16" s="26">
        <f t="shared" si="2"/>
        <v>2.5</v>
      </c>
      <c r="L16" s="19">
        <v>2002</v>
      </c>
      <c r="M16" s="32">
        <f t="shared" si="3"/>
        <v>3.3000000000000003</v>
      </c>
      <c r="N16" s="26">
        <f t="shared" si="4"/>
        <v>2.9</v>
      </c>
      <c r="Q16" s="32">
        <f t="shared" si="0"/>
        <v>1</v>
      </c>
      <c r="R16" s="32">
        <f t="shared" si="8"/>
        <v>1.5</v>
      </c>
      <c r="S16" s="32">
        <f t="shared" si="5"/>
        <v>2.5</v>
      </c>
      <c r="T16" s="32">
        <f t="shared" si="9"/>
        <v>3.3000000000000003</v>
      </c>
      <c r="U16" s="32">
        <f t="shared" si="9"/>
        <v>2.9</v>
      </c>
    </row>
    <row r="17" spans="1:21" x14ac:dyDescent="0.2">
      <c r="A17" s="51">
        <v>37408</v>
      </c>
      <c r="B17" s="19">
        <v>2002</v>
      </c>
      <c r="C17" s="32">
        <f t="shared" si="6"/>
        <v>0.6</v>
      </c>
      <c r="D17" s="20">
        <v>2003</v>
      </c>
      <c r="E17" s="26">
        <f t="shared" si="7"/>
        <v>0.6</v>
      </c>
      <c r="F17" s="20">
        <v>2002</v>
      </c>
      <c r="G17" s="32">
        <f>ROUND('BIP Realisation'!I23,1)</f>
        <v>-0.2</v>
      </c>
      <c r="H17" s="32">
        <f>ROUND('BIP Realisation'!S23,1)</f>
        <v>0.2</v>
      </c>
      <c r="I17" s="19">
        <v>2002</v>
      </c>
      <c r="J17" s="32">
        <f t="shared" si="1"/>
        <v>0.8</v>
      </c>
      <c r="K17" s="26">
        <f t="shared" si="2"/>
        <v>0.39999999999999997</v>
      </c>
      <c r="L17" s="19">
        <v>2003</v>
      </c>
      <c r="M17" s="32">
        <f t="shared" si="3"/>
        <v>1.1000000000000001</v>
      </c>
      <c r="N17" s="26">
        <f t="shared" si="4"/>
        <v>0.7</v>
      </c>
      <c r="Q17" s="32">
        <f t="shared" si="0"/>
        <v>-0.4</v>
      </c>
      <c r="R17" s="32">
        <f t="shared" si="8"/>
        <v>0.8</v>
      </c>
      <c r="S17" s="32">
        <f t="shared" si="5"/>
        <v>0.39999999999999997</v>
      </c>
      <c r="T17" s="32">
        <f t="shared" si="9"/>
        <v>1.1000000000000001</v>
      </c>
      <c r="U17" s="32">
        <f t="shared" si="9"/>
        <v>0.7</v>
      </c>
    </row>
    <row r="18" spans="1:21" x14ac:dyDescent="0.2">
      <c r="A18" s="51">
        <v>37773</v>
      </c>
      <c r="B18" s="19">
        <v>2003</v>
      </c>
      <c r="C18" s="32">
        <f t="shared" si="6"/>
        <v>0.2</v>
      </c>
      <c r="D18" s="20">
        <v>2004</v>
      </c>
      <c r="E18" s="26">
        <f t="shared" si="7"/>
        <v>0.2</v>
      </c>
      <c r="F18" s="20">
        <v>2003</v>
      </c>
      <c r="G18" s="32">
        <f>ROUND('BIP Realisation'!I24,1)</f>
        <v>-0.5</v>
      </c>
      <c r="H18" s="32">
        <f>ROUND('BIP Realisation'!S24,1)</f>
        <v>-0.1</v>
      </c>
      <c r="I18" s="19">
        <v>2003</v>
      </c>
      <c r="J18" s="32">
        <f t="shared" si="1"/>
        <v>0.7</v>
      </c>
      <c r="K18" s="26">
        <f t="shared" si="2"/>
        <v>0.30000000000000004</v>
      </c>
      <c r="L18" s="19">
        <v>2004</v>
      </c>
      <c r="M18" s="32">
        <f t="shared" si="3"/>
        <v>-1</v>
      </c>
      <c r="N18" s="26">
        <f t="shared" si="4"/>
        <v>-1.5</v>
      </c>
      <c r="Q18" s="32">
        <f t="shared" si="0"/>
        <v>-0.4</v>
      </c>
      <c r="R18" s="32">
        <f t="shared" si="8"/>
        <v>0.7</v>
      </c>
      <c r="S18" s="32">
        <f t="shared" si="5"/>
        <v>0.30000000000000004</v>
      </c>
      <c r="T18" s="32">
        <f t="shared" si="9"/>
        <v>1</v>
      </c>
      <c r="U18" s="32">
        <f t="shared" si="9"/>
        <v>1.5</v>
      </c>
    </row>
    <row r="19" spans="1:21" x14ac:dyDescent="0.2">
      <c r="A19" s="51">
        <v>38139</v>
      </c>
      <c r="B19" s="19">
        <v>2004</v>
      </c>
      <c r="C19" s="32">
        <f t="shared" si="6"/>
        <v>-0.1</v>
      </c>
      <c r="D19" s="20">
        <v>2005</v>
      </c>
      <c r="E19" s="26">
        <f t="shared" si="7"/>
        <v>-0.1</v>
      </c>
      <c r="F19" s="20">
        <v>2004</v>
      </c>
      <c r="G19" s="32">
        <f>ROUND('BIP Realisation'!I25,1)</f>
        <v>1.2</v>
      </c>
      <c r="H19" s="32">
        <f>ROUND('BIP Realisation'!S25,1)</f>
        <v>1.7</v>
      </c>
      <c r="I19" s="19">
        <v>2004</v>
      </c>
      <c r="J19" s="32">
        <f t="shared" si="1"/>
        <v>-1.3</v>
      </c>
      <c r="K19" s="26">
        <f t="shared" si="2"/>
        <v>-1.8</v>
      </c>
      <c r="L19" s="19">
        <v>2005</v>
      </c>
      <c r="M19" s="32">
        <f t="shared" si="3"/>
        <v>-1</v>
      </c>
      <c r="N19" s="26">
        <f t="shared" si="4"/>
        <v>-1</v>
      </c>
      <c r="Q19" s="32">
        <f t="shared" si="0"/>
        <v>-0.5</v>
      </c>
      <c r="R19" s="32">
        <f t="shared" si="8"/>
        <v>1.3</v>
      </c>
      <c r="S19" s="32">
        <f t="shared" si="5"/>
        <v>1.8</v>
      </c>
      <c r="T19" s="32">
        <f t="shared" si="9"/>
        <v>1</v>
      </c>
      <c r="U19" s="32">
        <f t="shared" si="9"/>
        <v>1</v>
      </c>
    </row>
    <row r="20" spans="1:21" x14ac:dyDescent="0.2">
      <c r="A20" s="51">
        <v>38504</v>
      </c>
      <c r="B20" s="19">
        <v>2005</v>
      </c>
      <c r="C20" s="32">
        <f t="shared" si="6"/>
        <v>1.7</v>
      </c>
      <c r="D20" s="20">
        <v>2006</v>
      </c>
      <c r="E20" s="26">
        <f t="shared" si="7"/>
        <v>1.7</v>
      </c>
      <c r="F20" s="20">
        <v>2005</v>
      </c>
      <c r="G20" s="32">
        <f>ROUND('BIP Realisation'!I26,1)</f>
        <v>0.9</v>
      </c>
      <c r="H20" s="32">
        <f>ROUND('BIP Realisation'!S26,1)</f>
        <v>0.9</v>
      </c>
      <c r="I20" s="19">
        <v>2005</v>
      </c>
      <c r="J20" s="32">
        <f t="shared" si="1"/>
        <v>0.79999999999999993</v>
      </c>
      <c r="K20" s="26">
        <f t="shared" si="2"/>
        <v>0.79999999999999993</v>
      </c>
      <c r="L20" s="19">
        <v>2006</v>
      </c>
      <c r="M20" s="32">
        <f t="shared" si="3"/>
        <v>-2.2000000000000002</v>
      </c>
      <c r="N20" s="26">
        <f t="shared" si="4"/>
        <v>-0.8</v>
      </c>
      <c r="Q20" s="32">
        <f t="shared" si="0"/>
        <v>0</v>
      </c>
      <c r="R20" s="32">
        <f t="shared" si="8"/>
        <v>0.79999999999999993</v>
      </c>
      <c r="S20" s="32">
        <f t="shared" si="5"/>
        <v>0.79999999999999993</v>
      </c>
      <c r="T20" s="32">
        <f t="shared" si="9"/>
        <v>2.2000000000000002</v>
      </c>
      <c r="U20" s="32">
        <f t="shared" si="9"/>
        <v>0.8</v>
      </c>
    </row>
    <row r="21" spans="1:21" x14ac:dyDescent="0.2">
      <c r="A21" s="51">
        <v>38869</v>
      </c>
      <c r="B21" s="19">
        <v>2006</v>
      </c>
      <c r="C21" s="32">
        <f t="shared" si="6"/>
        <v>0.9</v>
      </c>
      <c r="D21" s="20">
        <v>2007</v>
      </c>
      <c r="E21" s="26">
        <f t="shared" si="7"/>
        <v>0.9</v>
      </c>
      <c r="F21" s="20">
        <v>2006</v>
      </c>
      <c r="G21" s="32">
        <f>ROUND('BIP Realisation'!I27,1)</f>
        <v>3.9</v>
      </c>
      <c r="H21" s="32">
        <f>ROUND('BIP Realisation'!S27,1)</f>
        <v>2.5</v>
      </c>
      <c r="I21" s="19">
        <v>2006</v>
      </c>
      <c r="J21" s="32">
        <f t="shared" si="1"/>
        <v>-3</v>
      </c>
      <c r="K21" s="26">
        <f t="shared" si="2"/>
        <v>-1.6</v>
      </c>
      <c r="L21" s="19">
        <v>2007</v>
      </c>
      <c r="M21" s="32">
        <f t="shared" si="3"/>
        <v>-2</v>
      </c>
      <c r="N21" s="26">
        <f t="shared" si="4"/>
        <v>-1.6</v>
      </c>
      <c r="Q21" s="32">
        <f t="shared" si="0"/>
        <v>1.4</v>
      </c>
      <c r="R21" s="32">
        <f t="shared" si="8"/>
        <v>3</v>
      </c>
      <c r="S21" s="32">
        <f t="shared" si="5"/>
        <v>1.6</v>
      </c>
      <c r="T21" s="32">
        <f t="shared" si="9"/>
        <v>2</v>
      </c>
      <c r="U21" s="32">
        <f t="shared" si="9"/>
        <v>1.6</v>
      </c>
    </row>
    <row r="22" spans="1:21" x14ac:dyDescent="0.2">
      <c r="A22" s="51">
        <v>39234</v>
      </c>
      <c r="B22" s="19">
        <v>2007</v>
      </c>
      <c r="C22" s="32">
        <f t="shared" si="6"/>
        <v>2.5</v>
      </c>
      <c r="D22" s="20">
        <v>2008</v>
      </c>
      <c r="E22" s="26">
        <f t="shared" si="7"/>
        <v>2.5</v>
      </c>
      <c r="F22" s="20">
        <v>2007</v>
      </c>
      <c r="G22" s="32">
        <f>ROUND('BIP Realisation'!I28,1)</f>
        <v>2.9</v>
      </c>
      <c r="H22" s="32">
        <f>ROUND('BIP Realisation'!S28,1)</f>
        <v>2.5</v>
      </c>
      <c r="I22" s="19">
        <v>2007</v>
      </c>
      <c r="J22" s="32">
        <f t="shared" si="1"/>
        <v>-0.39999999999999991</v>
      </c>
      <c r="K22" s="26">
        <f t="shared" si="2"/>
        <v>0</v>
      </c>
      <c r="L22" s="19">
        <v>2008</v>
      </c>
      <c r="M22" s="32">
        <f t="shared" si="3"/>
        <v>1.6</v>
      </c>
      <c r="N22" s="26">
        <f t="shared" si="4"/>
        <v>1.2</v>
      </c>
      <c r="Q22" s="32">
        <f t="shared" si="0"/>
        <v>0.39999999999999991</v>
      </c>
      <c r="R22" s="32">
        <f t="shared" si="8"/>
        <v>0.39999999999999991</v>
      </c>
      <c r="S22" s="32">
        <f t="shared" si="5"/>
        <v>0</v>
      </c>
      <c r="T22" s="32">
        <f t="shared" si="9"/>
        <v>1.6</v>
      </c>
      <c r="U22" s="32">
        <f t="shared" si="9"/>
        <v>1.2</v>
      </c>
    </row>
    <row r="23" spans="1:21" x14ac:dyDescent="0.2">
      <c r="A23" s="51">
        <v>39600</v>
      </c>
      <c r="B23" s="19">
        <v>2008</v>
      </c>
      <c r="C23" s="32">
        <f t="shared" si="6"/>
        <v>2.5</v>
      </c>
      <c r="D23" s="20">
        <v>2009</v>
      </c>
      <c r="E23" s="26">
        <f t="shared" si="7"/>
        <v>2.5</v>
      </c>
      <c r="F23" s="20">
        <v>2008</v>
      </c>
      <c r="G23" s="32">
        <f>ROUND('BIP Realisation'!I29,1)</f>
        <v>0.9</v>
      </c>
      <c r="H23" s="32">
        <f>ROUND('BIP Realisation'!S29,1)</f>
        <v>1.3</v>
      </c>
      <c r="I23" s="19">
        <v>2008</v>
      </c>
      <c r="J23" s="32">
        <f t="shared" si="1"/>
        <v>1.6</v>
      </c>
      <c r="K23" s="26">
        <f t="shared" si="2"/>
        <v>1.2</v>
      </c>
      <c r="L23" s="19">
        <v>2009</v>
      </c>
      <c r="M23" s="32">
        <f t="shared" si="3"/>
        <v>8</v>
      </c>
      <c r="N23" s="26">
        <f t="shared" si="4"/>
        <v>7.5</v>
      </c>
      <c r="Q23" s="32">
        <f t="shared" si="0"/>
        <v>-0.4</v>
      </c>
      <c r="R23" s="32">
        <f t="shared" si="8"/>
        <v>1.6</v>
      </c>
      <c r="S23" s="32">
        <f t="shared" si="5"/>
        <v>1.2</v>
      </c>
      <c r="T23" s="32">
        <f t="shared" si="9"/>
        <v>8</v>
      </c>
      <c r="U23" s="32">
        <f t="shared" si="9"/>
        <v>7.5</v>
      </c>
    </row>
    <row r="24" spans="1:21" x14ac:dyDescent="0.2">
      <c r="A24" s="51">
        <v>39965</v>
      </c>
      <c r="B24" s="19">
        <v>2009</v>
      </c>
      <c r="C24" s="32">
        <f t="shared" si="6"/>
        <v>1.3</v>
      </c>
      <c r="D24" s="20">
        <v>2010</v>
      </c>
      <c r="E24" s="26">
        <f t="shared" si="7"/>
        <v>1.3</v>
      </c>
      <c r="F24" s="20">
        <v>2009</v>
      </c>
      <c r="G24" s="32">
        <f>ROUND('BIP Realisation'!I30,1)</f>
        <v>-5.5</v>
      </c>
      <c r="H24" s="32">
        <f>ROUND('BIP Realisation'!S30,1)</f>
        <v>-5</v>
      </c>
      <c r="I24" s="19">
        <v>2009</v>
      </c>
      <c r="J24" s="32">
        <f t="shared" si="1"/>
        <v>6.8</v>
      </c>
      <c r="K24" s="26">
        <f t="shared" si="2"/>
        <v>6.3</v>
      </c>
      <c r="L24" s="19">
        <v>2010</v>
      </c>
      <c r="M24" s="32">
        <f t="shared" si="3"/>
        <v>-2.8</v>
      </c>
      <c r="N24" s="26">
        <f t="shared" si="4"/>
        <v>-2.2999999999999998</v>
      </c>
      <c r="Q24" s="32">
        <f t="shared" si="0"/>
        <v>-0.5</v>
      </c>
      <c r="R24" s="32">
        <f t="shared" si="8"/>
        <v>6.8</v>
      </c>
      <c r="S24" s="32">
        <f t="shared" si="5"/>
        <v>6.3</v>
      </c>
      <c r="T24" s="32">
        <f t="shared" si="9"/>
        <v>2.8</v>
      </c>
      <c r="U24" s="32">
        <f t="shared" si="9"/>
        <v>2.2999999999999998</v>
      </c>
    </row>
    <row r="25" spans="1:21" x14ac:dyDescent="0.2">
      <c r="A25" s="51">
        <v>40330</v>
      </c>
      <c r="B25" s="19">
        <v>2010</v>
      </c>
      <c r="C25" s="32">
        <f t="shared" si="6"/>
        <v>-5</v>
      </c>
      <c r="D25" s="20">
        <v>2011</v>
      </c>
      <c r="E25" s="26">
        <f t="shared" si="7"/>
        <v>-5</v>
      </c>
      <c r="F25" s="20">
        <v>2010</v>
      </c>
      <c r="G25" s="32">
        <f>ROUND('BIP Realisation'!I31,1)</f>
        <v>4.0999999999999996</v>
      </c>
      <c r="H25" s="32">
        <f>ROUND('BIP Realisation'!S31,1)</f>
        <v>3.6</v>
      </c>
      <c r="I25" s="19">
        <v>2010</v>
      </c>
      <c r="J25" s="32">
        <f t="shared" si="1"/>
        <v>-9.1</v>
      </c>
      <c r="K25" s="26">
        <f t="shared" si="2"/>
        <v>-8.6</v>
      </c>
      <c r="L25" s="19">
        <v>2011</v>
      </c>
      <c r="M25" s="32">
        <f t="shared" si="3"/>
        <v>-8.8000000000000007</v>
      </c>
      <c r="N25" s="26">
        <f t="shared" si="4"/>
        <v>-8</v>
      </c>
      <c r="Q25" s="32">
        <f t="shared" si="0"/>
        <v>0.49999999999999956</v>
      </c>
      <c r="R25" s="32">
        <f t="shared" si="8"/>
        <v>9.1</v>
      </c>
      <c r="S25" s="32">
        <f t="shared" si="5"/>
        <v>8.6</v>
      </c>
      <c r="T25" s="32">
        <f t="shared" si="9"/>
        <v>8.8000000000000007</v>
      </c>
      <c r="U25" s="32">
        <f t="shared" si="9"/>
        <v>8</v>
      </c>
    </row>
    <row r="26" spans="1:21" x14ac:dyDescent="0.2">
      <c r="A26" s="51">
        <v>40695</v>
      </c>
      <c r="B26" s="19">
        <v>2011</v>
      </c>
      <c r="C26" s="32">
        <f t="shared" si="6"/>
        <v>3.6</v>
      </c>
      <c r="D26" s="20">
        <v>2012</v>
      </c>
      <c r="E26" s="26">
        <f t="shared" si="7"/>
        <v>3.6</v>
      </c>
      <c r="F26" s="20">
        <v>2011</v>
      </c>
      <c r="G26" s="32">
        <f>ROUND('BIP Realisation'!I32,1)</f>
        <v>3.8</v>
      </c>
      <c r="H26" s="32">
        <f>ROUND('BIP Realisation'!S32,1)</f>
        <v>3</v>
      </c>
      <c r="I26" s="19">
        <v>2011</v>
      </c>
      <c r="J26" s="32">
        <f t="shared" si="1"/>
        <v>-0.19999999999999973</v>
      </c>
      <c r="K26" s="26">
        <f t="shared" si="2"/>
        <v>0.60000000000000009</v>
      </c>
      <c r="L26" s="19">
        <v>2012</v>
      </c>
      <c r="M26" s="32">
        <f t="shared" si="3"/>
        <v>3.1</v>
      </c>
      <c r="N26" s="26">
        <f t="shared" si="4"/>
        <v>2.9000000000000004</v>
      </c>
      <c r="Q26" s="32">
        <f t="shared" si="0"/>
        <v>0.79999999999999982</v>
      </c>
      <c r="R26" s="32">
        <f t="shared" si="8"/>
        <v>0.19999999999999973</v>
      </c>
      <c r="S26" s="32">
        <f t="shared" si="5"/>
        <v>0.60000000000000009</v>
      </c>
      <c r="T26" s="32">
        <f t="shared" si="9"/>
        <v>3.1</v>
      </c>
      <c r="U26" s="32">
        <f t="shared" si="9"/>
        <v>2.9000000000000004</v>
      </c>
    </row>
    <row r="27" spans="1:21" x14ac:dyDescent="0.2">
      <c r="A27" s="51">
        <v>41061</v>
      </c>
      <c r="B27" s="19">
        <v>2012</v>
      </c>
      <c r="C27" s="32">
        <f>H26</f>
        <v>3</v>
      </c>
      <c r="D27" s="20">
        <v>2013</v>
      </c>
      <c r="E27" s="26">
        <f t="shared" si="7"/>
        <v>3</v>
      </c>
      <c r="F27" s="20">
        <v>2012</v>
      </c>
      <c r="G27" s="32">
        <f>ROUND('BIP Realisation'!I33,1)</f>
        <v>0.5</v>
      </c>
      <c r="H27" s="32">
        <f>ROUND('BIP Realisation'!S33,1)</f>
        <v>0.7</v>
      </c>
      <c r="I27" s="19">
        <v>2012</v>
      </c>
      <c r="J27" s="32">
        <f t="shared" si="1"/>
        <v>2.5</v>
      </c>
      <c r="K27" s="26">
        <f t="shared" si="2"/>
        <v>2.2999999999999998</v>
      </c>
      <c r="L27" s="19">
        <v>2013</v>
      </c>
      <c r="M27" s="32">
        <f t="shared" si="3"/>
        <v>2.6</v>
      </c>
      <c r="N27" s="26">
        <f t="shared" si="4"/>
        <v>2.6</v>
      </c>
      <c r="Q27" s="32">
        <f t="shared" si="0"/>
        <v>-0.19999999999999996</v>
      </c>
      <c r="R27" s="32">
        <f t="shared" si="8"/>
        <v>2.5</v>
      </c>
      <c r="S27" s="32">
        <f t="shared" si="5"/>
        <v>2.2999999999999998</v>
      </c>
      <c r="T27" s="32">
        <f t="shared" si="9"/>
        <v>2.6</v>
      </c>
      <c r="U27" s="32">
        <f t="shared" si="9"/>
        <v>2.6</v>
      </c>
    </row>
    <row r="28" spans="1:21" x14ac:dyDescent="0.2">
      <c r="A28" s="51">
        <v>41426</v>
      </c>
      <c r="B28" s="19">
        <v>2013</v>
      </c>
      <c r="C28" s="32">
        <f>H27</f>
        <v>0.7</v>
      </c>
      <c r="D28" s="20">
        <v>2014</v>
      </c>
      <c r="E28" s="26">
        <f t="shared" si="7"/>
        <v>0.7</v>
      </c>
      <c r="F28" s="20">
        <v>2013</v>
      </c>
      <c r="G28" s="32">
        <f>ROUND('BIP Realisation'!I34,1)</f>
        <v>0.4</v>
      </c>
      <c r="H28" s="32">
        <f>ROUND('BIP Realisation'!S34,1)</f>
        <v>0.4</v>
      </c>
      <c r="I28" s="19">
        <v>2013</v>
      </c>
      <c r="J28" s="32">
        <f t="shared" si="1"/>
        <v>0.29999999999999993</v>
      </c>
      <c r="K28" s="26">
        <f>C28-H28</f>
        <v>0.29999999999999993</v>
      </c>
      <c r="L28" s="19">
        <v>2014</v>
      </c>
      <c r="M28" s="32">
        <f t="shared" si="3"/>
        <v>-1.5000000000000002</v>
      </c>
      <c r="N28" s="26">
        <f>E28-H29</f>
        <v>-0.8</v>
      </c>
      <c r="Q28" s="32">
        <f t="shared" si="0"/>
        <v>0</v>
      </c>
      <c r="R28" s="32">
        <f t="shared" si="8"/>
        <v>0.29999999999999993</v>
      </c>
      <c r="S28" s="32">
        <f t="shared" si="5"/>
        <v>0.29999999999999993</v>
      </c>
      <c r="T28" s="32">
        <f>ABS(M28)</f>
        <v>1.5000000000000002</v>
      </c>
      <c r="U28" s="32">
        <f>ABS(N28)</f>
        <v>0.8</v>
      </c>
    </row>
    <row r="29" spans="1:21" x14ac:dyDescent="0.2">
      <c r="A29" s="51">
        <v>41791</v>
      </c>
      <c r="B29" s="19">
        <v>2014</v>
      </c>
      <c r="C29" s="32">
        <f>H28</f>
        <v>0.4</v>
      </c>
      <c r="D29" s="20">
        <v>2015</v>
      </c>
      <c r="E29" s="26">
        <f t="shared" si="7"/>
        <v>0.4</v>
      </c>
      <c r="F29" s="20">
        <v>2014</v>
      </c>
      <c r="G29" s="32">
        <f>ROUND('BIP Realisation'!I35,1)</f>
        <v>2.2000000000000002</v>
      </c>
      <c r="H29" s="32">
        <f>ROUND('BIP Realisation'!S35,1)</f>
        <v>1.5</v>
      </c>
      <c r="I29" s="19">
        <v>2014</v>
      </c>
      <c r="J29" s="32">
        <f t="shared" si="1"/>
        <v>-1.8000000000000003</v>
      </c>
      <c r="K29" s="26">
        <f>C29-H29</f>
        <v>-1.1000000000000001</v>
      </c>
      <c r="L29" s="19">
        <v>2015</v>
      </c>
      <c r="M29" s="32">
        <f t="shared" ref="M29:M30" si="10">E29-G30</f>
        <v>-1.2999999999999998</v>
      </c>
      <c r="N29" s="26">
        <f t="shared" ref="N29:N30" si="11">E29-H30</f>
        <v>-1.2999999999999998</v>
      </c>
      <c r="Q29" s="32">
        <f t="shared" si="0"/>
        <v>0.70000000000000018</v>
      </c>
      <c r="R29" s="32">
        <f>ABS(J29)</f>
        <v>1.8000000000000003</v>
      </c>
      <c r="S29" s="32">
        <f>ABS(K29)</f>
        <v>1.1000000000000001</v>
      </c>
      <c r="T29" s="32">
        <f t="shared" ref="T29:T30" si="12">ABS(M29)</f>
        <v>1.2999999999999998</v>
      </c>
      <c r="U29" s="32">
        <f t="shared" ref="U29:U30" si="13">ABS(N29)</f>
        <v>1.2999999999999998</v>
      </c>
    </row>
    <row r="30" spans="1:21" x14ac:dyDescent="0.2">
      <c r="A30" s="51">
        <v>42156</v>
      </c>
      <c r="B30" s="19">
        <v>2015</v>
      </c>
      <c r="C30" s="32">
        <f t="shared" ref="C30:C33" si="14">H29</f>
        <v>1.5</v>
      </c>
      <c r="D30" s="20">
        <v>2016</v>
      </c>
      <c r="E30" s="26">
        <f t="shared" si="7"/>
        <v>1.5</v>
      </c>
      <c r="F30" s="20">
        <v>2015</v>
      </c>
      <c r="G30" s="32">
        <f>ROUND('BIP Realisation'!I36,1)</f>
        <v>1.7</v>
      </c>
      <c r="H30" s="32">
        <f>ROUND('BIP Realisation'!S36,1)</f>
        <v>1.7</v>
      </c>
      <c r="I30" s="19">
        <v>2015</v>
      </c>
      <c r="J30" s="32">
        <f t="shared" ref="J30:J31" si="15">C30-G30</f>
        <v>-0.19999999999999996</v>
      </c>
      <c r="K30" s="26">
        <f t="shared" ref="K30:K31" si="16">C30-H30</f>
        <v>-0.19999999999999996</v>
      </c>
      <c r="L30" s="19">
        <v>2016</v>
      </c>
      <c r="M30" s="32">
        <f t="shared" si="10"/>
        <v>-0.79999999999999982</v>
      </c>
      <c r="N30" s="26">
        <f t="shared" si="11"/>
        <v>-0.39999999999999991</v>
      </c>
      <c r="Q30" s="32">
        <f t="shared" si="0"/>
        <v>0</v>
      </c>
      <c r="R30" s="32">
        <f t="shared" ref="R30" si="17">ABS(J30)</f>
        <v>0.19999999999999996</v>
      </c>
      <c r="S30" s="32">
        <f t="shared" ref="S30:S31" si="18">ABS(K30)</f>
        <v>0.19999999999999996</v>
      </c>
      <c r="T30" s="32">
        <f t="shared" si="12"/>
        <v>0.79999999999999982</v>
      </c>
      <c r="U30" s="32">
        <f t="shared" si="13"/>
        <v>0.39999999999999991</v>
      </c>
    </row>
    <row r="31" spans="1:21" x14ac:dyDescent="0.2">
      <c r="A31" s="51">
        <v>42522</v>
      </c>
      <c r="B31" s="19">
        <v>2016</v>
      </c>
      <c r="C31" s="32">
        <f t="shared" si="14"/>
        <v>1.7</v>
      </c>
      <c r="D31" s="20">
        <v>2017</v>
      </c>
      <c r="E31" s="26">
        <f t="shared" si="7"/>
        <v>1.7</v>
      </c>
      <c r="F31" s="20">
        <v>2016</v>
      </c>
      <c r="G31" s="32">
        <f>ROUND('BIP Realisation'!I37,1)</f>
        <v>2.2999999999999998</v>
      </c>
      <c r="H31" s="32">
        <f>ROUND('BIP Realisation'!S37,1)</f>
        <v>1.9</v>
      </c>
      <c r="I31" s="19">
        <v>2016</v>
      </c>
      <c r="J31" s="32">
        <f t="shared" si="15"/>
        <v>-0.59999999999999987</v>
      </c>
      <c r="K31" s="26">
        <f t="shared" si="16"/>
        <v>-0.19999999999999996</v>
      </c>
      <c r="L31" s="19">
        <v>2017</v>
      </c>
      <c r="M31" s="32">
        <f t="shared" ref="M31" si="19">E31-G32</f>
        <v>-1.0000000000000002</v>
      </c>
      <c r="N31" s="26">
        <f t="shared" ref="N31" si="20">E31-H32</f>
        <v>-0.50000000000000022</v>
      </c>
      <c r="Q31" s="32">
        <f t="shared" ref="Q31:Q36" si="21">G31-H31</f>
        <v>0.39999999999999991</v>
      </c>
      <c r="R31" s="32">
        <f t="shared" ref="R31:R36" si="22">ABS(J31)</f>
        <v>0.59999999999999987</v>
      </c>
      <c r="S31" s="32">
        <f t="shared" si="18"/>
        <v>0.19999999999999996</v>
      </c>
      <c r="T31" s="32">
        <f t="shared" ref="T31" si="23">ABS(M31)</f>
        <v>1.0000000000000002</v>
      </c>
      <c r="U31" s="32">
        <f t="shared" ref="U31" si="24">ABS(N31)</f>
        <v>0.50000000000000022</v>
      </c>
    </row>
    <row r="32" spans="1:21" x14ac:dyDescent="0.2">
      <c r="A32" s="51">
        <v>42887</v>
      </c>
      <c r="B32" s="19">
        <v>2017</v>
      </c>
      <c r="C32" s="32">
        <f t="shared" si="14"/>
        <v>1.9</v>
      </c>
      <c r="D32" s="20">
        <v>2018</v>
      </c>
      <c r="E32" s="26">
        <f t="shared" si="7"/>
        <v>1.9</v>
      </c>
      <c r="F32" s="20">
        <v>2017</v>
      </c>
      <c r="G32" s="32">
        <f>ROUND('BIP Realisation'!I38,1)</f>
        <v>2.7</v>
      </c>
      <c r="H32" s="32">
        <f>ROUND('BIP Realisation'!S38,1)</f>
        <v>2.2000000000000002</v>
      </c>
      <c r="I32" s="19">
        <v>2017</v>
      </c>
      <c r="J32" s="32">
        <f t="shared" ref="J32" si="25">C32-G32</f>
        <v>-0.80000000000000027</v>
      </c>
      <c r="K32" s="26">
        <f t="shared" ref="K32" si="26">C32-H32</f>
        <v>-0.30000000000000027</v>
      </c>
      <c r="L32" s="19">
        <v>2018</v>
      </c>
      <c r="M32" s="32">
        <f t="shared" ref="M32" si="27">E32-G33</f>
        <v>0.79999999999999982</v>
      </c>
      <c r="N32" s="26">
        <f t="shared" ref="N32" si="28">E32-H33</f>
        <v>0.39999999999999991</v>
      </c>
      <c r="Q32" s="32">
        <f t="shared" si="21"/>
        <v>0.5</v>
      </c>
      <c r="R32" s="32">
        <f t="shared" si="22"/>
        <v>0.80000000000000027</v>
      </c>
      <c r="S32" s="32">
        <f t="shared" ref="S32" si="29">ABS(K32)</f>
        <v>0.30000000000000027</v>
      </c>
      <c r="T32" s="32">
        <f t="shared" ref="T32" si="30">ABS(M32)</f>
        <v>0.79999999999999982</v>
      </c>
      <c r="U32" s="32">
        <f t="shared" ref="U32" si="31">ABS(N32)</f>
        <v>0.39999999999999991</v>
      </c>
    </row>
    <row r="33" spans="1:21" x14ac:dyDescent="0.2">
      <c r="A33" s="51">
        <v>43252</v>
      </c>
      <c r="B33" s="19">
        <v>2018</v>
      </c>
      <c r="C33" s="32">
        <f t="shared" si="14"/>
        <v>2.2000000000000002</v>
      </c>
      <c r="D33" s="20">
        <v>2019</v>
      </c>
      <c r="E33" s="26">
        <f t="shared" si="7"/>
        <v>2.2000000000000002</v>
      </c>
      <c r="F33" s="20">
        <v>2018</v>
      </c>
      <c r="G33" s="32">
        <f>ROUND('BIP Realisation'!I39,1)</f>
        <v>1.1000000000000001</v>
      </c>
      <c r="H33" s="32">
        <f>ROUND('BIP Realisation'!S39,1)</f>
        <v>1.5</v>
      </c>
      <c r="I33" s="19">
        <v>2018</v>
      </c>
      <c r="J33" s="32">
        <f t="shared" ref="J33" si="32">C33-G33</f>
        <v>1.1000000000000001</v>
      </c>
      <c r="K33" s="26">
        <f t="shared" ref="K33" si="33">C33-H33</f>
        <v>0.70000000000000018</v>
      </c>
      <c r="L33" s="19">
        <v>2019</v>
      </c>
      <c r="M33" s="32">
        <f t="shared" ref="M33" si="34">E33-G34</f>
        <v>1.2000000000000002</v>
      </c>
      <c r="N33" s="26">
        <f t="shared" ref="N33" si="35">E33-H34</f>
        <v>1.6</v>
      </c>
      <c r="Q33" s="32">
        <f t="shared" si="21"/>
        <v>-0.39999999999999991</v>
      </c>
      <c r="R33" s="32">
        <f t="shared" si="22"/>
        <v>1.1000000000000001</v>
      </c>
      <c r="S33" s="32">
        <f t="shared" ref="S33" si="36">ABS(K33)</f>
        <v>0.70000000000000018</v>
      </c>
      <c r="T33" s="32">
        <f t="shared" ref="T33" si="37">ABS(M33)</f>
        <v>1.2000000000000002</v>
      </c>
      <c r="U33" s="32">
        <f t="shared" ref="U33" si="38">ABS(N33)</f>
        <v>1.6</v>
      </c>
    </row>
    <row r="34" spans="1:21" x14ac:dyDescent="0.2">
      <c r="A34" s="51">
        <v>43617</v>
      </c>
      <c r="B34" s="19">
        <v>2019</v>
      </c>
      <c r="C34" s="32">
        <f>H33</f>
        <v>1.5</v>
      </c>
      <c r="D34" s="20">
        <v>2020</v>
      </c>
      <c r="E34" s="26">
        <f t="shared" si="7"/>
        <v>1.5</v>
      </c>
      <c r="F34" s="20">
        <v>2019</v>
      </c>
      <c r="G34" s="32">
        <f>ROUND('BIP Realisation'!I40,1)</f>
        <v>1</v>
      </c>
      <c r="H34" s="32">
        <f>ROUND('BIP Realisation'!S40,1)</f>
        <v>0.6</v>
      </c>
      <c r="I34" s="19">
        <v>2019</v>
      </c>
      <c r="J34" s="32">
        <f t="shared" ref="J34" si="39">C34-G34</f>
        <v>0.5</v>
      </c>
      <c r="K34" s="26">
        <f t="shared" ref="K34" si="40">C34-H34</f>
        <v>0.9</v>
      </c>
      <c r="L34" s="19">
        <v>2020</v>
      </c>
      <c r="M34" s="32">
        <f t="shared" ref="M34" si="41">E34-G35</f>
        <v>5.6</v>
      </c>
      <c r="N34" s="26">
        <f t="shared" ref="N34" si="42">E34-H35</f>
        <v>6.5</v>
      </c>
      <c r="Q34" s="32">
        <f t="shared" si="21"/>
        <v>0.4</v>
      </c>
      <c r="R34" s="32">
        <f t="shared" si="22"/>
        <v>0.5</v>
      </c>
      <c r="S34" s="32">
        <f t="shared" ref="S34" si="43">ABS(K34)</f>
        <v>0.9</v>
      </c>
      <c r="T34" s="32">
        <f t="shared" ref="T34" si="44">ABS(M34)</f>
        <v>5.6</v>
      </c>
      <c r="U34" s="32">
        <f t="shared" ref="U34" si="45">ABS(N34)</f>
        <v>6.5</v>
      </c>
    </row>
    <row r="35" spans="1:21" x14ac:dyDescent="0.2">
      <c r="A35" s="51">
        <v>43983</v>
      </c>
      <c r="B35" s="19">
        <v>2020</v>
      </c>
      <c r="C35" s="32">
        <f t="shared" ref="C35:C36" si="46">H34</f>
        <v>0.6</v>
      </c>
      <c r="D35" s="20">
        <v>2021</v>
      </c>
      <c r="E35" s="26">
        <f t="shared" si="7"/>
        <v>0.6</v>
      </c>
      <c r="F35" s="20">
        <v>2020</v>
      </c>
      <c r="G35" s="32">
        <f>ROUND('BIP Realisation'!I41,1)</f>
        <v>-4.0999999999999996</v>
      </c>
      <c r="H35" s="32">
        <f>ROUND('BIP Realisation'!S41,1)</f>
        <v>-5</v>
      </c>
      <c r="I35" s="19">
        <v>2020</v>
      </c>
      <c r="J35" s="32">
        <f t="shared" ref="J35" si="47">C35-G35</f>
        <v>4.6999999999999993</v>
      </c>
      <c r="K35" s="26">
        <f t="shared" ref="K35" si="48">C35-H35</f>
        <v>5.6</v>
      </c>
      <c r="L35" s="19">
        <v>2021</v>
      </c>
      <c r="M35" s="32">
        <f t="shared" ref="M35" si="49">E35-G36</f>
        <v>-3.1</v>
      </c>
      <c r="N35" s="26">
        <f t="shared" ref="N35" si="50">E35-H36</f>
        <v>-2.1</v>
      </c>
      <c r="Q35" s="32">
        <f t="shared" si="21"/>
        <v>0.90000000000000036</v>
      </c>
      <c r="R35" s="32">
        <f t="shared" si="22"/>
        <v>4.6999999999999993</v>
      </c>
      <c r="S35" s="32">
        <f t="shared" ref="S35" si="51">ABS(K35)</f>
        <v>5.6</v>
      </c>
      <c r="T35" s="32">
        <f t="shared" ref="T35" si="52">ABS(M35)</f>
        <v>3.1</v>
      </c>
      <c r="U35" s="32">
        <f t="shared" ref="U35" si="53">ABS(N35)</f>
        <v>2.1</v>
      </c>
    </row>
    <row r="36" spans="1:21" x14ac:dyDescent="0.2">
      <c r="A36" s="51">
        <v>44348</v>
      </c>
      <c r="B36" s="19">
        <v>2021</v>
      </c>
      <c r="C36" s="32">
        <f t="shared" si="46"/>
        <v>-5</v>
      </c>
      <c r="D36" s="20">
        <v>2022</v>
      </c>
      <c r="E36" s="26">
        <f t="shared" si="7"/>
        <v>-5</v>
      </c>
      <c r="F36" s="20">
        <v>2021</v>
      </c>
      <c r="G36" s="32">
        <f>ROUND('BIP Realisation'!I42,1)</f>
        <v>3.7</v>
      </c>
      <c r="H36" s="32">
        <f>ROUND('BIP Realisation'!S42,1)</f>
        <v>2.7</v>
      </c>
      <c r="I36" s="19">
        <v>2021</v>
      </c>
      <c r="J36" s="32">
        <f t="shared" ref="J36" si="54">C36-G36</f>
        <v>-8.6999999999999993</v>
      </c>
      <c r="K36" s="26">
        <f t="shared" ref="K36" si="55">C36-H36</f>
        <v>-7.7</v>
      </c>
      <c r="L36" s="19">
        <v>2022</v>
      </c>
      <c r="M36" s="32"/>
      <c r="N36" s="26"/>
      <c r="Q36" s="32">
        <f t="shared" si="21"/>
        <v>1</v>
      </c>
      <c r="R36" s="32">
        <f t="shared" si="22"/>
        <v>8.6999999999999993</v>
      </c>
      <c r="S36" s="32">
        <f t="shared" ref="S36" si="56">ABS(K36)</f>
        <v>7.7</v>
      </c>
      <c r="T36" s="32"/>
      <c r="U36" s="32"/>
    </row>
    <row r="37" spans="1:21" x14ac:dyDescent="0.2">
      <c r="A37" s="51">
        <v>44713</v>
      </c>
      <c r="B37" s="19">
        <v>2022</v>
      </c>
      <c r="D37" s="20">
        <v>2023</v>
      </c>
      <c r="E37" s="27"/>
      <c r="F37" s="20">
        <v>2022</v>
      </c>
      <c r="H37" s="27"/>
      <c r="I37" s="19">
        <v>2022</v>
      </c>
      <c r="K37" s="27"/>
      <c r="L37" s="19">
        <v>2023</v>
      </c>
      <c r="M37" s="32"/>
      <c r="N37" s="26"/>
      <c r="R37" s="32"/>
      <c r="S37" s="32"/>
      <c r="T37" s="32"/>
      <c r="U37" s="32"/>
    </row>
    <row r="38" spans="1:21" x14ac:dyDescent="0.2">
      <c r="A38" s="52">
        <v>45078</v>
      </c>
      <c r="B38" s="31">
        <v>2023</v>
      </c>
      <c r="C38" s="29"/>
      <c r="D38" s="29">
        <v>2024</v>
      </c>
      <c r="E38" s="33"/>
      <c r="F38" s="31">
        <v>2023</v>
      </c>
      <c r="G38" s="29"/>
      <c r="H38" s="33"/>
      <c r="I38" s="31">
        <v>2023</v>
      </c>
      <c r="J38" s="29"/>
      <c r="K38" s="33"/>
      <c r="L38" s="31">
        <v>2024</v>
      </c>
      <c r="M38" s="34"/>
      <c r="N38" s="35"/>
      <c r="R38" s="32"/>
      <c r="S38" s="32"/>
      <c r="T38" s="32"/>
      <c r="U38" s="32"/>
    </row>
    <row r="40" spans="1:21" x14ac:dyDescent="0.2">
      <c r="F40" s="30" t="s">
        <v>52</v>
      </c>
      <c r="G40" s="37">
        <f>AVERAGE(Q7:Q38)</f>
        <v>0.13666666666666666</v>
      </c>
      <c r="I40" s="30" t="s">
        <v>19</v>
      </c>
      <c r="J40" s="36">
        <f>AVERAGE(J7:J38)</f>
        <v>-0.16551724137931037</v>
      </c>
      <c r="K40" s="37">
        <f>AVERAGE(K7:K38)</f>
        <v>-2.7586206896551779E-2</v>
      </c>
      <c r="L40" s="30" t="s">
        <v>19</v>
      </c>
      <c r="M40" s="36">
        <f>AVERAGE(M7:M38)</f>
        <v>-2.8571428571428612E-2</v>
      </c>
      <c r="N40" s="37">
        <f>AVERAGE(N7:N38)</f>
        <v>0.10357142857142856</v>
      </c>
    </row>
    <row r="41" spans="1:21" x14ac:dyDescent="0.2">
      <c r="F41" s="19" t="s">
        <v>65</v>
      </c>
      <c r="G41" s="39">
        <f>AVEDEV(Q7:Q38)</f>
        <v>0.48155555555555563</v>
      </c>
      <c r="I41" s="19" t="s">
        <v>18</v>
      </c>
      <c r="J41" s="38">
        <f>AVERAGE(R8:R28)</f>
        <v>1.9428571428571431</v>
      </c>
      <c r="K41" s="39">
        <f>AVERAGE(S8:S28)</f>
        <v>1.9</v>
      </c>
      <c r="L41" s="19" t="s">
        <v>18</v>
      </c>
      <c r="M41" s="38">
        <f>AVERAGE(T8:T27)</f>
        <v>2.1950000000000003</v>
      </c>
      <c r="N41" s="39">
        <f>AVERAGE(U8:U27)</f>
        <v>2.1050000000000004</v>
      </c>
    </row>
    <row r="42" spans="1:21" x14ac:dyDescent="0.2">
      <c r="F42" s="19" t="s">
        <v>66</v>
      </c>
      <c r="G42" s="39">
        <f>VARP(Q7:Q38)+G40^2</f>
        <v>0.32100000000000006</v>
      </c>
      <c r="I42" s="19" t="s">
        <v>14</v>
      </c>
      <c r="J42" s="38">
        <f>VARP(J7:J38)+J40^2</f>
        <v>9.8448275862068932</v>
      </c>
      <c r="K42" s="39">
        <f>VARP(K7:K38)+K40^2</f>
        <v>9.0020689655172408</v>
      </c>
      <c r="L42" s="19" t="s">
        <v>14</v>
      </c>
      <c r="M42" s="38">
        <f>VARP(M7:M38)+M40^2</f>
        <v>8.9964285714285719</v>
      </c>
      <c r="N42" s="39">
        <f>VARP(N7:N38)+N40^2</f>
        <v>8.0732142857142843</v>
      </c>
    </row>
    <row r="43" spans="1:21" x14ac:dyDescent="0.2">
      <c r="F43" s="19" t="s">
        <v>67</v>
      </c>
      <c r="G43" s="39">
        <f>SQRT(G42)</f>
        <v>0.56656861896861188</v>
      </c>
      <c r="I43" s="19" t="s">
        <v>13</v>
      </c>
      <c r="J43" s="38">
        <f>SQRT(J42)</f>
        <v>3.1376468230517744</v>
      </c>
      <c r="K43" s="39">
        <f>SQRT(K42)</f>
        <v>3.0003448077708068</v>
      </c>
      <c r="L43" s="19" t="s">
        <v>13</v>
      </c>
      <c r="M43" s="38">
        <f>SQRT(M42)</f>
        <v>2.9994047028416442</v>
      </c>
      <c r="N43" s="39">
        <f>SQRT(N42)</f>
        <v>2.8413402270256696</v>
      </c>
    </row>
    <row r="44" spans="1:21" x14ac:dyDescent="0.2">
      <c r="F44" s="19" t="s">
        <v>28</v>
      </c>
      <c r="G44" s="39">
        <f>_xlfn.STDEV.S(Q7:Q38)</f>
        <v>0.55923798729769925</v>
      </c>
      <c r="I44" s="19" t="s">
        <v>28</v>
      </c>
      <c r="J44" s="38">
        <f>_xlfn.STDEV.S(J7:J38)</f>
        <v>3.1887386514407412</v>
      </c>
      <c r="K44" s="39">
        <f>_xlfn.STDEV.S(K7:K38)</f>
        <v>3.0533233125942507</v>
      </c>
      <c r="L44" s="19" t="s">
        <v>28</v>
      </c>
      <c r="M44" s="38">
        <f>_xlfn.STDEV.S(M7:M38)</f>
        <v>3.0543056606670964</v>
      </c>
      <c r="N44" s="39">
        <f>_xlfn.STDEV.S(N7:N38)</f>
        <v>2.891556308218445</v>
      </c>
    </row>
    <row r="45" spans="1:21" x14ac:dyDescent="0.2">
      <c r="F45" s="31" t="s">
        <v>30</v>
      </c>
      <c r="G45" s="33">
        <f>COUNT(Q7:Q38)</f>
        <v>30</v>
      </c>
      <c r="I45" s="31" t="s">
        <v>30</v>
      </c>
      <c r="J45" s="29">
        <f>COUNT(J7:J38)</f>
        <v>29</v>
      </c>
      <c r="K45" s="33">
        <f>COUNT(K7:K38)</f>
        <v>29</v>
      </c>
      <c r="L45" s="31" t="s">
        <v>30</v>
      </c>
      <c r="M45" s="29">
        <f>COUNT(M7:M38)</f>
        <v>28</v>
      </c>
      <c r="N45" s="33">
        <f>COUNT(N7:N38)</f>
        <v>28</v>
      </c>
    </row>
  </sheetData>
  <mergeCells count="7">
    <mergeCell ref="A4:E4"/>
    <mergeCell ref="F4:H4"/>
    <mergeCell ref="I4:K4"/>
    <mergeCell ref="L4:N4"/>
    <mergeCell ref="R3:U3"/>
    <mergeCell ref="R4:S4"/>
    <mergeCell ref="T4:U4"/>
  </mergeCells>
  <pageMargins left="0.78740157499999996" right="0.78740157499999996" top="0.984251969" bottom="0.984251969" header="0.4921259845" footer="0.4921259845"/>
  <pageSetup paperSize="9"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U45"/>
  <sheetViews>
    <sheetView zoomScale="80" zoomScaleNormal="80" workbookViewId="0">
      <selection activeCell="T35" sqref="T35:U36"/>
    </sheetView>
  </sheetViews>
  <sheetFormatPr baseColWidth="10" defaultColWidth="11.42578125" defaultRowHeight="12.75" x14ac:dyDescent="0.2"/>
  <cols>
    <col min="1" max="1" width="17.7109375" style="7" customWidth="1"/>
    <col min="2" max="2" width="8.7109375" style="20" bestFit="1" customWidth="1"/>
    <col min="3" max="3" width="13.5703125" style="7" bestFit="1" customWidth="1"/>
    <col min="4" max="4" width="8.7109375" style="20" bestFit="1" customWidth="1"/>
    <col min="5" max="5" width="13.5703125" style="7" bestFit="1" customWidth="1"/>
    <col min="6" max="6" width="15.140625" style="20" bestFit="1" customWidth="1"/>
    <col min="7" max="7" width="12.42578125" style="20" customWidth="1"/>
    <col min="8" max="8" width="15.7109375" style="20" bestFit="1" customWidth="1"/>
    <col min="9" max="9" width="13.85546875" style="20" customWidth="1"/>
    <col min="10" max="10" width="14.5703125" style="20" customWidth="1"/>
    <col min="11" max="11" width="17" style="20" customWidth="1"/>
    <col min="12" max="12" width="14.140625" style="20" customWidth="1"/>
    <col min="13" max="13" width="15.28515625" style="20" customWidth="1"/>
    <col min="14" max="14" width="17.28515625" style="20" customWidth="1"/>
    <col min="15" max="16" width="11.42578125" style="7"/>
    <col min="17" max="17" width="18.5703125" style="20" customWidth="1"/>
    <col min="18" max="18" width="12.7109375" style="7" bestFit="1" customWidth="1"/>
    <col min="19" max="19" width="15.7109375" style="7" bestFit="1" customWidth="1"/>
    <col min="20" max="20" width="12.7109375" style="7" bestFit="1" customWidth="1"/>
    <col min="21" max="21" width="15.7109375" style="7" bestFit="1" customWidth="1"/>
    <col min="22" max="16384" width="11.42578125" style="7"/>
  </cols>
  <sheetData>
    <row r="1" spans="1:21" ht="18" x14ac:dyDescent="0.25">
      <c r="A1" s="10" t="s">
        <v>68</v>
      </c>
    </row>
    <row r="3" spans="1:21" x14ac:dyDescent="0.2">
      <c r="R3" s="113" t="s">
        <v>78</v>
      </c>
      <c r="S3" s="113"/>
      <c r="T3" s="113"/>
      <c r="U3" s="113"/>
    </row>
    <row r="4" spans="1:21" ht="25.5" customHeight="1" x14ac:dyDescent="0.2">
      <c r="A4" s="114" t="s">
        <v>69</v>
      </c>
      <c r="B4" s="107"/>
      <c r="C4" s="107"/>
      <c r="D4" s="107"/>
      <c r="E4" s="108"/>
      <c r="F4" s="109" t="s">
        <v>17</v>
      </c>
      <c r="G4" s="110"/>
      <c r="H4" s="111"/>
      <c r="I4" s="102" t="s">
        <v>62</v>
      </c>
      <c r="J4" s="103"/>
      <c r="K4" s="104"/>
      <c r="L4" s="102" t="s">
        <v>63</v>
      </c>
      <c r="M4" s="103"/>
      <c r="N4" s="104"/>
      <c r="R4" s="113" t="s">
        <v>55</v>
      </c>
      <c r="S4" s="113"/>
      <c r="T4" s="113" t="s">
        <v>56</v>
      </c>
      <c r="U4" s="113"/>
    </row>
    <row r="5" spans="1:21" ht="54.75" customHeight="1" x14ac:dyDescent="0.2">
      <c r="A5" s="16" t="s">
        <v>16</v>
      </c>
      <c r="B5" s="53" t="s">
        <v>55</v>
      </c>
      <c r="C5" s="28" t="s">
        <v>20</v>
      </c>
      <c r="D5" s="15" t="s">
        <v>56</v>
      </c>
      <c r="E5" s="40" t="s">
        <v>20</v>
      </c>
      <c r="F5" s="53" t="s">
        <v>58</v>
      </c>
      <c r="G5" s="15" t="s">
        <v>57</v>
      </c>
      <c r="H5" s="15" t="s">
        <v>59</v>
      </c>
      <c r="I5" s="53" t="s">
        <v>58</v>
      </c>
      <c r="J5" s="15" t="s">
        <v>60</v>
      </c>
      <c r="K5" s="14" t="s">
        <v>61</v>
      </c>
      <c r="L5" s="53" t="s">
        <v>58</v>
      </c>
      <c r="M5" s="15" t="s">
        <v>60</v>
      </c>
      <c r="N5" s="14" t="s">
        <v>61</v>
      </c>
      <c r="Q5" s="43" t="s">
        <v>64</v>
      </c>
      <c r="R5" s="43" t="s">
        <v>60</v>
      </c>
      <c r="S5" s="43" t="s">
        <v>61</v>
      </c>
      <c r="T5" s="43" t="s">
        <v>60</v>
      </c>
      <c r="U5" s="43" t="s">
        <v>61</v>
      </c>
    </row>
    <row r="6" spans="1:21" x14ac:dyDescent="0.2">
      <c r="A6" s="13"/>
      <c r="B6" s="19"/>
      <c r="C6" s="12"/>
      <c r="D6" s="19"/>
      <c r="E6" s="12"/>
      <c r="H6" s="27"/>
      <c r="I6" s="19"/>
      <c r="K6" s="27"/>
      <c r="L6" s="19"/>
      <c r="N6" s="27"/>
    </row>
    <row r="7" spans="1:21" x14ac:dyDescent="0.2">
      <c r="A7" s="50">
        <v>33573</v>
      </c>
      <c r="B7" s="30">
        <v>1991</v>
      </c>
      <c r="C7" s="25"/>
      <c r="D7" s="30">
        <v>1992</v>
      </c>
      <c r="E7" s="25"/>
      <c r="F7" s="20">
        <v>1992</v>
      </c>
      <c r="G7" s="32">
        <f>ROUND('BIP Realisation'!I13,1)</f>
        <v>2</v>
      </c>
      <c r="H7" s="32">
        <f>ROUND('BIP Realisation'!S13,1)</f>
        <v>1.9</v>
      </c>
      <c r="I7" s="30">
        <v>1991</v>
      </c>
      <c r="J7" s="28"/>
      <c r="K7" s="40"/>
      <c r="L7" s="30">
        <v>1992</v>
      </c>
      <c r="M7" s="41"/>
      <c r="N7" s="25"/>
      <c r="P7" s="8"/>
      <c r="Q7" s="32">
        <f t="shared" ref="Q7:Q36" si="0">G7-H7</f>
        <v>0.10000000000000009</v>
      </c>
      <c r="R7" s="32"/>
      <c r="S7" s="32"/>
      <c r="T7" s="32"/>
      <c r="U7" s="32"/>
    </row>
    <row r="8" spans="1:21" x14ac:dyDescent="0.2">
      <c r="A8" s="51">
        <v>33939</v>
      </c>
      <c r="B8" s="19">
        <v>1992</v>
      </c>
      <c r="C8" s="26"/>
      <c r="D8" s="19">
        <v>1993</v>
      </c>
      <c r="E8" s="26"/>
      <c r="F8" s="20">
        <v>1993</v>
      </c>
      <c r="G8" s="32">
        <f>ROUND('BIP Realisation'!I14,1)</f>
        <v>-1</v>
      </c>
      <c r="H8" s="32">
        <f>ROUND('BIP Realisation'!S14,1)</f>
        <v>-1.3</v>
      </c>
      <c r="I8" s="19">
        <v>1992</v>
      </c>
      <c r="J8" s="32"/>
      <c r="K8" s="26"/>
      <c r="L8" s="19">
        <v>1993</v>
      </c>
      <c r="M8" s="32"/>
      <c r="N8" s="26"/>
      <c r="P8" s="8"/>
      <c r="Q8" s="32">
        <f t="shared" si="0"/>
        <v>0.30000000000000004</v>
      </c>
      <c r="R8" s="32"/>
      <c r="S8" s="32"/>
      <c r="T8" s="32"/>
      <c r="U8" s="32"/>
    </row>
    <row r="9" spans="1:21" x14ac:dyDescent="0.2">
      <c r="A9" s="51">
        <v>34304</v>
      </c>
      <c r="B9" s="19">
        <v>1993</v>
      </c>
      <c r="C9" s="26">
        <f>H7</f>
        <v>1.9</v>
      </c>
      <c r="D9" s="19">
        <v>1994</v>
      </c>
      <c r="E9" s="26">
        <f>C9</f>
        <v>1.9</v>
      </c>
      <c r="F9" s="20">
        <v>1994</v>
      </c>
      <c r="G9" s="32">
        <f>ROUND('BIP Realisation'!I15,1)</f>
        <v>2.6</v>
      </c>
      <c r="H9" s="32">
        <f>ROUND('BIP Realisation'!S15,1)</f>
        <v>2.8</v>
      </c>
      <c r="I9" s="19">
        <v>1993</v>
      </c>
      <c r="J9" s="32">
        <f>C9-G8</f>
        <v>2.9</v>
      </c>
      <c r="K9" s="26">
        <f t="shared" ref="K9:K30" si="1">C9-H8</f>
        <v>3.2</v>
      </c>
      <c r="L9" s="19">
        <v>1994</v>
      </c>
      <c r="M9" s="32">
        <f t="shared" ref="M9:M29" si="2">E9-G9</f>
        <v>-0.70000000000000018</v>
      </c>
      <c r="N9" s="26">
        <f>E9-H9</f>
        <v>-0.89999999999999991</v>
      </c>
      <c r="P9" s="8"/>
      <c r="Q9" s="32">
        <f t="shared" si="0"/>
        <v>-0.19999999999999973</v>
      </c>
      <c r="R9" s="32">
        <f t="shared" ref="R9:S28" si="3">ABS(J9)</f>
        <v>2.9</v>
      </c>
      <c r="S9" s="32">
        <f t="shared" si="3"/>
        <v>3.2</v>
      </c>
      <c r="T9" s="32">
        <f t="shared" ref="T9:U27" si="4">ABS(M9)</f>
        <v>0.70000000000000018</v>
      </c>
      <c r="U9" s="32">
        <f t="shared" si="4"/>
        <v>0.89999999999999991</v>
      </c>
    </row>
    <row r="10" spans="1:21" x14ac:dyDescent="0.2">
      <c r="A10" s="51">
        <v>34669</v>
      </c>
      <c r="B10" s="19">
        <v>1994</v>
      </c>
      <c r="C10" s="26">
        <f t="shared" ref="C10:C36" si="5">H8</f>
        <v>-1.3</v>
      </c>
      <c r="D10" s="19">
        <v>1995</v>
      </c>
      <c r="E10" s="26">
        <f t="shared" ref="E10:E36" si="6">C10</f>
        <v>-1.3</v>
      </c>
      <c r="F10" s="20">
        <v>1995</v>
      </c>
      <c r="G10" s="32">
        <f>ROUND('BIP Realisation'!I16,1)</f>
        <v>1.5</v>
      </c>
      <c r="H10" s="32">
        <f>ROUND('BIP Realisation'!S16,1)</f>
        <v>1.9</v>
      </c>
      <c r="I10" s="19">
        <v>1994</v>
      </c>
      <c r="J10" s="32">
        <f t="shared" ref="J10:J30" si="7">C10-G9</f>
        <v>-3.9000000000000004</v>
      </c>
      <c r="K10" s="26">
        <f t="shared" si="1"/>
        <v>-4.0999999999999996</v>
      </c>
      <c r="L10" s="19">
        <v>1995</v>
      </c>
      <c r="M10" s="32">
        <f t="shared" si="2"/>
        <v>-2.8</v>
      </c>
      <c r="N10" s="26">
        <f t="shared" ref="N10:N27" si="8">E10-H10</f>
        <v>-3.2</v>
      </c>
      <c r="P10" s="8"/>
      <c r="Q10" s="32">
        <f t="shared" si="0"/>
        <v>-0.39999999999999991</v>
      </c>
      <c r="R10" s="32">
        <f t="shared" si="3"/>
        <v>3.9000000000000004</v>
      </c>
      <c r="S10" s="32">
        <f t="shared" si="3"/>
        <v>4.0999999999999996</v>
      </c>
      <c r="T10" s="32">
        <f t="shared" si="4"/>
        <v>2.8</v>
      </c>
      <c r="U10" s="32">
        <f t="shared" si="4"/>
        <v>3.2</v>
      </c>
    </row>
    <row r="11" spans="1:21" x14ac:dyDescent="0.2">
      <c r="A11" s="51">
        <v>35034</v>
      </c>
      <c r="B11" s="19">
        <v>1995</v>
      </c>
      <c r="C11" s="26">
        <f t="shared" si="5"/>
        <v>2.8</v>
      </c>
      <c r="D11" s="19">
        <v>1996</v>
      </c>
      <c r="E11" s="26">
        <f t="shared" si="6"/>
        <v>2.8</v>
      </c>
      <c r="F11" s="20">
        <v>1996</v>
      </c>
      <c r="G11" s="32">
        <f>ROUND('BIP Realisation'!I17,1)</f>
        <v>1</v>
      </c>
      <c r="H11" s="32">
        <f>ROUND('BIP Realisation'!S17,1)</f>
        <v>1.4</v>
      </c>
      <c r="I11" s="19">
        <v>1995</v>
      </c>
      <c r="J11" s="32">
        <f t="shared" si="7"/>
        <v>1.2999999999999998</v>
      </c>
      <c r="K11" s="26">
        <f t="shared" si="1"/>
        <v>0.89999999999999991</v>
      </c>
      <c r="L11" s="19">
        <v>1996</v>
      </c>
      <c r="M11" s="32">
        <f t="shared" si="2"/>
        <v>1.7999999999999998</v>
      </c>
      <c r="N11" s="26">
        <f t="shared" si="8"/>
        <v>1.4</v>
      </c>
      <c r="P11" s="8"/>
      <c r="Q11" s="32">
        <f t="shared" si="0"/>
        <v>-0.39999999999999991</v>
      </c>
      <c r="R11" s="32">
        <f t="shared" si="3"/>
        <v>1.2999999999999998</v>
      </c>
      <c r="S11" s="32">
        <f t="shared" si="3"/>
        <v>0.89999999999999991</v>
      </c>
      <c r="T11" s="32">
        <f t="shared" si="4"/>
        <v>1.7999999999999998</v>
      </c>
      <c r="U11" s="32">
        <f t="shared" si="4"/>
        <v>1.4</v>
      </c>
    </row>
    <row r="12" spans="1:21" x14ac:dyDescent="0.2">
      <c r="A12" s="51">
        <v>35400</v>
      </c>
      <c r="B12" s="19">
        <v>1996</v>
      </c>
      <c r="C12" s="26">
        <f t="shared" si="5"/>
        <v>1.9</v>
      </c>
      <c r="D12" s="19">
        <v>1997</v>
      </c>
      <c r="E12" s="26">
        <f t="shared" si="6"/>
        <v>1.9</v>
      </c>
      <c r="F12" s="20">
        <v>1997</v>
      </c>
      <c r="G12" s="32">
        <f>ROUND('BIP Realisation'!I18,1)</f>
        <v>1.9</v>
      </c>
      <c r="H12" s="32">
        <f>ROUND('BIP Realisation'!S18,1)</f>
        <v>2.2000000000000002</v>
      </c>
      <c r="I12" s="19">
        <v>1996</v>
      </c>
      <c r="J12" s="32">
        <f t="shared" si="7"/>
        <v>0.89999999999999991</v>
      </c>
      <c r="K12" s="26">
        <f t="shared" si="1"/>
        <v>0.5</v>
      </c>
      <c r="L12" s="19">
        <v>1997</v>
      </c>
      <c r="M12" s="32">
        <f t="shared" si="2"/>
        <v>0</v>
      </c>
      <c r="N12" s="26">
        <f t="shared" si="8"/>
        <v>-0.30000000000000027</v>
      </c>
      <c r="P12" s="8"/>
      <c r="Q12" s="32">
        <f t="shared" si="0"/>
        <v>-0.30000000000000027</v>
      </c>
      <c r="R12" s="32">
        <f t="shared" si="3"/>
        <v>0.89999999999999991</v>
      </c>
      <c r="S12" s="32">
        <f t="shared" si="3"/>
        <v>0.5</v>
      </c>
      <c r="T12" s="32">
        <f t="shared" si="4"/>
        <v>0</v>
      </c>
      <c r="U12" s="32">
        <f t="shared" si="4"/>
        <v>0.30000000000000027</v>
      </c>
    </row>
    <row r="13" spans="1:21" x14ac:dyDescent="0.2">
      <c r="A13" s="51">
        <v>35765</v>
      </c>
      <c r="B13" s="19">
        <v>1997</v>
      </c>
      <c r="C13" s="26">
        <f t="shared" si="5"/>
        <v>1.4</v>
      </c>
      <c r="D13" s="19">
        <v>1998</v>
      </c>
      <c r="E13" s="26">
        <f t="shared" si="6"/>
        <v>1.4</v>
      </c>
      <c r="F13" s="20">
        <v>1998</v>
      </c>
      <c r="G13" s="32">
        <f>ROUND('BIP Realisation'!I19,1)</f>
        <v>2.1</v>
      </c>
      <c r="H13" s="32">
        <f>ROUND('BIP Realisation'!S19,1)</f>
        <v>2.8</v>
      </c>
      <c r="I13" s="19">
        <v>1997</v>
      </c>
      <c r="J13" s="32">
        <f t="shared" si="7"/>
        <v>-0.5</v>
      </c>
      <c r="K13" s="26">
        <f t="shared" si="1"/>
        <v>-0.80000000000000027</v>
      </c>
      <c r="L13" s="19">
        <v>1998</v>
      </c>
      <c r="M13" s="32">
        <f t="shared" si="2"/>
        <v>-0.70000000000000018</v>
      </c>
      <c r="N13" s="26">
        <f t="shared" si="8"/>
        <v>-1.4</v>
      </c>
      <c r="P13" s="8"/>
      <c r="Q13" s="32">
        <f t="shared" si="0"/>
        <v>-0.69999999999999973</v>
      </c>
      <c r="R13" s="32">
        <f t="shared" si="3"/>
        <v>0.5</v>
      </c>
      <c r="S13" s="32">
        <f t="shared" si="3"/>
        <v>0.80000000000000027</v>
      </c>
      <c r="T13" s="32">
        <f t="shared" si="4"/>
        <v>0.70000000000000018</v>
      </c>
      <c r="U13" s="32">
        <f t="shared" si="4"/>
        <v>1.4</v>
      </c>
    </row>
    <row r="14" spans="1:21" x14ac:dyDescent="0.2">
      <c r="A14" s="51">
        <v>36130</v>
      </c>
      <c r="B14" s="19">
        <v>1998</v>
      </c>
      <c r="C14" s="26">
        <f t="shared" si="5"/>
        <v>2.2000000000000002</v>
      </c>
      <c r="D14" s="19">
        <v>1999</v>
      </c>
      <c r="E14" s="26">
        <f t="shared" si="6"/>
        <v>2.2000000000000002</v>
      </c>
      <c r="F14" s="20">
        <v>1999</v>
      </c>
      <c r="G14" s="32">
        <f>ROUND('BIP Realisation'!I20,1)</f>
        <v>2.1</v>
      </c>
      <c r="H14" s="32">
        <f>ROUND('BIP Realisation'!S20,1)</f>
        <v>1.4</v>
      </c>
      <c r="I14" s="19">
        <v>1998</v>
      </c>
      <c r="J14" s="32">
        <f t="shared" si="7"/>
        <v>0.10000000000000009</v>
      </c>
      <c r="K14" s="26">
        <f t="shared" si="1"/>
        <v>-0.59999999999999964</v>
      </c>
      <c r="L14" s="19">
        <v>1999</v>
      </c>
      <c r="M14" s="32">
        <f t="shared" si="2"/>
        <v>0.10000000000000009</v>
      </c>
      <c r="N14" s="26">
        <f t="shared" si="8"/>
        <v>0.80000000000000027</v>
      </c>
      <c r="P14" s="8"/>
      <c r="Q14" s="32">
        <f t="shared" si="0"/>
        <v>0.70000000000000018</v>
      </c>
      <c r="R14" s="32">
        <f t="shared" si="3"/>
        <v>0.10000000000000009</v>
      </c>
      <c r="S14" s="32">
        <f t="shared" si="3"/>
        <v>0.59999999999999964</v>
      </c>
      <c r="T14" s="32">
        <f t="shared" si="4"/>
        <v>0.10000000000000009</v>
      </c>
      <c r="U14" s="32">
        <f t="shared" si="4"/>
        <v>0.80000000000000027</v>
      </c>
    </row>
    <row r="15" spans="1:21" x14ac:dyDescent="0.2">
      <c r="A15" s="51">
        <v>36495</v>
      </c>
      <c r="B15" s="19">
        <v>1999</v>
      </c>
      <c r="C15" s="26">
        <f t="shared" si="5"/>
        <v>2.8</v>
      </c>
      <c r="D15" s="19">
        <v>2000</v>
      </c>
      <c r="E15" s="26">
        <f t="shared" si="6"/>
        <v>2.8</v>
      </c>
      <c r="F15" s="20">
        <v>2000</v>
      </c>
      <c r="G15" s="32">
        <f>ROUND('BIP Realisation'!I21,1)</f>
        <v>2.9</v>
      </c>
      <c r="H15" s="32">
        <f>ROUND('BIP Realisation'!S21,1)</f>
        <v>3.1</v>
      </c>
      <c r="I15" s="19">
        <v>1999</v>
      </c>
      <c r="J15" s="32">
        <f t="shared" si="7"/>
        <v>0.69999999999999973</v>
      </c>
      <c r="K15" s="26">
        <f t="shared" si="1"/>
        <v>1.4</v>
      </c>
      <c r="L15" s="19">
        <v>2000</v>
      </c>
      <c r="M15" s="32">
        <f t="shared" si="2"/>
        <v>-0.10000000000000009</v>
      </c>
      <c r="N15" s="26">
        <f t="shared" si="8"/>
        <v>-0.30000000000000027</v>
      </c>
      <c r="P15" s="8"/>
      <c r="Q15" s="32">
        <f t="shared" si="0"/>
        <v>-0.20000000000000018</v>
      </c>
      <c r="R15" s="32">
        <f t="shared" si="3"/>
        <v>0.69999999999999973</v>
      </c>
      <c r="S15" s="32">
        <f t="shared" si="3"/>
        <v>1.4</v>
      </c>
      <c r="T15" s="32">
        <f t="shared" si="4"/>
        <v>0.10000000000000009</v>
      </c>
      <c r="U15" s="32">
        <f t="shared" si="4"/>
        <v>0.30000000000000027</v>
      </c>
    </row>
    <row r="16" spans="1:21" x14ac:dyDescent="0.2">
      <c r="A16" s="51">
        <v>36861</v>
      </c>
      <c r="B16" s="19">
        <v>2000</v>
      </c>
      <c r="C16" s="26">
        <f t="shared" si="5"/>
        <v>1.4</v>
      </c>
      <c r="D16" s="19">
        <v>2001</v>
      </c>
      <c r="E16" s="26">
        <f t="shared" si="6"/>
        <v>1.4</v>
      </c>
      <c r="F16" s="20">
        <v>2001</v>
      </c>
      <c r="G16" s="32">
        <f>ROUND('BIP Realisation'!I22,1)</f>
        <v>1.6</v>
      </c>
      <c r="H16" s="32">
        <f>ROUND('BIP Realisation'!S22,1)</f>
        <v>0.6</v>
      </c>
      <c r="I16" s="19">
        <v>2000</v>
      </c>
      <c r="J16" s="32">
        <f t="shared" si="7"/>
        <v>-1.5</v>
      </c>
      <c r="K16" s="26">
        <f t="shared" si="1"/>
        <v>-1.7000000000000002</v>
      </c>
      <c r="L16" s="19">
        <v>2001</v>
      </c>
      <c r="M16" s="32">
        <f t="shared" si="2"/>
        <v>-0.20000000000000018</v>
      </c>
      <c r="N16" s="26">
        <f t="shared" si="8"/>
        <v>0.79999999999999993</v>
      </c>
      <c r="P16" s="8"/>
      <c r="Q16" s="32">
        <f t="shared" si="0"/>
        <v>1</v>
      </c>
      <c r="R16" s="32">
        <f t="shared" si="3"/>
        <v>1.5</v>
      </c>
      <c r="S16" s="32">
        <f t="shared" si="3"/>
        <v>1.7000000000000002</v>
      </c>
      <c r="T16" s="32">
        <f t="shared" si="4"/>
        <v>0.20000000000000018</v>
      </c>
      <c r="U16" s="32">
        <f t="shared" si="4"/>
        <v>0.79999999999999993</v>
      </c>
    </row>
    <row r="17" spans="1:21" x14ac:dyDescent="0.2">
      <c r="A17" s="51">
        <v>37226</v>
      </c>
      <c r="B17" s="19">
        <v>2001</v>
      </c>
      <c r="C17" s="26">
        <f t="shared" si="5"/>
        <v>3.1</v>
      </c>
      <c r="D17" s="19">
        <v>2002</v>
      </c>
      <c r="E17" s="26">
        <f t="shared" si="6"/>
        <v>3.1</v>
      </c>
      <c r="F17" s="20">
        <v>2002</v>
      </c>
      <c r="G17" s="32">
        <f>ROUND('BIP Realisation'!I23,1)</f>
        <v>-0.2</v>
      </c>
      <c r="H17" s="32">
        <f>ROUND('BIP Realisation'!S23,1)</f>
        <v>0.2</v>
      </c>
      <c r="I17" s="19">
        <v>2001</v>
      </c>
      <c r="J17" s="32">
        <f t="shared" si="7"/>
        <v>1.5</v>
      </c>
      <c r="K17" s="26">
        <f t="shared" si="1"/>
        <v>2.5</v>
      </c>
      <c r="L17" s="19">
        <v>2002</v>
      </c>
      <c r="M17" s="32">
        <f t="shared" si="2"/>
        <v>3.3000000000000003</v>
      </c>
      <c r="N17" s="26">
        <f t="shared" si="8"/>
        <v>2.9</v>
      </c>
      <c r="Q17" s="32">
        <f t="shared" si="0"/>
        <v>-0.4</v>
      </c>
      <c r="R17" s="32">
        <f t="shared" si="3"/>
        <v>1.5</v>
      </c>
      <c r="S17" s="32">
        <f t="shared" si="3"/>
        <v>2.5</v>
      </c>
      <c r="T17" s="32">
        <f t="shared" si="4"/>
        <v>3.3000000000000003</v>
      </c>
      <c r="U17" s="32">
        <f t="shared" si="4"/>
        <v>2.9</v>
      </c>
    </row>
    <row r="18" spans="1:21" x14ac:dyDescent="0.2">
      <c r="A18" s="51">
        <v>37591</v>
      </c>
      <c r="B18" s="19">
        <v>2002</v>
      </c>
      <c r="C18" s="26">
        <f t="shared" si="5"/>
        <v>0.6</v>
      </c>
      <c r="D18" s="19">
        <v>2003</v>
      </c>
      <c r="E18" s="26">
        <f t="shared" si="6"/>
        <v>0.6</v>
      </c>
      <c r="F18" s="20">
        <v>2003</v>
      </c>
      <c r="G18" s="32">
        <f>ROUND('BIP Realisation'!I24,1)</f>
        <v>-0.5</v>
      </c>
      <c r="H18" s="32">
        <f>ROUND('BIP Realisation'!S24,1)</f>
        <v>-0.1</v>
      </c>
      <c r="I18" s="19">
        <v>2002</v>
      </c>
      <c r="J18" s="32">
        <f t="shared" si="7"/>
        <v>0.8</v>
      </c>
      <c r="K18" s="26">
        <f t="shared" si="1"/>
        <v>0.39999999999999997</v>
      </c>
      <c r="L18" s="19">
        <v>2003</v>
      </c>
      <c r="M18" s="32">
        <f t="shared" si="2"/>
        <v>1.1000000000000001</v>
      </c>
      <c r="N18" s="26">
        <f t="shared" si="8"/>
        <v>0.7</v>
      </c>
      <c r="Q18" s="32">
        <f t="shared" si="0"/>
        <v>-0.4</v>
      </c>
      <c r="R18" s="32">
        <f t="shared" si="3"/>
        <v>0.8</v>
      </c>
      <c r="S18" s="32">
        <f t="shared" si="3"/>
        <v>0.39999999999999997</v>
      </c>
      <c r="T18" s="32">
        <f t="shared" si="4"/>
        <v>1.1000000000000001</v>
      </c>
      <c r="U18" s="32">
        <f t="shared" si="4"/>
        <v>0.7</v>
      </c>
    </row>
    <row r="19" spans="1:21" x14ac:dyDescent="0.2">
      <c r="A19" s="51">
        <v>37956</v>
      </c>
      <c r="B19" s="19">
        <v>2003</v>
      </c>
      <c r="C19" s="26">
        <f t="shared" si="5"/>
        <v>0.2</v>
      </c>
      <c r="D19" s="19">
        <v>2004</v>
      </c>
      <c r="E19" s="26">
        <f t="shared" si="6"/>
        <v>0.2</v>
      </c>
      <c r="F19" s="20">
        <v>2004</v>
      </c>
      <c r="G19" s="32">
        <f>ROUND('BIP Realisation'!I25,1)</f>
        <v>1.2</v>
      </c>
      <c r="H19" s="32">
        <f>ROUND('BIP Realisation'!S25,1)</f>
        <v>1.7</v>
      </c>
      <c r="I19" s="19">
        <v>2003</v>
      </c>
      <c r="J19" s="32">
        <f t="shared" si="7"/>
        <v>0.7</v>
      </c>
      <c r="K19" s="26">
        <f t="shared" si="1"/>
        <v>0.30000000000000004</v>
      </c>
      <c r="L19" s="19">
        <v>2004</v>
      </c>
      <c r="M19" s="32">
        <f t="shared" si="2"/>
        <v>-1</v>
      </c>
      <c r="N19" s="26">
        <f t="shared" si="8"/>
        <v>-1.5</v>
      </c>
      <c r="Q19" s="32">
        <f t="shared" si="0"/>
        <v>-0.5</v>
      </c>
      <c r="R19" s="32">
        <f t="shared" si="3"/>
        <v>0.7</v>
      </c>
      <c r="S19" s="32">
        <f t="shared" si="3"/>
        <v>0.30000000000000004</v>
      </c>
      <c r="T19" s="32">
        <f t="shared" si="4"/>
        <v>1</v>
      </c>
      <c r="U19" s="32">
        <f t="shared" si="4"/>
        <v>1.5</v>
      </c>
    </row>
    <row r="20" spans="1:21" x14ac:dyDescent="0.2">
      <c r="A20" s="51">
        <v>38322</v>
      </c>
      <c r="B20" s="19">
        <v>2004</v>
      </c>
      <c r="C20" s="26">
        <f t="shared" si="5"/>
        <v>-0.1</v>
      </c>
      <c r="D20" s="19">
        <v>2005</v>
      </c>
      <c r="E20" s="26">
        <f t="shared" si="6"/>
        <v>-0.1</v>
      </c>
      <c r="F20" s="20">
        <v>2005</v>
      </c>
      <c r="G20" s="32">
        <f>ROUND('BIP Realisation'!I26,1)</f>
        <v>0.9</v>
      </c>
      <c r="H20" s="32">
        <f>ROUND('BIP Realisation'!S26,1)</f>
        <v>0.9</v>
      </c>
      <c r="I20" s="19">
        <v>2004</v>
      </c>
      <c r="J20" s="32">
        <f t="shared" si="7"/>
        <v>-1.3</v>
      </c>
      <c r="K20" s="26">
        <f t="shared" si="1"/>
        <v>-1.8</v>
      </c>
      <c r="L20" s="19">
        <v>2005</v>
      </c>
      <c r="M20" s="32">
        <f t="shared" si="2"/>
        <v>-1</v>
      </c>
      <c r="N20" s="26">
        <f t="shared" si="8"/>
        <v>-1</v>
      </c>
      <c r="Q20" s="32">
        <f t="shared" si="0"/>
        <v>0</v>
      </c>
      <c r="R20" s="32">
        <f t="shared" si="3"/>
        <v>1.3</v>
      </c>
      <c r="S20" s="32">
        <f t="shared" si="3"/>
        <v>1.8</v>
      </c>
      <c r="T20" s="32">
        <f t="shared" si="4"/>
        <v>1</v>
      </c>
      <c r="U20" s="32">
        <f t="shared" si="4"/>
        <v>1</v>
      </c>
    </row>
    <row r="21" spans="1:21" x14ac:dyDescent="0.2">
      <c r="A21" s="51">
        <v>38687</v>
      </c>
      <c r="B21" s="19">
        <v>2005</v>
      </c>
      <c r="C21" s="26">
        <f t="shared" si="5"/>
        <v>1.7</v>
      </c>
      <c r="D21" s="19">
        <v>2006</v>
      </c>
      <c r="E21" s="26">
        <f t="shared" si="6"/>
        <v>1.7</v>
      </c>
      <c r="F21" s="20">
        <v>2006</v>
      </c>
      <c r="G21" s="32">
        <f>ROUND('BIP Realisation'!I27,1)</f>
        <v>3.9</v>
      </c>
      <c r="H21" s="32">
        <f>ROUND('BIP Realisation'!S27,1)</f>
        <v>2.5</v>
      </c>
      <c r="I21" s="19">
        <v>2005</v>
      </c>
      <c r="J21" s="32">
        <f t="shared" si="7"/>
        <v>0.79999999999999993</v>
      </c>
      <c r="K21" s="26">
        <f t="shared" si="1"/>
        <v>0.79999999999999993</v>
      </c>
      <c r="L21" s="19">
        <v>2006</v>
      </c>
      <c r="M21" s="32">
        <f t="shared" si="2"/>
        <v>-2.2000000000000002</v>
      </c>
      <c r="N21" s="26">
        <f t="shared" si="8"/>
        <v>-0.8</v>
      </c>
      <c r="P21" s="8"/>
      <c r="Q21" s="32">
        <f t="shared" si="0"/>
        <v>1.4</v>
      </c>
      <c r="R21" s="32">
        <f t="shared" si="3"/>
        <v>0.79999999999999993</v>
      </c>
      <c r="S21" s="32">
        <f t="shared" si="3"/>
        <v>0.79999999999999993</v>
      </c>
      <c r="T21" s="32">
        <f t="shared" si="4"/>
        <v>2.2000000000000002</v>
      </c>
      <c r="U21" s="32">
        <f t="shared" si="4"/>
        <v>0.8</v>
      </c>
    </row>
    <row r="22" spans="1:21" x14ac:dyDescent="0.2">
      <c r="A22" s="51">
        <v>39052</v>
      </c>
      <c r="B22" s="19">
        <v>2006</v>
      </c>
      <c r="C22" s="26">
        <f t="shared" si="5"/>
        <v>0.9</v>
      </c>
      <c r="D22" s="19">
        <v>2007</v>
      </c>
      <c r="E22" s="26">
        <f t="shared" si="6"/>
        <v>0.9</v>
      </c>
      <c r="F22" s="20">
        <v>2007</v>
      </c>
      <c r="G22" s="32">
        <f>ROUND('BIP Realisation'!I28,1)</f>
        <v>2.9</v>
      </c>
      <c r="H22" s="32">
        <f>ROUND('BIP Realisation'!S28,1)</f>
        <v>2.5</v>
      </c>
      <c r="I22" s="19">
        <v>2006</v>
      </c>
      <c r="J22" s="32">
        <f t="shared" si="7"/>
        <v>-3</v>
      </c>
      <c r="K22" s="26">
        <f>C22-H21</f>
        <v>-1.6</v>
      </c>
      <c r="L22" s="19">
        <v>2007</v>
      </c>
      <c r="M22" s="32">
        <f t="shared" si="2"/>
        <v>-2</v>
      </c>
      <c r="N22" s="26">
        <f t="shared" si="8"/>
        <v>-1.6</v>
      </c>
      <c r="Q22" s="32">
        <f t="shared" si="0"/>
        <v>0.39999999999999991</v>
      </c>
      <c r="R22" s="32">
        <f t="shared" si="3"/>
        <v>3</v>
      </c>
      <c r="S22" s="32">
        <f t="shared" si="3"/>
        <v>1.6</v>
      </c>
      <c r="T22" s="32">
        <f t="shared" si="4"/>
        <v>2</v>
      </c>
      <c r="U22" s="32">
        <f t="shared" si="4"/>
        <v>1.6</v>
      </c>
    </row>
    <row r="23" spans="1:21" x14ac:dyDescent="0.2">
      <c r="A23" s="51">
        <v>39417</v>
      </c>
      <c r="B23" s="19">
        <v>2007</v>
      </c>
      <c r="C23" s="26">
        <f t="shared" si="5"/>
        <v>2.5</v>
      </c>
      <c r="D23" s="19">
        <v>2008</v>
      </c>
      <c r="E23" s="26">
        <f t="shared" si="6"/>
        <v>2.5</v>
      </c>
      <c r="F23" s="20">
        <v>2008</v>
      </c>
      <c r="G23" s="32">
        <f>ROUND('BIP Realisation'!I29,1)</f>
        <v>0.9</v>
      </c>
      <c r="H23" s="32">
        <f>ROUND('BIP Realisation'!S29,1)</f>
        <v>1.3</v>
      </c>
      <c r="I23" s="19">
        <v>2007</v>
      </c>
      <c r="J23" s="32">
        <f t="shared" si="7"/>
        <v>-0.39999999999999991</v>
      </c>
      <c r="K23" s="26">
        <f t="shared" si="1"/>
        <v>0</v>
      </c>
      <c r="L23" s="19">
        <v>2008</v>
      </c>
      <c r="M23" s="32">
        <f t="shared" si="2"/>
        <v>1.6</v>
      </c>
      <c r="N23" s="26">
        <f t="shared" si="8"/>
        <v>1.2</v>
      </c>
      <c r="P23" s="9"/>
      <c r="Q23" s="32">
        <f t="shared" si="0"/>
        <v>-0.4</v>
      </c>
      <c r="R23" s="32">
        <f t="shared" si="3"/>
        <v>0.39999999999999991</v>
      </c>
      <c r="S23" s="32">
        <f t="shared" si="3"/>
        <v>0</v>
      </c>
      <c r="T23" s="32">
        <f t="shared" si="4"/>
        <v>1.6</v>
      </c>
      <c r="U23" s="32">
        <f t="shared" si="4"/>
        <v>1.2</v>
      </c>
    </row>
    <row r="24" spans="1:21" x14ac:dyDescent="0.2">
      <c r="A24" s="51">
        <v>39783</v>
      </c>
      <c r="B24" s="19">
        <v>2008</v>
      </c>
      <c r="C24" s="26">
        <f t="shared" si="5"/>
        <v>2.5</v>
      </c>
      <c r="D24" s="19">
        <v>2009</v>
      </c>
      <c r="E24" s="26">
        <f t="shared" si="6"/>
        <v>2.5</v>
      </c>
      <c r="F24" s="20">
        <v>2009</v>
      </c>
      <c r="G24" s="32">
        <f>ROUND('BIP Realisation'!I30,1)</f>
        <v>-5.5</v>
      </c>
      <c r="H24" s="32">
        <f>ROUND('BIP Realisation'!S30,1)</f>
        <v>-5</v>
      </c>
      <c r="I24" s="19">
        <v>2008</v>
      </c>
      <c r="J24" s="32">
        <f t="shared" si="7"/>
        <v>1.6</v>
      </c>
      <c r="K24" s="26">
        <f t="shared" si="1"/>
        <v>1.2</v>
      </c>
      <c r="L24" s="19">
        <v>2009</v>
      </c>
      <c r="M24" s="32">
        <f t="shared" si="2"/>
        <v>8</v>
      </c>
      <c r="N24" s="26">
        <f t="shared" si="8"/>
        <v>7.5</v>
      </c>
      <c r="P24" s="8"/>
      <c r="Q24" s="32">
        <f t="shared" si="0"/>
        <v>-0.5</v>
      </c>
      <c r="R24" s="32">
        <f t="shared" si="3"/>
        <v>1.6</v>
      </c>
      <c r="S24" s="32">
        <f t="shared" si="3"/>
        <v>1.2</v>
      </c>
      <c r="T24" s="32">
        <f t="shared" si="4"/>
        <v>8</v>
      </c>
      <c r="U24" s="32">
        <f t="shared" si="4"/>
        <v>7.5</v>
      </c>
    </row>
    <row r="25" spans="1:21" x14ac:dyDescent="0.2">
      <c r="A25" s="51">
        <v>40148</v>
      </c>
      <c r="B25" s="19">
        <v>2009</v>
      </c>
      <c r="C25" s="26">
        <f t="shared" si="5"/>
        <v>1.3</v>
      </c>
      <c r="D25" s="19">
        <v>2010</v>
      </c>
      <c r="E25" s="26">
        <f t="shared" si="6"/>
        <v>1.3</v>
      </c>
      <c r="F25" s="20">
        <v>2010</v>
      </c>
      <c r="G25" s="32">
        <f>ROUND('BIP Realisation'!I31,1)</f>
        <v>4.0999999999999996</v>
      </c>
      <c r="H25" s="32">
        <f>ROUND('BIP Realisation'!S31,1)</f>
        <v>3.6</v>
      </c>
      <c r="I25" s="19">
        <v>2009</v>
      </c>
      <c r="J25" s="32">
        <f t="shared" si="7"/>
        <v>6.8</v>
      </c>
      <c r="K25" s="26">
        <f t="shared" si="1"/>
        <v>6.3</v>
      </c>
      <c r="L25" s="19">
        <v>2010</v>
      </c>
      <c r="M25" s="32">
        <f t="shared" si="2"/>
        <v>-2.8</v>
      </c>
      <c r="N25" s="26">
        <f t="shared" si="8"/>
        <v>-2.2999999999999998</v>
      </c>
      <c r="Q25" s="32">
        <f t="shared" si="0"/>
        <v>0.49999999999999956</v>
      </c>
      <c r="R25" s="32">
        <f t="shared" si="3"/>
        <v>6.8</v>
      </c>
      <c r="S25" s="32">
        <f t="shared" si="3"/>
        <v>6.3</v>
      </c>
      <c r="T25" s="32">
        <f t="shared" si="4"/>
        <v>2.8</v>
      </c>
      <c r="U25" s="32">
        <f t="shared" si="4"/>
        <v>2.2999999999999998</v>
      </c>
    </row>
    <row r="26" spans="1:21" x14ac:dyDescent="0.2">
      <c r="A26" s="51">
        <v>40513</v>
      </c>
      <c r="B26" s="19">
        <v>2010</v>
      </c>
      <c r="C26" s="26">
        <f t="shared" si="5"/>
        <v>-5</v>
      </c>
      <c r="D26" s="19">
        <v>2011</v>
      </c>
      <c r="E26" s="26">
        <f t="shared" si="6"/>
        <v>-5</v>
      </c>
      <c r="F26" s="20">
        <v>2011</v>
      </c>
      <c r="G26" s="32">
        <f>ROUND('BIP Realisation'!I32,1)</f>
        <v>3.8</v>
      </c>
      <c r="H26" s="32">
        <f>ROUND('BIP Realisation'!S32,1)</f>
        <v>3</v>
      </c>
      <c r="I26" s="19">
        <v>2010</v>
      </c>
      <c r="J26" s="32">
        <f t="shared" si="7"/>
        <v>-9.1</v>
      </c>
      <c r="K26" s="26">
        <f t="shared" si="1"/>
        <v>-8.6</v>
      </c>
      <c r="L26" s="19">
        <v>2011</v>
      </c>
      <c r="M26" s="32">
        <f t="shared" si="2"/>
        <v>-8.8000000000000007</v>
      </c>
      <c r="N26" s="26">
        <f t="shared" si="8"/>
        <v>-8</v>
      </c>
      <c r="P26" s="8"/>
      <c r="Q26" s="32">
        <f t="shared" si="0"/>
        <v>0.79999999999999982</v>
      </c>
      <c r="R26" s="32">
        <f t="shared" si="3"/>
        <v>9.1</v>
      </c>
      <c r="S26" s="32">
        <f t="shared" si="3"/>
        <v>8.6</v>
      </c>
      <c r="T26" s="32">
        <f t="shared" si="4"/>
        <v>8.8000000000000007</v>
      </c>
      <c r="U26" s="32">
        <f t="shared" si="4"/>
        <v>8</v>
      </c>
    </row>
    <row r="27" spans="1:21" x14ac:dyDescent="0.2">
      <c r="A27" s="51">
        <v>40878</v>
      </c>
      <c r="B27" s="19">
        <v>2011</v>
      </c>
      <c r="C27" s="26">
        <f t="shared" si="5"/>
        <v>3.6</v>
      </c>
      <c r="D27" s="19">
        <v>2012</v>
      </c>
      <c r="E27" s="26">
        <f t="shared" si="6"/>
        <v>3.6</v>
      </c>
      <c r="F27" s="20">
        <v>2012</v>
      </c>
      <c r="G27" s="32">
        <f>ROUND('BIP Realisation'!I33,1)</f>
        <v>0.5</v>
      </c>
      <c r="H27" s="32">
        <f>ROUND('BIP Realisation'!S33,1)</f>
        <v>0.7</v>
      </c>
      <c r="I27" s="19">
        <v>2011</v>
      </c>
      <c r="J27" s="32">
        <f t="shared" si="7"/>
        <v>-0.19999999999999973</v>
      </c>
      <c r="K27" s="26">
        <f t="shared" si="1"/>
        <v>0.60000000000000009</v>
      </c>
      <c r="L27" s="19">
        <v>2012</v>
      </c>
      <c r="M27" s="32">
        <f t="shared" si="2"/>
        <v>3.1</v>
      </c>
      <c r="N27" s="26">
        <f t="shared" si="8"/>
        <v>2.9000000000000004</v>
      </c>
      <c r="Q27" s="32">
        <f t="shared" si="0"/>
        <v>-0.19999999999999996</v>
      </c>
      <c r="R27" s="32">
        <f t="shared" si="3"/>
        <v>0.19999999999999973</v>
      </c>
      <c r="S27" s="32">
        <f t="shared" si="3"/>
        <v>0.60000000000000009</v>
      </c>
      <c r="T27" s="32">
        <f t="shared" si="4"/>
        <v>3.1</v>
      </c>
      <c r="U27" s="32">
        <f t="shared" si="4"/>
        <v>2.9000000000000004</v>
      </c>
    </row>
    <row r="28" spans="1:21" x14ac:dyDescent="0.2">
      <c r="A28" s="51">
        <v>41244</v>
      </c>
      <c r="B28" s="19">
        <v>2012</v>
      </c>
      <c r="C28" s="26">
        <f t="shared" si="5"/>
        <v>3</v>
      </c>
      <c r="D28" s="19">
        <v>2013</v>
      </c>
      <c r="E28" s="26">
        <f t="shared" si="6"/>
        <v>3</v>
      </c>
      <c r="F28" s="20">
        <v>2013</v>
      </c>
      <c r="G28" s="32">
        <f>ROUND('BIP Realisation'!I34,1)</f>
        <v>0.4</v>
      </c>
      <c r="H28" s="32">
        <f>ROUND('BIP Realisation'!S34,1)</f>
        <v>0.4</v>
      </c>
      <c r="I28" s="19">
        <v>2012</v>
      </c>
      <c r="J28" s="32">
        <f t="shared" si="7"/>
        <v>2.5</v>
      </c>
      <c r="K28" s="26">
        <f t="shared" si="1"/>
        <v>2.2999999999999998</v>
      </c>
      <c r="L28" s="19">
        <v>2013</v>
      </c>
      <c r="M28" s="32">
        <f t="shared" si="2"/>
        <v>2.6</v>
      </c>
      <c r="N28" s="26">
        <f>E28-H28</f>
        <v>2.6</v>
      </c>
      <c r="Q28" s="32">
        <f t="shared" si="0"/>
        <v>0</v>
      </c>
      <c r="R28" s="32">
        <f t="shared" si="3"/>
        <v>2.5</v>
      </c>
      <c r="S28" s="32">
        <f t="shared" si="3"/>
        <v>2.2999999999999998</v>
      </c>
      <c r="T28" s="32">
        <f>ABS(M28)</f>
        <v>2.6</v>
      </c>
      <c r="U28" s="32">
        <f>ABS(N28)</f>
        <v>2.6</v>
      </c>
    </row>
    <row r="29" spans="1:21" x14ac:dyDescent="0.2">
      <c r="A29" s="51">
        <v>41609</v>
      </c>
      <c r="B29" s="19">
        <v>2013</v>
      </c>
      <c r="C29" s="26">
        <f t="shared" si="5"/>
        <v>0.7</v>
      </c>
      <c r="D29" s="19">
        <v>2014</v>
      </c>
      <c r="E29" s="26">
        <f t="shared" si="6"/>
        <v>0.7</v>
      </c>
      <c r="F29" s="20">
        <v>2014</v>
      </c>
      <c r="G29" s="32">
        <f>ROUND('BIP Realisation'!I35,1)</f>
        <v>2.2000000000000002</v>
      </c>
      <c r="H29" s="32">
        <f>ROUND('BIP Realisation'!S35,1)</f>
        <v>1.5</v>
      </c>
      <c r="I29" s="19">
        <v>2013</v>
      </c>
      <c r="J29" s="32">
        <f t="shared" si="7"/>
        <v>0.29999999999999993</v>
      </c>
      <c r="K29" s="26">
        <f t="shared" si="1"/>
        <v>0.29999999999999993</v>
      </c>
      <c r="L29" s="19">
        <v>2014</v>
      </c>
      <c r="M29" s="32">
        <f t="shared" si="2"/>
        <v>-1.5000000000000002</v>
      </c>
      <c r="N29" s="26">
        <f>E29-H29</f>
        <v>-0.8</v>
      </c>
      <c r="Q29" s="32">
        <f t="shared" si="0"/>
        <v>0.70000000000000018</v>
      </c>
      <c r="R29" s="32">
        <f>ABS(J29)</f>
        <v>0.29999999999999993</v>
      </c>
      <c r="S29" s="32">
        <f>ABS(K29)</f>
        <v>0.29999999999999993</v>
      </c>
      <c r="T29" s="32">
        <f>ABS(M29)</f>
        <v>1.5000000000000002</v>
      </c>
      <c r="U29" s="32">
        <f>ABS(N29)</f>
        <v>0.8</v>
      </c>
    </row>
    <row r="30" spans="1:21" x14ac:dyDescent="0.2">
      <c r="A30" s="51">
        <v>41974</v>
      </c>
      <c r="B30" s="19">
        <v>2014</v>
      </c>
      <c r="C30" s="26">
        <f t="shared" si="5"/>
        <v>0.4</v>
      </c>
      <c r="D30" s="19">
        <v>2015</v>
      </c>
      <c r="E30" s="26">
        <f t="shared" si="6"/>
        <v>0.4</v>
      </c>
      <c r="F30" s="20">
        <v>2015</v>
      </c>
      <c r="G30" s="32">
        <f>ROUND('BIP Realisation'!I36,1)</f>
        <v>1.7</v>
      </c>
      <c r="H30" s="32">
        <f>ROUND('BIP Realisation'!S36,1)</f>
        <v>1.7</v>
      </c>
      <c r="I30" s="19">
        <v>2014</v>
      </c>
      <c r="J30" s="32">
        <f t="shared" si="7"/>
        <v>-1.8000000000000003</v>
      </c>
      <c r="K30" s="26">
        <f t="shared" si="1"/>
        <v>-1.1000000000000001</v>
      </c>
      <c r="L30" s="19">
        <v>2015</v>
      </c>
      <c r="M30" s="32">
        <f t="shared" ref="M30:M31" si="9">E30-G30</f>
        <v>-1.2999999999999998</v>
      </c>
      <c r="N30" s="26">
        <f t="shared" ref="N30:N31" si="10">E30-H30</f>
        <v>-1.2999999999999998</v>
      </c>
      <c r="Q30" s="32">
        <f t="shared" si="0"/>
        <v>0</v>
      </c>
      <c r="R30" s="32">
        <f>ABS(J30)</f>
        <v>1.8000000000000003</v>
      </c>
      <c r="S30" s="32">
        <f>ABS(K30)</f>
        <v>1.1000000000000001</v>
      </c>
      <c r="T30" s="32">
        <f t="shared" ref="T30:T31" si="11">ABS(M30)</f>
        <v>1.2999999999999998</v>
      </c>
      <c r="U30" s="32">
        <f t="shared" ref="U30:U31" si="12">ABS(N30)</f>
        <v>1.2999999999999998</v>
      </c>
    </row>
    <row r="31" spans="1:21" x14ac:dyDescent="0.2">
      <c r="A31" s="51">
        <v>42339</v>
      </c>
      <c r="B31" s="19">
        <v>2015</v>
      </c>
      <c r="C31" s="26">
        <f t="shared" si="5"/>
        <v>1.5</v>
      </c>
      <c r="D31" s="19">
        <v>2016</v>
      </c>
      <c r="E31" s="26">
        <f t="shared" si="6"/>
        <v>1.5</v>
      </c>
      <c r="F31" s="20">
        <v>2016</v>
      </c>
      <c r="G31" s="32">
        <f>ROUND('BIP Realisation'!I37,1)</f>
        <v>2.2999999999999998</v>
      </c>
      <c r="H31" s="32">
        <f>ROUND('BIP Realisation'!S37,1)</f>
        <v>1.9</v>
      </c>
      <c r="I31" s="19">
        <v>2015</v>
      </c>
      <c r="J31" s="32">
        <f t="shared" ref="J31:J32" si="13">C31-G30</f>
        <v>-0.19999999999999996</v>
      </c>
      <c r="K31" s="26">
        <f t="shared" ref="K31:K32" si="14">C31-H30</f>
        <v>-0.19999999999999996</v>
      </c>
      <c r="L31" s="19">
        <v>2016</v>
      </c>
      <c r="M31" s="32">
        <f t="shared" si="9"/>
        <v>-0.79999999999999982</v>
      </c>
      <c r="N31" s="26">
        <f t="shared" si="10"/>
        <v>-0.39999999999999991</v>
      </c>
      <c r="Q31" s="32">
        <f t="shared" si="0"/>
        <v>0.39999999999999991</v>
      </c>
      <c r="R31" s="32">
        <f t="shared" ref="R31:R32" si="15">ABS(J31)</f>
        <v>0.19999999999999996</v>
      </c>
      <c r="S31" s="32">
        <f t="shared" ref="S31:S32" si="16">ABS(K31)</f>
        <v>0.19999999999999996</v>
      </c>
      <c r="T31" s="32">
        <f t="shared" si="11"/>
        <v>0.79999999999999982</v>
      </c>
      <c r="U31" s="32">
        <f t="shared" si="12"/>
        <v>0.39999999999999991</v>
      </c>
    </row>
    <row r="32" spans="1:21" x14ac:dyDescent="0.2">
      <c r="A32" s="51">
        <v>42705</v>
      </c>
      <c r="B32" s="19">
        <v>2016</v>
      </c>
      <c r="C32" s="26">
        <f t="shared" si="5"/>
        <v>1.7</v>
      </c>
      <c r="D32" s="19">
        <v>2017</v>
      </c>
      <c r="E32" s="26">
        <f t="shared" si="6"/>
        <v>1.7</v>
      </c>
      <c r="F32" s="20">
        <v>2017</v>
      </c>
      <c r="G32" s="32">
        <f>ROUND('BIP Realisation'!I38,1)</f>
        <v>2.7</v>
      </c>
      <c r="H32" s="32">
        <f>ROUND('BIP Realisation'!S38,1)</f>
        <v>2.2000000000000002</v>
      </c>
      <c r="I32" s="19">
        <v>2016</v>
      </c>
      <c r="J32" s="32">
        <f t="shared" si="13"/>
        <v>-0.59999999999999987</v>
      </c>
      <c r="K32" s="26">
        <f t="shared" si="14"/>
        <v>-0.19999999999999996</v>
      </c>
      <c r="L32" s="19">
        <v>2017</v>
      </c>
      <c r="M32" s="32">
        <f t="shared" ref="M32" si="17">E32-G32</f>
        <v>-1.0000000000000002</v>
      </c>
      <c r="N32" s="26">
        <f t="shared" ref="N32" si="18">E32-H32</f>
        <v>-0.50000000000000022</v>
      </c>
      <c r="Q32" s="32">
        <f t="shared" si="0"/>
        <v>0.5</v>
      </c>
      <c r="R32" s="32">
        <f t="shared" si="15"/>
        <v>0.59999999999999987</v>
      </c>
      <c r="S32" s="32">
        <f t="shared" si="16"/>
        <v>0.19999999999999996</v>
      </c>
      <c r="T32" s="32">
        <f t="shared" ref="T32" si="19">ABS(M32)</f>
        <v>1.0000000000000002</v>
      </c>
      <c r="U32" s="32">
        <f t="shared" ref="U32" si="20">ABS(N32)</f>
        <v>0.50000000000000022</v>
      </c>
    </row>
    <row r="33" spans="1:21" x14ac:dyDescent="0.2">
      <c r="A33" s="51">
        <v>43070</v>
      </c>
      <c r="B33" s="19">
        <v>2017</v>
      </c>
      <c r="C33" s="26">
        <f t="shared" si="5"/>
        <v>1.9</v>
      </c>
      <c r="D33" s="19">
        <v>2018</v>
      </c>
      <c r="E33" s="26">
        <f t="shared" si="6"/>
        <v>1.9</v>
      </c>
      <c r="F33" s="20">
        <v>2018</v>
      </c>
      <c r="G33" s="32">
        <f>ROUND('BIP Realisation'!I39,1)</f>
        <v>1.1000000000000001</v>
      </c>
      <c r="H33" s="32">
        <f>ROUND('BIP Realisation'!S39,1)</f>
        <v>1.5</v>
      </c>
      <c r="I33" s="19">
        <v>2017</v>
      </c>
      <c r="J33" s="32">
        <f t="shared" ref="J33" si="21">C33-G32</f>
        <v>-0.80000000000000027</v>
      </c>
      <c r="K33" s="26">
        <f t="shared" ref="K33" si="22">C33-H32</f>
        <v>-0.30000000000000027</v>
      </c>
      <c r="L33" s="19">
        <v>2018</v>
      </c>
      <c r="M33" s="32">
        <f t="shared" ref="M33" si="23">E33-G33</f>
        <v>0.79999999999999982</v>
      </c>
      <c r="N33" s="26">
        <f t="shared" ref="N33" si="24">E33-H33</f>
        <v>0.39999999999999991</v>
      </c>
      <c r="Q33" s="32">
        <f t="shared" si="0"/>
        <v>-0.39999999999999991</v>
      </c>
      <c r="R33" s="32">
        <f t="shared" ref="R33" si="25">ABS(J33)</f>
        <v>0.80000000000000027</v>
      </c>
      <c r="S33" s="32">
        <f t="shared" ref="S33" si="26">ABS(K33)</f>
        <v>0.30000000000000027</v>
      </c>
      <c r="T33" s="32">
        <f t="shared" ref="T33" si="27">ABS(M33)</f>
        <v>0.79999999999999982</v>
      </c>
      <c r="U33" s="32">
        <f t="shared" ref="U33" si="28">ABS(N33)</f>
        <v>0.39999999999999991</v>
      </c>
    </row>
    <row r="34" spans="1:21" x14ac:dyDescent="0.2">
      <c r="A34" s="51">
        <v>43435</v>
      </c>
      <c r="B34" s="19">
        <v>2018</v>
      </c>
      <c r="C34" s="26">
        <f t="shared" si="5"/>
        <v>2.2000000000000002</v>
      </c>
      <c r="D34" s="19">
        <v>2019</v>
      </c>
      <c r="E34" s="26">
        <f t="shared" si="6"/>
        <v>2.2000000000000002</v>
      </c>
      <c r="F34" s="20">
        <v>2019</v>
      </c>
      <c r="G34" s="32">
        <f>ROUND('BIP Realisation'!I40,1)</f>
        <v>1</v>
      </c>
      <c r="H34" s="32">
        <f>ROUND('BIP Realisation'!S40,1)</f>
        <v>0.6</v>
      </c>
      <c r="I34" s="19">
        <v>2018</v>
      </c>
      <c r="J34" s="32">
        <f t="shared" ref="J34" si="29">C34-G33</f>
        <v>1.1000000000000001</v>
      </c>
      <c r="K34" s="26">
        <f t="shared" ref="K34" si="30">C34-H33</f>
        <v>0.70000000000000018</v>
      </c>
      <c r="L34" s="19">
        <v>2019</v>
      </c>
      <c r="M34" s="32">
        <f t="shared" ref="M34" si="31">E34-G34</f>
        <v>1.2000000000000002</v>
      </c>
      <c r="N34" s="26">
        <f t="shared" ref="N34" si="32">E34-H34</f>
        <v>1.6</v>
      </c>
      <c r="Q34" s="32">
        <f t="shared" si="0"/>
        <v>0.4</v>
      </c>
      <c r="R34" s="32">
        <f t="shared" ref="R34" si="33">ABS(J34)</f>
        <v>1.1000000000000001</v>
      </c>
      <c r="S34" s="32">
        <f t="shared" ref="S34" si="34">ABS(K34)</f>
        <v>0.70000000000000018</v>
      </c>
      <c r="T34" s="32">
        <f t="shared" ref="T34" si="35">ABS(M34)</f>
        <v>1.2000000000000002</v>
      </c>
      <c r="U34" s="32">
        <f t="shared" ref="U34" si="36">ABS(N34)</f>
        <v>1.6</v>
      </c>
    </row>
    <row r="35" spans="1:21" x14ac:dyDescent="0.2">
      <c r="A35" s="51">
        <v>43800</v>
      </c>
      <c r="B35" s="19">
        <v>2019</v>
      </c>
      <c r="C35" s="26">
        <f t="shared" si="5"/>
        <v>1.5</v>
      </c>
      <c r="D35" s="19">
        <v>2020</v>
      </c>
      <c r="E35" s="26">
        <f t="shared" si="6"/>
        <v>1.5</v>
      </c>
      <c r="F35" s="20">
        <v>2020</v>
      </c>
      <c r="G35" s="32">
        <f>ROUND('BIP Realisation'!I41,1)</f>
        <v>-4.0999999999999996</v>
      </c>
      <c r="H35" s="32">
        <f>ROUND('BIP Realisation'!S41,1)</f>
        <v>-5</v>
      </c>
      <c r="I35" s="19">
        <v>2019</v>
      </c>
      <c r="J35" s="32">
        <f t="shared" ref="J35" si="37">C35-G34</f>
        <v>0.5</v>
      </c>
      <c r="K35" s="26">
        <f t="shared" ref="K35" si="38">C35-H34</f>
        <v>0.9</v>
      </c>
      <c r="L35" s="19">
        <v>2020</v>
      </c>
      <c r="M35" s="32">
        <f t="shared" ref="M35" si="39">E35-G35</f>
        <v>5.6</v>
      </c>
      <c r="N35" s="26">
        <f t="shared" ref="N35" si="40">E35-H35</f>
        <v>6.5</v>
      </c>
      <c r="Q35" s="32">
        <f t="shared" si="0"/>
        <v>0.90000000000000036</v>
      </c>
      <c r="R35" s="32">
        <f t="shared" ref="R35" si="41">ABS(J35)</f>
        <v>0.5</v>
      </c>
      <c r="S35" s="32">
        <f t="shared" ref="S35" si="42">ABS(K35)</f>
        <v>0.9</v>
      </c>
      <c r="T35" s="32">
        <f t="shared" ref="T35" si="43">ABS(M35)</f>
        <v>5.6</v>
      </c>
      <c r="U35" s="32">
        <f t="shared" ref="U35" si="44">ABS(N35)</f>
        <v>6.5</v>
      </c>
    </row>
    <row r="36" spans="1:21" x14ac:dyDescent="0.2">
      <c r="A36" s="51">
        <v>44166</v>
      </c>
      <c r="B36" s="19">
        <v>2020</v>
      </c>
      <c r="C36" s="26">
        <f t="shared" si="5"/>
        <v>0.6</v>
      </c>
      <c r="D36" s="19">
        <v>2021</v>
      </c>
      <c r="E36" s="26">
        <f t="shared" si="6"/>
        <v>0.6</v>
      </c>
      <c r="F36" s="20">
        <v>2021</v>
      </c>
      <c r="G36" s="32">
        <f>ROUND('BIP Realisation'!I42,1)</f>
        <v>3.7</v>
      </c>
      <c r="H36" s="32">
        <f>ROUND('BIP Realisation'!S42,1)</f>
        <v>2.7</v>
      </c>
      <c r="I36" s="19">
        <v>2020</v>
      </c>
      <c r="J36" s="32">
        <f t="shared" ref="J36" si="45">C36-G35</f>
        <v>4.6999999999999993</v>
      </c>
      <c r="K36" s="26">
        <f t="shared" ref="K36" si="46">C36-H35</f>
        <v>5.6</v>
      </c>
      <c r="L36" s="19">
        <v>2021</v>
      </c>
      <c r="M36" s="32">
        <f t="shared" ref="M36" si="47">E36-G36</f>
        <v>-3.1</v>
      </c>
      <c r="N36" s="26">
        <f t="shared" ref="N36" si="48">E36-H36</f>
        <v>-2.1</v>
      </c>
      <c r="Q36" s="32">
        <f t="shared" si="0"/>
        <v>1</v>
      </c>
      <c r="R36" s="32">
        <f t="shared" ref="R36" si="49">ABS(J36)</f>
        <v>4.6999999999999993</v>
      </c>
      <c r="S36" s="32">
        <f t="shared" ref="S36" si="50">ABS(K36)</f>
        <v>5.6</v>
      </c>
      <c r="T36" s="32">
        <f t="shared" ref="T36" si="51">ABS(M36)</f>
        <v>3.1</v>
      </c>
      <c r="U36" s="32">
        <f t="shared" ref="U36" si="52">ABS(N36)</f>
        <v>2.1</v>
      </c>
    </row>
    <row r="37" spans="1:21" x14ac:dyDescent="0.2">
      <c r="A37" s="51">
        <v>44531</v>
      </c>
      <c r="B37" s="19">
        <v>2021</v>
      </c>
      <c r="C37" s="26">
        <f>H35</f>
        <v>-5</v>
      </c>
      <c r="D37" s="19">
        <v>2022</v>
      </c>
      <c r="E37" s="12"/>
      <c r="F37" s="20">
        <v>2022</v>
      </c>
      <c r="H37" s="27"/>
      <c r="I37" s="19">
        <v>2021</v>
      </c>
      <c r="J37" s="32">
        <f t="shared" ref="J37" si="53">C37-G36</f>
        <v>-8.6999999999999993</v>
      </c>
      <c r="K37" s="26">
        <f t="shared" ref="K37" si="54">C37-H36</f>
        <v>-7.7</v>
      </c>
      <c r="L37" s="19">
        <v>2022</v>
      </c>
      <c r="M37" s="32"/>
      <c r="N37" s="26"/>
      <c r="R37" s="32">
        <f t="shared" ref="R37" si="55">ABS(J37)</f>
        <v>8.6999999999999993</v>
      </c>
      <c r="S37" s="32">
        <f t="shared" ref="S37" si="56">ABS(K37)</f>
        <v>7.7</v>
      </c>
      <c r="T37" s="32"/>
      <c r="U37" s="32"/>
    </row>
    <row r="38" spans="1:21" x14ac:dyDescent="0.2">
      <c r="A38" s="52">
        <v>44896</v>
      </c>
      <c r="B38" s="31">
        <v>2022</v>
      </c>
      <c r="C38" s="11"/>
      <c r="D38" s="31">
        <v>2023</v>
      </c>
      <c r="E38" s="11"/>
      <c r="F38" s="29">
        <v>2023</v>
      </c>
      <c r="G38" s="29"/>
      <c r="H38" s="33"/>
      <c r="I38" s="31">
        <v>2022</v>
      </c>
      <c r="J38" s="29"/>
      <c r="K38" s="33"/>
      <c r="L38" s="31">
        <v>2023</v>
      </c>
      <c r="M38" s="34"/>
      <c r="N38" s="35"/>
      <c r="R38" s="32"/>
      <c r="S38" s="32"/>
      <c r="T38" s="32"/>
      <c r="U38" s="32"/>
    </row>
    <row r="40" spans="1:21" x14ac:dyDescent="0.2">
      <c r="F40" s="30" t="s">
        <v>52</v>
      </c>
      <c r="G40" s="37">
        <f>AVERAGE(Q7:Q38)</f>
        <v>0.13666666666666666</v>
      </c>
      <c r="I40" s="30" t="s">
        <v>19</v>
      </c>
      <c r="J40" s="36">
        <f>AVERAGE(J7:J38)</f>
        <v>-0.16551724137931037</v>
      </c>
      <c r="K40" s="37">
        <f>AVERAGE(K7:K38)</f>
        <v>-2.7586206896551779E-2</v>
      </c>
      <c r="L40" s="30" t="s">
        <v>19</v>
      </c>
      <c r="M40" s="36">
        <f>AVERAGE(M7:M38)</f>
        <v>-2.8571428571428612E-2</v>
      </c>
      <c r="N40" s="37">
        <f>AVERAGE(N7:N38)</f>
        <v>0.10357142857142856</v>
      </c>
    </row>
    <row r="41" spans="1:21" x14ac:dyDescent="0.2">
      <c r="F41" s="19" t="s">
        <v>65</v>
      </c>
      <c r="G41" s="39">
        <f>AVEDEV(Q7:Q38)</f>
        <v>0.48155555555555563</v>
      </c>
      <c r="I41" s="19" t="s">
        <v>18</v>
      </c>
      <c r="J41" s="38">
        <f>AVERAGE(R9:R29)</f>
        <v>1.9428571428571431</v>
      </c>
      <c r="K41" s="39">
        <f>AVERAGE(S9:S29)</f>
        <v>1.9</v>
      </c>
      <c r="L41" s="19" t="s">
        <v>18</v>
      </c>
      <c r="M41" s="38">
        <f>AVERAGE(T9:T28)</f>
        <v>2.1950000000000003</v>
      </c>
      <c r="N41" s="39">
        <f>AVERAGE(U9:U28)</f>
        <v>2.1050000000000004</v>
      </c>
    </row>
    <row r="42" spans="1:21" x14ac:dyDescent="0.2">
      <c r="F42" s="19" t="s">
        <v>66</v>
      </c>
      <c r="G42" s="39">
        <f>VARP(Q7:Q38)+G40^2</f>
        <v>0.32100000000000006</v>
      </c>
      <c r="I42" s="19" t="s">
        <v>14</v>
      </c>
      <c r="J42" s="38">
        <f>VARP(J7:J38)+J40^2</f>
        <v>9.8448275862068932</v>
      </c>
      <c r="K42" s="39">
        <f>VARP(K7:K38)+K40^2</f>
        <v>9.0020689655172408</v>
      </c>
      <c r="L42" s="19" t="s">
        <v>14</v>
      </c>
      <c r="M42" s="38">
        <f>VARP(M7:M38)+M40^2</f>
        <v>8.9964285714285719</v>
      </c>
      <c r="N42" s="39">
        <f>VARP(N7:N38)+N40^2</f>
        <v>8.0732142857142843</v>
      </c>
    </row>
    <row r="43" spans="1:21" x14ac:dyDescent="0.2">
      <c r="F43" s="19" t="s">
        <v>67</v>
      </c>
      <c r="G43" s="39">
        <f>SQRT(G42)</f>
        <v>0.56656861896861188</v>
      </c>
      <c r="I43" s="19" t="s">
        <v>13</v>
      </c>
      <c r="J43" s="38">
        <f>SQRT(J42)</f>
        <v>3.1376468230517744</v>
      </c>
      <c r="K43" s="39">
        <f>SQRT(K42)</f>
        <v>3.0003448077708068</v>
      </c>
      <c r="L43" s="19" t="s">
        <v>13</v>
      </c>
      <c r="M43" s="38">
        <f>SQRT(M42)</f>
        <v>2.9994047028416442</v>
      </c>
      <c r="N43" s="39">
        <f>SQRT(N42)</f>
        <v>2.8413402270256696</v>
      </c>
    </row>
    <row r="44" spans="1:21" x14ac:dyDescent="0.2">
      <c r="F44" s="19" t="s">
        <v>28</v>
      </c>
      <c r="G44" s="39">
        <f>_xlfn.STDEV.S(Q7:Q38)</f>
        <v>0.55923798729769925</v>
      </c>
      <c r="I44" s="19" t="s">
        <v>28</v>
      </c>
      <c r="J44" s="38">
        <f>_xlfn.STDEV.S(J7:J38)</f>
        <v>3.1887386514407412</v>
      </c>
      <c r="K44" s="39">
        <f>_xlfn.STDEV.S(K7:K38)</f>
        <v>3.0533233125942507</v>
      </c>
      <c r="L44" s="19" t="s">
        <v>28</v>
      </c>
      <c r="M44" s="38">
        <f>_xlfn.STDEV.S(M7:M38)</f>
        <v>3.0543056606670964</v>
      </c>
      <c r="N44" s="39">
        <f>_xlfn.STDEV.S(N7:N38)</f>
        <v>2.891556308218445</v>
      </c>
    </row>
    <row r="45" spans="1:21" x14ac:dyDescent="0.2">
      <c r="F45" s="31" t="s">
        <v>30</v>
      </c>
      <c r="G45" s="33">
        <f>COUNT(Q7:Q38)</f>
        <v>30</v>
      </c>
      <c r="I45" s="31" t="s">
        <v>30</v>
      </c>
      <c r="J45" s="29">
        <f>COUNT(J7:J38)</f>
        <v>29</v>
      </c>
      <c r="K45" s="33">
        <f>COUNT(K7:K38)</f>
        <v>29</v>
      </c>
      <c r="L45" s="31" t="s">
        <v>30</v>
      </c>
      <c r="M45" s="29">
        <f>COUNT(M7:M38)</f>
        <v>28</v>
      </c>
      <c r="N45" s="33">
        <f>COUNT(N7:N38)</f>
        <v>28</v>
      </c>
    </row>
  </sheetData>
  <mergeCells count="7">
    <mergeCell ref="A4:E4"/>
    <mergeCell ref="F4:H4"/>
    <mergeCell ref="I4:K4"/>
    <mergeCell ref="L4:N4"/>
    <mergeCell ref="R3:U3"/>
    <mergeCell ref="R4:S4"/>
    <mergeCell ref="T4:U4"/>
  </mergeCells>
  <pageMargins left="0.78740157499999996" right="0.78740157499999996" top="0.984251969" bottom="0.984251969" header="0.4921259845" footer="0.4921259845"/>
  <pageSetup paperSize="9"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46"/>
  <sheetViews>
    <sheetView zoomScale="80" zoomScaleNormal="80" workbookViewId="0">
      <selection activeCell="M47" sqref="M47"/>
    </sheetView>
  </sheetViews>
  <sheetFormatPr baseColWidth="10" defaultColWidth="11.42578125" defaultRowHeight="12.75" x14ac:dyDescent="0.2"/>
  <cols>
    <col min="1" max="1" width="17.7109375" style="7" customWidth="1"/>
    <col min="2" max="2" width="8.7109375" style="20" bestFit="1" customWidth="1"/>
    <col min="3" max="3" width="13.5703125" style="20" bestFit="1" customWidth="1"/>
    <col min="4" max="4" width="8.7109375" style="20" bestFit="1" customWidth="1"/>
    <col min="5" max="5" width="13.5703125" style="20" bestFit="1" customWidth="1"/>
    <col min="6" max="6" width="15.140625" style="20" bestFit="1" customWidth="1"/>
    <col min="7" max="7" width="12.7109375" style="20" customWidth="1"/>
    <col min="8" max="8" width="15.7109375" style="20" bestFit="1" customWidth="1"/>
    <col min="9" max="9" width="13.85546875" style="20" customWidth="1"/>
    <col min="10" max="11" width="15.7109375" style="20" customWidth="1"/>
    <col min="12" max="12" width="13.85546875" style="20" bestFit="1" customWidth="1"/>
    <col min="13" max="14" width="15.7109375" style="20" customWidth="1"/>
    <col min="15" max="16" width="11.42578125" style="7"/>
    <col min="17" max="17" width="18.5703125" style="20" customWidth="1"/>
    <col min="18" max="18" width="12.7109375" style="7" bestFit="1" customWidth="1"/>
    <col min="19" max="19" width="15.7109375" style="7" bestFit="1" customWidth="1"/>
    <col min="20" max="20" width="12.7109375" style="7" bestFit="1" customWidth="1"/>
    <col min="21" max="21" width="15.7109375" style="7" bestFit="1" customWidth="1"/>
    <col min="22" max="16384" width="11.42578125" style="7"/>
  </cols>
  <sheetData>
    <row r="1" spans="1:21" ht="18" x14ac:dyDescent="0.25">
      <c r="A1" s="10" t="s">
        <v>68</v>
      </c>
    </row>
    <row r="3" spans="1:21" x14ac:dyDescent="0.2">
      <c r="R3" s="113" t="s">
        <v>78</v>
      </c>
      <c r="S3" s="113"/>
      <c r="T3" s="113"/>
      <c r="U3" s="113"/>
    </row>
    <row r="4" spans="1:21" ht="25.5" customHeight="1" x14ac:dyDescent="0.2">
      <c r="A4" s="114" t="s">
        <v>69</v>
      </c>
      <c r="B4" s="107"/>
      <c r="C4" s="107"/>
      <c r="D4" s="107"/>
      <c r="E4" s="108"/>
      <c r="F4" s="109" t="s">
        <v>17</v>
      </c>
      <c r="G4" s="110"/>
      <c r="H4" s="111"/>
      <c r="I4" s="102" t="s">
        <v>62</v>
      </c>
      <c r="J4" s="103"/>
      <c r="K4" s="104"/>
      <c r="L4" s="102" t="s">
        <v>63</v>
      </c>
      <c r="M4" s="103"/>
      <c r="N4" s="104"/>
      <c r="R4" s="113" t="s">
        <v>55</v>
      </c>
      <c r="S4" s="113"/>
      <c r="T4" s="113" t="s">
        <v>56</v>
      </c>
      <c r="U4" s="113"/>
    </row>
    <row r="5" spans="1:21" ht="54.75" customHeight="1" x14ac:dyDescent="0.2">
      <c r="A5" s="16" t="s">
        <v>16</v>
      </c>
      <c r="B5" s="53" t="s">
        <v>55</v>
      </c>
      <c r="C5" s="28" t="s">
        <v>20</v>
      </c>
      <c r="D5" s="15" t="s">
        <v>56</v>
      </c>
      <c r="E5" s="40" t="s">
        <v>20</v>
      </c>
      <c r="F5" s="53" t="s">
        <v>58</v>
      </c>
      <c r="G5" s="15" t="s">
        <v>57</v>
      </c>
      <c r="H5" s="15" t="s">
        <v>59</v>
      </c>
      <c r="I5" s="53" t="s">
        <v>58</v>
      </c>
      <c r="J5" s="15" t="s">
        <v>60</v>
      </c>
      <c r="K5" s="14" t="s">
        <v>61</v>
      </c>
      <c r="L5" s="53" t="s">
        <v>58</v>
      </c>
      <c r="M5" s="15" t="s">
        <v>60</v>
      </c>
      <c r="N5" s="14" t="s">
        <v>61</v>
      </c>
      <c r="Q5" s="43" t="s">
        <v>64</v>
      </c>
      <c r="R5" s="43" t="s">
        <v>60</v>
      </c>
      <c r="S5" s="43" t="s">
        <v>61</v>
      </c>
      <c r="T5" s="43" t="s">
        <v>60</v>
      </c>
      <c r="U5" s="43" t="s">
        <v>61</v>
      </c>
    </row>
    <row r="6" spans="1:21" x14ac:dyDescent="0.2">
      <c r="A6" s="57"/>
      <c r="B6" s="92"/>
      <c r="C6" s="29"/>
      <c r="D6" s="93"/>
      <c r="E6" s="33"/>
      <c r="F6" s="92"/>
      <c r="G6" s="93"/>
      <c r="H6" s="93"/>
      <c r="I6" s="92"/>
      <c r="J6" s="93"/>
      <c r="K6" s="94"/>
      <c r="L6" s="92"/>
      <c r="M6" s="93"/>
      <c r="N6" s="94"/>
      <c r="Q6" s="43"/>
      <c r="R6" s="43"/>
      <c r="S6" s="43"/>
      <c r="T6" s="43"/>
      <c r="U6" s="43"/>
    </row>
    <row r="7" spans="1:21" x14ac:dyDescent="0.2">
      <c r="A7" s="51">
        <v>33390</v>
      </c>
      <c r="B7" s="19">
        <v>1991</v>
      </c>
      <c r="C7" s="32">
        <f>'BIP Realisation'!M12</f>
        <v>3.3095006355385692</v>
      </c>
      <c r="D7" s="20">
        <v>1992</v>
      </c>
      <c r="E7" s="26">
        <f>AVERAGE(C7,'BIP Realisation'!I8:I11)</f>
        <v>3.5136465643738206</v>
      </c>
      <c r="F7" s="19">
        <v>1991</v>
      </c>
      <c r="I7" s="19">
        <v>1991</v>
      </c>
      <c r="K7" s="27"/>
      <c r="L7" s="19">
        <v>1992</v>
      </c>
      <c r="M7" s="32">
        <f>E7-G8</f>
        <v>1.5136465643738206</v>
      </c>
      <c r="N7" s="26">
        <f>E7-H8</f>
        <v>1.6136465643738207</v>
      </c>
      <c r="T7" s="32">
        <f t="shared" ref="T7:U9" si="0">ABS(M7)</f>
        <v>1.5136465643738206</v>
      </c>
      <c r="U7" s="32">
        <f t="shared" si="0"/>
        <v>1.6136465643738207</v>
      </c>
    </row>
    <row r="8" spans="1:21" x14ac:dyDescent="0.2">
      <c r="A8" s="51">
        <v>33756</v>
      </c>
      <c r="B8" s="19">
        <v>1992</v>
      </c>
      <c r="C8" s="32">
        <f>'BIP Realisation'!M13</f>
        <v>3.8753039145286694</v>
      </c>
      <c r="D8" s="20">
        <v>1993</v>
      </c>
      <c r="E8" s="26">
        <f>AVERAGE(C8,'BIP Realisation'!I9:I12)</f>
        <v>4.368312316277903</v>
      </c>
      <c r="F8" s="20">
        <v>1992</v>
      </c>
      <c r="G8" s="32">
        <f>ROUND('BIP Realisation'!I13,1)</f>
        <v>2</v>
      </c>
      <c r="H8" s="32">
        <f>ROUND('BIP Realisation'!S13,1)</f>
        <v>1.9</v>
      </c>
      <c r="I8" s="19">
        <v>1992</v>
      </c>
      <c r="J8" s="32">
        <f>C8-G8</f>
        <v>1.8753039145286694</v>
      </c>
      <c r="K8" s="26">
        <f>C8-H8</f>
        <v>1.9753039145286695</v>
      </c>
      <c r="L8" s="19">
        <v>1993</v>
      </c>
      <c r="M8" s="32">
        <f>E8-G9</f>
        <v>5.368312316277903</v>
      </c>
      <c r="N8" s="26">
        <f>E8-H9</f>
        <v>5.6683123162779028</v>
      </c>
      <c r="Q8" s="32">
        <f>G8-H8</f>
        <v>0.10000000000000009</v>
      </c>
      <c r="R8" s="32">
        <f>ABS(J8)</f>
        <v>1.8753039145286694</v>
      </c>
      <c r="S8" s="32">
        <f>ABS(K8)</f>
        <v>1.9753039145286695</v>
      </c>
      <c r="T8" s="32">
        <f t="shared" si="0"/>
        <v>5.368312316277903</v>
      </c>
      <c r="U8" s="32">
        <f t="shared" si="0"/>
        <v>5.6683123162779028</v>
      </c>
    </row>
    <row r="9" spans="1:21" x14ac:dyDescent="0.2">
      <c r="A9" s="51">
        <v>34121</v>
      </c>
      <c r="B9" s="19">
        <v>1993</v>
      </c>
      <c r="C9" s="32">
        <f>'BIP Realisation'!M14</f>
        <v>3.9960884128047924</v>
      </c>
      <c r="D9" s="20">
        <v>1994</v>
      </c>
      <c r="E9" s="26">
        <f>AVERAGE(C9,'BIP Realisation'!I10:I13)</f>
        <v>4.0555985968451678</v>
      </c>
      <c r="F9" s="20">
        <v>1993</v>
      </c>
      <c r="G9" s="32">
        <f>ROUND('BIP Realisation'!I14,1)</f>
        <v>-1</v>
      </c>
      <c r="H9" s="32">
        <f>ROUND('BIP Realisation'!S14,1)</f>
        <v>-1.3</v>
      </c>
      <c r="I9" s="19">
        <v>1993</v>
      </c>
      <c r="J9" s="32">
        <f>C9-G9</f>
        <v>4.9960884128047924</v>
      </c>
      <c r="K9" s="26">
        <f>C9-H9</f>
        <v>5.2960884128047923</v>
      </c>
      <c r="L9" s="19">
        <v>1994</v>
      </c>
      <c r="M9" s="32">
        <f>E9-G10</f>
        <v>1.4555985968451677</v>
      </c>
      <c r="N9" s="26">
        <f t="shared" ref="N9:N29" si="1">E9-H10</f>
        <v>1.2555985968451679</v>
      </c>
      <c r="Q9" s="32">
        <f t="shared" ref="Q9:Q29" si="2">G9-H9</f>
        <v>0.30000000000000004</v>
      </c>
      <c r="R9" s="32">
        <f>ABS(J9)</f>
        <v>4.9960884128047924</v>
      </c>
      <c r="S9" s="32">
        <f>ABS(K9)</f>
        <v>5.2960884128047923</v>
      </c>
      <c r="T9" s="32">
        <f t="shared" si="0"/>
        <v>1.4555985968451677</v>
      </c>
      <c r="U9" s="32">
        <f t="shared" si="0"/>
        <v>1.2555985968451679</v>
      </c>
    </row>
    <row r="10" spans="1:21" x14ac:dyDescent="0.2">
      <c r="A10" s="51">
        <v>34486</v>
      </c>
      <c r="B10" s="19">
        <v>1994</v>
      </c>
      <c r="C10" s="32">
        <f>'BIP Realisation'!M15</f>
        <v>3.061720180135155</v>
      </c>
      <c r="D10" s="20">
        <v>1995</v>
      </c>
      <c r="E10" s="26">
        <f>AVERAGE(C10,'BIP Realisation'!I11:I14)</f>
        <v>2.8930753440307719</v>
      </c>
      <c r="F10" s="20">
        <v>1994</v>
      </c>
      <c r="G10" s="32">
        <f>ROUND('BIP Realisation'!I15,1)</f>
        <v>2.6</v>
      </c>
      <c r="H10" s="32">
        <f>ROUND('BIP Realisation'!S15,1)</f>
        <v>2.8</v>
      </c>
      <c r="I10" s="19">
        <v>1994</v>
      </c>
      <c r="J10" s="32">
        <f t="shared" ref="J10:J30" si="3">C10-G10</f>
        <v>0.46172018013515492</v>
      </c>
      <c r="K10" s="26">
        <f t="shared" ref="K10:K30" si="4">C10-H10</f>
        <v>0.26172018013515519</v>
      </c>
      <c r="L10" s="19">
        <v>1995</v>
      </c>
      <c r="M10" s="32">
        <f t="shared" ref="M10:M29" si="5">E10-G11</f>
        <v>1.3930753440307719</v>
      </c>
      <c r="N10" s="26">
        <f t="shared" si="1"/>
        <v>0.99307534403077202</v>
      </c>
      <c r="Q10" s="32">
        <f t="shared" si="2"/>
        <v>-0.19999999999999973</v>
      </c>
      <c r="R10" s="32">
        <f t="shared" ref="R10:R28" si="6">ABS(J10)</f>
        <v>0.46172018013515492</v>
      </c>
      <c r="S10" s="32">
        <f t="shared" ref="S10:S30" si="7">ABS(K10)</f>
        <v>0.26172018013515519</v>
      </c>
      <c r="T10" s="32">
        <f t="shared" ref="T10:T27" si="8">ABS(M10)</f>
        <v>1.3930753440307719</v>
      </c>
      <c r="U10" s="32">
        <f t="shared" ref="U10:U27" si="9">ABS(N10)</f>
        <v>0.99307534403077202</v>
      </c>
    </row>
    <row r="11" spans="1:21" x14ac:dyDescent="0.2">
      <c r="A11" s="51">
        <v>34851</v>
      </c>
      <c r="B11" s="19">
        <v>1995</v>
      </c>
      <c r="C11" s="32">
        <f>'BIP Realisation'!M16</f>
        <v>2.8002482976133991</v>
      </c>
      <c r="D11" s="20">
        <v>1996</v>
      </c>
      <c r="E11" s="26">
        <f>AVERAGE(C11,'BIP Realisation'!I12:I15)</f>
        <v>2.3113002716784701</v>
      </c>
      <c r="F11" s="20">
        <v>1995</v>
      </c>
      <c r="G11" s="32">
        <f>ROUND('BIP Realisation'!I16,1)</f>
        <v>1.5</v>
      </c>
      <c r="H11" s="32">
        <f>ROUND('BIP Realisation'!S16,1)</f>
        <v>1.9</v>
      </c>
      <c r="I11" s="19">
        <v>1995</v>
      </c>
      <c r="J11" s="32">
        <f t="shared" si="3"/>
        <v>1.3002482976133991</v>
      </c>
      <c r="K11" s="26">
        <f t="shared" si="4"/>
        <v>0.9002482976133992</v>
      </c>
      <c r="L11" s="19">
        <v>1996</v>
      </c>
      <c r="M11" s="32">
        <f t="shared" si="5"/>
        <v>1.3113002716784701</v>
      </c>
      <c r="N11" s="26">
        <f t="shared" si="1"/>
        <v>0.91130027167847016</v>
      </c>
      <c r="Q11" s="32">
        <f t="shared" si="2"/>
        <v>-0.39999999999999991</v>
      </c>
      <c r="R11" s="32">
        <f t="shared" si="6"/>
        <v>1.3002482976133991</v>
      </c>
      <c r="S11" s="32">
        <f t="shared" si="7"/>
        <v>0.9002482976133992</v>
      </c>
      <c r="T11" s="32">
        <f t="shared" si="8"/>
        <v>1.3113002716784701</v>
      </c>
      <c r="U11" s="32">
        <f t="shared" si="9"/>
        <v>0.91130027167847016</v>
      </c>
    </row>
    <row r="12" spans="1:21" x14ac:dyDescent="0.2">
      <c r="A12" s="51">
        <v>35217</v>
      </c>
      <c r="B12" s="19">
        <v>1996</v>
      </c>
      <c r="C12" s="32">
        <f>'BIP Realisation'!M17</f>
        <v>2.05233176721259</v>
      </c>
      <c r="D12" s="20">
        <v>1997</v>
      </c>
      <c r="E12" s="26">
        <f>AVERAGE(C12,'BIP Realisation'!I13:I16)</f>
        <v>1.4392406433925455</v>
      </c>
      <c r="F12" s="20">
        <v>1996</v>
      </c>
      <c r="G12" s="32">
        <f>ROUND('BIP Realisation'!I17,1)</f>
        <v>1</v>
      </c>
      <c r="H12" s="32">
        <f>ROUND('BIP Realisation'!S17,1)</f>
        <v>1.4</v>
      </c>
      <c r="I12" s="19">
        <v>1996</v>
      </c>
      <c r="J12" s="32">
        <f t="shared" si="3"/>
        <v>1.05233176721259</v>
      </c>
      <c r="K12" s="26">
        <f t="shared" si="4"/>
        <v>0.65233176721259012</v>
      </c>
      <c r="L12" s="19">
        <v>1997</v>
      </c>
      <c r="M12" s="32">
        <f t="shared" si="5"/>
        <v>-0.46075935660745437</v>
      </c>
      <c r="N12" s="26">
        <f t="shared" si="1"/>
        <v>-0.76075935660745464</v>
      </c>
      <c r="Q12" s="32">
        <f t="shared" si="2"/>
        <v>-0.39999999999999991</v>
      </c>
      <c r="R12" s="32">
        <f t="shared" si="6"/>
        <v>1.05233176721259</v>
      </c>
      <c r="S12" s="32">
        <f t="shared" si="7"/>
        <v>0.65233176721259012</v>
      </c>
      <c r="T12" s="32">
        <f t="shared" si="8"/>
        <v>0.46075935660745437</v>
      </c>
      <c r="U12" s="32">
        <f t="shared" si="9"/>
        <v>0.76075935660745464</v>
      </c>
    </row>
    <row r="13" spans="1:21" x14ac:dyDescent="0.2">
      <c r="A13" s="51">
        <v>35582</v>
      </c>
      <c r="B13" s="19">
        <v>1997</v>
      </c>
      <c r="C13" s="32">
        <f>'BIP Realisation'!M18</f>
        <v>1.2364054076526032</v>
      </c>
      <c r="D13" s="20">
        <v>1998</v>
      </c>
      <c r="E13" s="26">
        <f>AVERAGE(C13,'BIP Realisation'!I14:I17)</f>
        <v>1.0808496097504996</v>
      </c>
      <c r="F13" s="20">
        <v>1997</v>
      </c>
      <c r="G13" s="32">
        <f>ROUND('BIP Realisation'!I18,1)</f>
        <v>1.9</v>
      </c>
      <c r="H13" s="32">
        <f>ROUND('BIP Realisation'!S18,1)</f>
        <v>2.2000000000000002</v>
      </c>
      <c r="I13" s="19">
        <v>1997</v>
      </c>
      <c r="J13" s="32">
        <f t="shared" si="3"/>
        <v>-0.66359459234739671</v>
      </c>
      <c r="K13" s="26">
        <f t="shared" si="4"/>
        <v>-0.96359459234739697</v>
      </c>
      <c r="L13" s="19">
        <v>1998</v>
      </c>
      <c r="M13" s="32">
        <f t="shared" si="5"/>
        <v>-1.0191503902495005</v>
      </c>
      <c r="N13" s="26">
        <f t="shared" si="1"/>
        <v>-1.7191503902495002</v>
      </c>
      <c r="Q13" s="32">
        <f t="shared" si="2"/>
        <v>-0.30000000000000027</v>
      </c>
      <c r="R13" s="32">
        <f t="shared" si="6"/>
        <v>0.66359459234739671</v>
      </c>
      <c r="S13" s="32">
        <f t="shared" si="7"/>
        <v>0.96359459234739697</v>
      </c>
      <c r="T13" s="32">
        <f t="shared" si="8"/>
        <v>1.0191503902495005</v>
      </c>
      <c r="U13" s="32">
        <f t="shared" si="9"/>
        <v>1.7191503902495002</v>
      </c>
    </row>
    <row r="14" spans="1:21" x14ac:dyDescent="0.2">
      <c r="A14" s="51">
        <v>35947</v>
      </c>
      <c r="B14" s="19">
        <v>1998</v>
      </c>
      <c r="C14" s="32">
        <f>'BIP Realisation'!M19</f>
        <v>1.2045319656365794</v>
      </c>
      <c r="D14" s="20">
        <v>1999</v>
      </c>
      <c r="E14" s="26">
        <f>AVERAGE(C14,'BIP Realisation'!I15:I18)</f>
        <v>1.64009909291295</v>
      </c>
      <c r="F14" s="20">
        <v>1998</v>
      </c>
      <c r="G14" s="32">
        <f>ROUND('BIP Realisation'!I19,1)</f>
        <v>2.1</v>
      </c>
      <c r="H14" s="32">
        <f>ROUND('BIP Realisation'!S19,1)</f>
        <v>2.8</v>
      </c>
      <c r="I14" s="19">
        <v>1998</v>
      </c>
      <c r="J14" s="32">
        <f t="shared" si="3"/>
        <v>-0.89546803436342071</v>
      </c>
      <c r="K14" s="26">
        <f t="shared" si="4"/>
        <v>-1.5954680343634204</v>
      </c>
      <c r="L14" s="19">
        <v>1999</v>
      </c>
      <c r="M14" s="32">
        <f t="shared" si="5"/>
        <v>-0.45990090708705011</v>
      </c>
      <c r="N14" s="26">
        <f t="shared" si="1"/>
        <v>0.24009909291295006</v>
      </c>
      <c r="Q14" s="32">
        <f t="shared" si="2"/>
        <v>-0.69999999999999973</v>
      </c>
      <c r="R14" s="32">
        <f t="shared" si="6"/>
        <v>0.89546803436342071</v>
      </c>
      <c r="S14" s="32">
        <f t="shared" si="7"/>
        <v>1.5954680343634204</v>
      </c>
      <c r="T14" s="32">
        <f t="shared" si="8"/>
        <v>0.45990090708705011</v>
      </c>
      <c r="U14" s="32">
        <f t="shared" si="9"/>
        <v>0.24009909291295006</v>
      </c>
    </row>
    <row r="15" spans="1:21" x14ac:dyDescent="0.2">
      <c r="A15" s="51">
        <v>36312</v>
      </c>
      <c r="B15" s="19">
        <v>1999</v>
      </c>
      <c r="C15" s="32">
        <f>'BIP Realisation'!M20</f>
        <v>1.8184249806712629</v>
      </c>
      <c r="D15" s="20">
        <v>2000</v>
      </c>
      <c r="E15" s="26">
        <f>AVERAGE(C15,'BIP Realisation'!I16:I19)</f>
        <v>1.6625929871958569</v>
      </c>
      <c r="F15" s="20">
        <v>1999</v>
      </c>
      <c r="G15" s="32">
        <f>ROUND('BIP Realisation'!I20,1)</f>
        <v>2.1</v>
      </c>
      <c r="H15" s="32">
        <f>ROUND('BIP Realisation'!S20,1)</f>
        <v>1.4</v>
      </c>
      <c r="I15" s="19">
        <v>1999</v>
      </c>
      <c r="J15" s="32">
        <f t="shared" si="3"/>
        <v>-0.28157501932873719</v>
      </c>
      <c r="K15" s="26">
        <f t="shared" si="4"/>
        <v>0.41842498067126299</v>
      </c>
      <c r="L15" s="19">
        <v>2000</v>
      </c>
      <c r="M15" s="32">
        <f t="shared" si="5"/>
        <v>-1.237407012804143</v>
      </c>
      <c r="N15" s="26">
        <f t="shared" si="1"/>
        <v>-1.4374070128041432</v>
      </c>
      <c r="Q15" s="32">
        <f t="shared" si="2"/>
        <v>0.70000000000000018</v>
      </c>
      <c r="R15" s="32">
        <f t="shared" si="6"/>
        <v>0.28157501932873719</v>
      </c>
      <c r="S15" s="32">
        <f t="shared" si="7"/>
        <v>0.41842498067126299</v>
      </c>
      <c r="T15" s="32">
        <f t="shared" si="8"/>
        <v>1.237407012804143</v>
      </c>
      <c r="U15" s="32">
        <f t="shared" si="9"/>
        <v>1.4374070128041432</v>
      </c>
    </row>
    <row r="16" spans="1:21" x14ac:dyDescent="0.2">
      <c r="A16" s="51">
        <v>36678</v>
      </c>
      <c r="B16" s="19">
        <v>2000</v>
      </c>
      <c r="C16" s="32">
        <f>'BIP Realisation'!M21</f>
        <v>1.7249313453539152</v>
      </c>
      <c r="D16" s="20">
        <v>2001</v>
      </c>
      <c r="E16" s="26">
        <f>AVERAGE(C16,'BIP Realisation'!I17:I20)</f>
        <v>1.7688364593678987</v>
      </c>
      <c r="F16" s="20">
        <v>2000</v>
      </c>
      <c r="G16" s="32">
        <f>ROUND('BIP Realisation'!I21,1)</f>
        <v>2.9</v>
      </c>
      <c r="H16" s="32">
        <f>ROUND('BIP Realisation'!S21,1)</f>
        <v>3.1</v>
      </c>
      <c r="I16" s="19">
        <v>2000</v>
      </c>
      <c r="J16" s="32">
        <f t="shared" si="3"/>
        <v>-1.1750686546460847</v>
      </c>
      <c r="K16" s="26">
        <f t="shared" si="4"/>
        <v>-1.3750686546460849</v>
      </c>
      <c r="L16" s="19">
        <v>2001</v>
      </c>
      <c r="M16" s="32">
        <f t="shared" si="5"/>
        <v>0.16883645936789859</v>
      </c>
      <c r="N16" s="26">
        <f t="shared" si="1"/>
        <v>1.1688364593678986</v>
      </c>
      <c r="Q16" s="32">
        <f t="shared" si="2"/>
        <v>-0.20000000000000018</v>
      </c>
      <c r="R16" s="32">
        <f t="shared" si="6"/>
        <v>1.1750686546460847</v>
      </c>
      <c r="S16" s="32">
        <f t="shared" si="7"/>
        <v>1.3750686546460849</v>
      </c>
      <c r="T16" s="32">
        <f t="shared" si="8"/>
        <v>0.16883645936789859</v>
      </c>
      <c r="U16" s="32">
        <f t="shared" si="9"/>
        <v>1.1688364593678986</v>
      </c>
    </row>
    <row r="17" spans="1:21" x14ac:dyDescent="0.2">
      <c r="A17" s="51">
        <v>37043</v>
      </c>
      <c r="B17" s="19">
        <v>2001</v>
      </c>
      <c r="C17" s="32">
        <f>'BIP Realisation'!M22</f>
        <v>1.9992993673294059</v>
      </c>
      <c r="D17" s="20">
        <v>2002</v>
      </c>
      <c r="E17" s="26">
        <f>AVERAGE(C17,'BIP Realisation'!I18:I21)</f>
        <v>2.1915281230927111</v>
      </c>
      <c r="F17" s="20">
        <v>2001</v>
      </c>
      <c r="G17" s="32">
        <f>ROUND('BIP Realisation'!I22,1)</f>
        <v>1.6</v>
      </c>
      <c r="H17" s="32">
        <f>ROUND('BIP Realisation'!S22,1)</f>
        <v>0.6</v>
      </c>
      <c r="I17" s="19">
        <v>2001</v>
      </c>
      <c r="J17" s="32">
        <f t="shared" si="3"/>
        <v>0.39929936732940585</v>
      </c>
      <c r="K17" s="26">
        <f t="shared" si="4"/>
        <v>1.3992993673294061</v>
      </c>
      <c r="L17" s="19">
        <v>2002</v>
      </c>
      <c r="M17" s="32">
        <f t="shared" si="5"/>
        <v>2.3915281230927112</v>
      </c>
      <c r="N17" s="26">
        <f t="shared" si="1"/>
        <v>1.9915281230927111</v>
      </c>
      <c r="Q17" s="32">
        <f t="shared" si="2"/>
        <v>1</v>
      </c>
      <c r="R17" s="32">
        <f t="shared" si="6"/>
        <v>0.39929936732940585</v>
      </c>
      <c r="S17" s="32">
        <f t="shared" si="7"/>
        <v>1.3992993673294061</v>
      </c>
      <c r="T17" s="32">
        <f t="shared" si="8"/>
        <v>2.3915281230927112</v>
      </c>
      <c r="U17" s="32">
        <f t="shared" si="9"/>
        <v>1.9915281230927111</v>
      </c>
    </row>
    <row r="18" spans="1:21" x14ac:dyDescent="0.2">
      <c r="A18" s="51">
        <v>37408</v>
      </c>
      <c r="B18" s="19">
        <v>2002</v>
      </c>
      <c r="C18" s="32">
        <f>'BIP Realisation'!M23</f>
        <v>2.1189765056111964</v>
      </c>
      <c r="D18" s="20">
        <v>2003</v>
      </c>
      <c r="E18" s="26">
        <f>AVERAGE(C18,'BIP Realisation'!I19:I22)</f>
        <v>2.1718083693168353</v>
      </c>
      <c r="F18" s="20">
        <v>2002</v>
      </c>
      <c r="G18" s="32">
        <f>ROUND('BIP Realisation'!I23,1)</f>
        <v>-0.2</v>
      </c>
      <c r="H18" s="32">
        <f>ROUND('BIP Realisation'!S23,1)</f>
        <v>0.2</v>
      </c>
      <c r="I18" s="19">
        <v>2002</v>
      </c>
      <c r="J18" s="32">
        <f t="shared" si="3"/>
        <v>2.3189765056111966</v>
      </c>
      <c r="K18" s="26">
        <f t="shared" si="4"/>
        <v>1.9189765056111965</v>
      </c>
      <c r="L18" s="19">
        <v>2003</v>
      </c>
      <c r="M18" s="32">
        <f t="shared" si="5"/>
        <v>2.6718083693168353</v>
      </c>
      <c r="N18" s="26">
        <f t="shared" si="1"/>
        <v>2.2718083693168354</v>
      </c>
      <c r="Q18" s="32">
        <f t="shared" si="2"/>
        <v>-0.4</v>
      </c>
      <c r="R18" s="32">
        <f t="shared" si="6"/>
        <v>2.3189765056111966</v>
      </c>
      <c r="S18" s="32">
        <f t="shared" si="7"/>
        <v>1.9189765056111965</v>
      </c>
      <c r="T18" s="32">
        <f t="shared" si="8"/>
        <v>2.6718083693168353</v>
      </c>
      <c r="U18" s="32">
        <f t="shared" si="9"/>
        <v>2.2718083693168354</v>
      </c>
    </row>
    <row r="19" spans="1:21" x14ac:dyDescent="0.2">
      <c r="A19" s="51">
        <v>37773</v>
      </c>
      <c r="B19" s="19">
        <v>2003</v>
      </c>
      <c r="C19" s="32">
        <f>'BIP Realisation'!M24</f>
        <v>1.7023509677379753</v>
      </c>
      <c r="D19" s="20">
        <v>2004</v>
      </c>
      <c r="E19" s="26">
        <f>AVERAGE(C19,'BIP Realisation'!I20:I23)</f>
        <v>1.6235888803999419</v>
      </c>
      <c r="F19" s="20">
        <v>2003</v>
      </c>
      <c r="G19" s="32">
        <f>ROUND('BIP Realisation'!I24,1)</f>
        <v>-0.5</v>
      </c>
      <c r="H19" s="32">
        <f>ROUND('BIP Realisation'!S24,1)</f>
        <v>-0.1</v>
      </c>
      <c r="I19" s="19">
        <v>2003</v>
      </c>
      <c r="J19" s="32">
        <f t="shared" si="3"/>
        <v>2.2023509677379751</v>
      </c>
      <c r="K19" s="26">
        <f t="shared" si="4"/>
        <v>1.8023509677379754</v>
      </c>
      <c r="L19" s="19">
        <v>2004</v>
      </c>
      <c r="M19" s="32">
        <f t="shared" si="5"/>
        <v>0.42358888039994191</v>
      </c>
      <c r="N19" s="26">
        <f t="shared" si="1"/>
        <v>-7.6411119600058086E-2</v>
      </c>
      <c r="Q19" s="32">
        <f t="shared" si="2"/>
        <v>-0.4</v>
      </c>
      <c r="R19" s="32">
        <f t="shared" si="6"/>
        <v>2.2023509677379751</v>
      </c>
      <c r="S19" s="32">
        <f t="shared" si="7"/>
        <v>1.8023509677379754</v>
      </c>
      <c r="T19" s="32">
        <f t="shared" si="8"/>
        <v>0.42358888039994191</v>
      </c>
      <c r="U19" s="32">
        <f t="shared" si="9"/>
        <v>7.6411119600058086E-2</v>
      </c>
    </row>
    <row r="20" spans="1:21" x14ac:dyDescent="0.2">
      <c r="A20" s="51">
        <v>38139</v>
      </c>
      <c r="B20" s="19">
        <v>2004</v>
      </c>
      <c r="C20" s="32">
        <f>'BIP Realisation'!M25</f>
        <v>1.1771328985830465</v>
      </c>
      <c r="D20" s="20">
        <v>2005</v>
      </c>
      <c r="E20" s="26">
        <f>AVERAGE(C20,'BIP Realisation'!I21:I24)</f>
        <v>0.98653612400734469</v>
      </c>
      <c r="F20" s="20">
        <v>2004</v>
      </c>
      <c r="G20" s="32">
        <f>ROUND('BIP Realisation'!I25,1)</f>
        <v>1.2</v>
      </c>
      <c r="H20" s="32">
        <f>ROUND('BIP Realisation'!S25,1)</f>
        <v>1.7</v>
      </c>
      <c r="I20" s="19">
        <v>2004</v>
      </c>
      <c r="J20" s="32">
        <f t="shared" si="3"/>
        <v>-2.2867101416953473E-2</v>
      </c>
      <c r="K20" s="26">
        <f t="shared" si="4"/>
        <v>-0.52286710141695347</v>
      </c>
      <c r="L20" s="19">
        <v>2005</v>
      </c>
      <c r="M20" s="32">
        <f t="shared" si="5"/>
        <v>8.6536124007344672E-2</v>
      </c>
      <c r="N20" s="26">
        <f t="shared" si="1"/>
        <v>8.6536124007344672E-2</v>
      </c>
      <c r="Q20" s="32">
        <f t="shared" si="2"/>
        <v>-0.5</v>
      </c>
      <c r="R20" s="32">
        <f t="shared" si="6"/>
        <v>2.2867101416953473E-2</v>
      </c>
      <c r="S20" s="32">
        <f t="shared" si="7"/>
        <v>0.52286710141695347</v>
      </c>
      <c r="T20" s="32">
        <f t="shared" si="8"/>
        <v>8.6536124007344672E-2</v>
      </c>
      <c r="U20" s="32">
        <f t="shared" si="9"/>
        <v>8.6536124007344672E-2</v>
      </c>
    </row>
    <row r="21" spans="1:21" x14ac:dyDescent="0.2">
      <c r="A21" s="51">
        <v>38504</v>
      </c>
      <c r="B21" s="19">
        <v>2005</v>
      </c>
      <c r="C21" s="32">
        <f>'BIP Realisation'!M26</f>
        <v>0.98358320938336052</v>
      </c>
      <c r="D21" s="20">
        <v>2006</v>
      </c>
      <c r="E21" s="26">
        <f>AVERAGE(C21,'BIP Realisation'!I22:I25)</f>
        <v>0.60485067422774286</v>
      </c>
      <c r="F21" s="20">
        <v>2005</v>
      </c>
      <c r="G21" s="32">
        <f>ROUND('BIP Realisation'!I26,1)</f>
        <v>0.9</v>
      </c>
      <c r="H21" s="32">
        <f>ROUND('BIP Realisation'!S26,1)</f>
        <v>0.9</v>
      </c>
      <c r="I21" s="19">
        <v>2005</v>
      </c>
      <c r="J21" s="32">
        <f t="shared" si="3"/>
        <v>8.3583209383360502E-2</v>
      </c>
      <c r="K21" s="26">
        <f t="shared" si="4"/>
        <v>8.3583209383360502E-2</v>
      </c>
      <c r="L21" s="19">
        <v>2006</v>
      </c>
      <c r="M21" s="32">
        <f t="shared" si="5"/>
        <v>-3.2951493257722571</v>
      </c>
      <c r="N21" s="26">
        <f t="shared" si="1"/>
        <v>-1.8951493257722571</v>
      </c>
      <c r="Q21" s="32">
        <f t="shared" si="2"/>
        <v>0</v>
      </c>
      <c r="R21" s="32">
        <f t="shared" si="6"/>
        <v>8.3583209383360502E-2</v>
      </c>
      <c r="S21" s="32">
        <f t="shared" si="7"/>
        <v>8.3583209383360502E-2</v>
      </c>
      <c r="T21" s="32">
        <f t="shared" si="8"/>
        <v>3.2951493257722571</v>
      </c>
      <c r="U21" s="32">
        <f t="shared" si="9"/>
        <v>1.8951493257722571</v>
      </c>
    </row>
    <row r="22" spans="1:21" x14ac:dyDescent="0.2">
      <c r="A22" s="51">
        <v>38869</v>
      </c>
      <c r="B22" s="19">
        <v>2006</v>
      </c>
      <c r="C22" s="32">
        <f>'BIP Realisation'!M27</f>
        <v>0.58527346981366968</v>
      </c>
      <c r="D22" s="20">
        <v>2007</v>
      </c>
      <c r="E22" s="26">
        <f>AVERAGE(C22,'BIP Realisation'!I23:I26)</f>
        <v>0.37501990779203709</v>
      </c>
      <c r="F22" s="20">
        <v>2006</v>
      </c>
      <c r="G22" s="32">
        <f>ROUND('BIP Realisation'!I27,1)</f>
        <v>3.9</v>
      </c>
      <c r="H22" s="32">
        <f>ROUND('BIP Realisation'!S27,1)</f>
        <v>2.5</v>
      </c>
      <c r="I22" s="19">
        <v>2006</v>
      </c>
      <c r="J22" s="32">
        <f t="shared" si="3"/>
        <v>-3.3147265301863302</v>
      </c>
      <c r="K22" s="26">
        <f t="shared" si="4"/>
        <v>-1.9147265301863303</v>
      </c>
      <c r="L22" s="19">
        <v>2007</v>
      </c>
      <c r="M22" s="32">
        <f t="shared" si="5"/>
        <v>-2.5249800922079628</v>
      </c>
      <c r="N22" s="26">
        <f t="shared" si="1"/>
        <v>-2.1249800922079629</v>
      </c>
      <c r="Q22" s="32">
        <f t="shared" si="2"/>
        <v>1.4</v>
      </c>
      <c r="R22" s="32">
        <f t="shared" si="6"/>
        <v>3.3147265301863302</v>
      </c>
      <c r="S22" s="32">
        <f t="shared" si="7"/>
        <v>1.9147265301863303</v>
      </c>
      <c r="T22" s="32">
        <f t="shared" si="8"/>
        <v>2.5249800922079628</v>
      </c>
      <c r="U22" s="32">
        <f t="shared" si="9"/>
        <v>2.1249800922079629</v>
      </c>
    </row>
    <row r="23" spans="1:21" x14ac:dyDescent="0.2">
      <c r="A23" s="51">
        <v>39234</v>
      </c>
      <c r="B23" s="19">
        <v>2007</v>
      </c>
      <c r="C23" s="32">
        <f>'BIP Realisation'!M28</f>
        <v>1.0291124436311794</v>
      </c>
      <c r="D23" s="20">
        <v>2008</v>
      </c>
      <c r="E23" s="26">
        <f>AVERAGE(C23,'BIP Realisation'!I24:I27)</f>
        <v>1.2805970328140357</v>
      </c>
      <c r="F23" s="20">
        <v>2007</v>
      </c>
      <c r="G23" s="32">
        <f>ROUND('BIP Realisation'!I28,1)</f>
        <v>2.9</v>
      </c>
      <c r="H23" s="32">
        <f>ROUND('BIP Realisation'!S28,1)</f>
        <v>2.5</v>
      </c>
      <c r="I23" s="19">
        <v>2007</v>
      </c>
      <c r="J23" s="32">
        <f t="shared" si="3"/>
        <v>-1.8708875563688205</v>
      </c>
      <c r="K23" s="26">
        <f t="shared" si="4"/>
        <v>-1.4708875563688206</v>
      </c>
      <c r="L23" s="19">
        <v>2008</v>
      </c>
      <c r="M23" s="32">
        <f t="shared" si="5"/>
        <v>0.38059703281403567</v>
      </c>
      <c r="N23" s="26">
        <f t="shared" si="1"/>
        <v>-1.9402967185964348E-2</v>
      </c>
      <c r="Q23" s="32">
        <f t="shared" si="2"/>
        <v>0.39999999999999991</v>
      </c>
      <c r="R23" s="32">
        <f t="shared" si="6"/>
        <v>1.8708875563688205</v>
      </c>
      <c r="S23" s="32">
        <f t="shared" si="7"/>
        <v>1.4708875563688206</v>
      </c>
      <c r="T23" s="32">
        <f t="shared" si="8"/>
        <v>0.38059703281403567</v>
      </c>
      <c r="U23" s="32">
        <f t="shared" si="9"/>
        <v>1.9402967185964348E-2</v>
      </c>
    </row>
    <row r="24" spans="1:21" x14ac:dyDescent="0.2">
      <c r="A24" s="51">
        <v>39600</v>
      </c>
      <c r="B24" s="19">
        <v>2008</v>
      </c>
      <c r="C24" s="32">
        <f>'BIP Realisation'!M29</f>
        <v>1.6527960199845304</v>
      </c>
      <c r="D24" s="20">
        <v>2009</v>
      </c>
      <c r="E24" s="26">
        <f>AVERAGE(C24,'BIP Realisation'!I25:I28)</f>
        <v>2.089341012250737</v>
      </c>
      <c r="F24" s="20">
        <v>2008</v>
      </c>
      <c r="G24" s="32">
        <f>ROUND('BIP Realisation'!I29,1)</f>
        <v>0.9</v>
      </c>
      <c r="H24" s="32">
        <f>ROUND('BIP Realisation'!S29,1)</f>
        <v>1.3</v>
      </c>
      <c r="I24" s="19">
        <v>2008</v>
      </c>
      <c r="J24" s="32">
        <f t="shared" si="3"/>
        <v>0.75279601998453038</v>
      </c>
      <c r="K24" s="26">
        <f t="shared" si="4"/>
        <v>0.35279601998453036</v>
      </c>
      <c r="L24" s="19">
        <v>2009</v>
      </c>
      <c r="M24" s="32">
        <f t="shared" si="5"/>
        <v>7.5893410122507365</v>
      </c>
      <c r="N24" s="26">
        <f t="shared" si="1"/>
        <v>7.0893410122507365</v>
      </c>
      <c r="Q24" s="32">
        <f t="shared" si="2"/>
        <v>-0.4</v>
      </c>
      <c r="R24" s="32">
        <f t="shared" si="6"/>
        <v>0.75279601998453038</v>
      </c>
      <c r="S24" s="32">
        <f t="shared" si="7"/>
        <v>0.35279601998453036</v>
      </c>
      <c r="T24" s="32">
        <f t="shared" si="8"/>
        <v>7.5893410122507365</v>
      </c>
      <c r="U24" s="32">
        <f t="shared" si="9"/>
        <v>7.0893410122507365</v>
      </c>
    </row>
    <row r="25" spans="1:21" x14ac:dyDescent="0.2">
      <c r="A25" s="51">
        <v>39965</v>
      </c>
      <c r="B25" s="19">
        <v>2009</v>
      </c>
      <c r="C25" s="32">
        <f>'BIP Realisation'!M30</f>
        <v>1.940862412228519</v>
      </c>
      <c r="D25" s="20">
        <v>2010</v>
      </c>
      <c r="E25" s="26">
        <f>AVERAGE(C25,'BIP Realisation'!I26:I29)</f>
        <v>2.0965612295815976</v>
      </c>
      <c r="F25" s="20">
        <v>2009</v>
      </c>
      <c r="G25" s="32">
        <f>ROUND('BIP Realisation'!I30,1)</f>
        <v>-5.5</v>
      </c>
      <c r="H25" s="32">
        <f>ROUND('BIP Realisation'!S30,1)</f>
        <v>-5</v>
      </c>
      <c r="I25" s="19">
        <v>2009</v>
      </c>
      <c r="J25" s="32">
        <f t="shared" si="3"/>
        <v>7.440862412228519</v>
      </c>
      <c r="K25" s="26">
        <f t="shared" si="4"/>
        <v>6.940862412228519</v>
      </c>
      <c r="L25" s="19">
        <v>2010</v>
      </c>
      <c r="M25" s="32">
        <f t="shared" si="5"/>
        <v>-2.003438770418402</v>
      </c>
      <c r="N25" s="26">
        <f t="shared" si="1"/>
        <v>-1.5034387704184025</v>
      </c>
      <c r="Q25" s="32">
        <f t="shared" si="2"/>
        <v>-0.5</v>
      </c>
      <c r="R25" s="32">
        <f t="shared" si="6"/>
        <v>7.440862412228519</v>
      </c>
      <c r="S25" s="32">
        <f t="shared" si="7"/>
        <v>6.940862412228519</v>
      </c>
      <c r="T25" s="32">
        <f t="shared" si="8"/>
        <v>2.003438770418402</v>
      </c>
      <c r="U25" s="32">
        <f t="shared" si="9"/>
        <v>1.5034387704184025</v>
      </c>
    </row>
    <row r="26" spans="1:21" x14ac:dyDescent="0.2">
      <c r="A26" s="51">
        <v>40330</v>
      </c>
      <c r="B26" s="19">
        <v>2010</v>
      </c>
      <c r="C26" s="32">
        <f>'BIP Realisation'!M31</f>
        <v>0.5993558502275409</v>
      </c>
      <c r="D26" s="20">
        <v>2011</v>
      </c>
      <c r="E26" s="26">
        <f>AVERAGE(C26,'BIP Realisation'!I27:I30)</f>
        <v>0.54208758281044989</v>
      </c>
      <c r="F26" s="20">
        <v>2010</v>
      </c>
      <c r="G26" s="32">
        <f>ROUND('BIP Realisation'!I31,1)</f>
        <v>4.0999999999999996</v>
      </c>
      <c r="H26" s="32">
        <f>ROUND('BIP Realisation'!S31,1)</f>
        <v>3.6</v>
      </c>
      <c r="I26" s="19">
        <v>2010</v>
      </c>
      <c r="J26" s="32">
        <f t="shared" si="3"/>
        <v>-3.5006441497724587</v>
      </c>
      <c r="K26" s="26">
        <f t="shared" si="4"/>
        <v>-3.0006441497724592</v>
      </c>
      <c r="L26" s="19">
        <v>2011</v>
      </c>
      <c r="M26" s="32">
        <f t="shared" si="5"/>
        <v>-3.2579124171895497</v>
      </c>
      <c r="N26" s="26">
        <f t="shared" si="1"/>
        <v>-2.4579124171895499</v>
      </c>
      <c r="Q26" s="32">
        <f t="shared" si="2"/>
        <v>0.49999999999999956</v>
      </c>
      <c r="R26" s="32">
        <f t="shared" si="6"/>
        <v>3.5006441497724587</v>
      </c>
      <c r="S26" s="32">
        <f t="shared" si="7"/>
        <v>3.0006441497724592</v>
      </c>
      <c r="T26" s="32">
        <f t="shared" si="8"/>
        <v>3.2579124171895497</v>
      </c>
      <c r="U26" s="32">
        <f t="shared" si="9"/>
        <v>2.4579124171895499</v>
      </c>
    </row>
    <row r="27" spans="1:21" x14ac:dyDescent="0.2">
      <c r="A27" s="51">
        <v>40695</v>
      </c>
      <c r="B27" s="19">
        <v>2011</v>
      </c>
      <c r="C27" s="32">
        <f>'BIP Realisation'!M32</f>
        <v>1.2515699363525945</v>
      </c>
      <c r="D27" s="20">
        <v>2012</v>
      </c>
      <c r="E27" s="26">
        <f>AVERAGE(C27,'BIP Realisation'!I28:I31)</f>
        <v>0.73073669382123718</v>
      </c>
      <c r="F27" s="20">
        <v>2011</v>
      </c>
      <c r="G27" s="32">
        <f>ROUND('BIP Realisation'!I32,1)</f>
        <v>3.8</v>
      </c>
      <c r="H27" s="32">
        <f>ROUND('BIP Realisation'!S32,1)</f>
        <v>3</v>
      </c>
      <c r="I27" s="19">
        <v>2011</v>
      </c>
      <c r="J27" s="32">
        <f t="shared" si="3"/>
        <v>-2.5484300636474053</v>
      </c>
      <c r="K27" s="26">
        <f t="shared" si="4"/>
        <v>-1.7484300636474055</v>
      </c>
      <c r="L27" s="19">
        <v>2012</v>
      </c>
      <c r="M27" s="32">
        <f t="shared" si="5"/>
        <v>0.23073669382123718</v>
      </c>
      <c r="N27" s="26">
        <f t="shared" si="1"/>
        <v>3.0736693821237226E-2</v>
      </c>
      <c r="Q27" s="32">
        <f t="shared" si="2"/>
        <v>0.79999999999999982</v>
      </c>
      <c r="R27" s="32">
        <f t="shared" si="6"/>
        <v>2.5484300636474053</v>
      </c>
      <c r="S27" s="32">
        <f t="shared" si="7"/>
        <v>1.7484300636474055</v>
      </c>
      <c r="T27" s="32">
        <f t="shared" si="8"/>
        <v>0.23073669382123718</v>
      </c>
      <c r="U27" s="32">
        <f t="shared" si="9"/>
        <v>3.0736693821237226E-2</v>
      </c>
    </row>
    <row r="28" spans="1:21" x14ac:dyDescent="0.2">
      <c r="A28" s="51">
        <v>41061</v>
      </c>
      <c r="B28" s="19">
        <v>2012</v>
      </c>
      <c r="C28" s="32">
        <f>'BIP Realisation'!M33</f>
        <v>1.2320164880069306</v>
      </c>
      <c r="D28" s="20">
        <v>2013</v>
      </c>
      <c r="E28" s="26">
        <f>AVERAGE(C28,'BIP Realisation'!I29:I32)</f>
        <v>0.90039830971158619</v>
      </c>
      <c r="F28" s="20">
        <v>2012</v>
      </c>
      <c r="G28" s="32">
        <f>ROUND('BIP Realisation'!I33,1)</f>
        <v>0.5</v>
      </c>
      <c r="H28" s="32">
        <f>ROUND('BIP Realisation'!S33,1)</f>
        <v>0.7</v>
      </c>
      <c r="I28" s="19">
        <v>2012</v>
      </c>
      <c r="J28" s="32">
        <f t="shared" si="3"/>
        <v>0.73201648800693064</v>
      </c>
      <c r="K28" s="26">
        <f t="shared" si="4"/>
        <v>0.53201648800693069</v>
      </c>
      <c r="L28" s="19">
        <v>2013</v>
      </c>
      <c r="M28" s="32">
        <f t="shared" si="5"/>
        <v>0.50039830971158616</v>
      </c>
      <c r="N28" s="26">
        <f t="shared" si="1"/>
        <v>0.50039830971158616</v>
      </c>
      <c r="Q28" s="32">
        <f t="shared" si="2"/>
        <v>-0.19999999999999996</v>
      </c>
      <c r="R28" s="32">
        <f t="shared" si="6"/>
        <v>0.73201648800693064</v>
      </c>
      <c r="S28" s="32">
        <f t="shared" si="7"/>
        <v>0.53201648800693069</v>
      </c>
      <c r="T28" s="32">
        <f t="shared" ref="T28:U30" si="10">ABS(M28)</f>
        <v>0.50039830971158616</v>
      </c>
      <c r="U28" s="32">
        <f t="shared" si="10"/>
        <v>0.50039830971158616</v>
      </c>
    </row>
    <row r="29" spans="1:21" x14ac:dyDescent="0.2">
      <c r="A29" s="51">
        <v>41426</v>
      </c>
      <c r="B29" s="19">
        <v>2013</v>
      </c>
      <c r="C29" s="32">
        <f>'BIP Realisation'!M34</f>
        <v>0.74885326370015104</v>
      </c>
      <c r="D29" s="20">
        <v>2014</v>
      </c>
      <c r="E29" s="26">
        <f>AVERAGE(C29,'BIP Realisation'!I30:I33)</f>
        <v>0.71654331246549319</v>
      </c>
      <c r="F29" s="20">
        <v>2013</v>
      </c>
      <c r="G29" s="32">
        <f>ROUND('BIP Realisation'!I34,1)</f>
        <v>0.4</v>
      </c>
      <c r="H29" s="32">
        <f>ROUND('BIP Realisation'!S34,1)</f>
        <v>0.4</v>
      </c>
      <c r="I29" s="19">
        <v>2013</v>
      </c>
      <c r="J29" s="32">
        <f t="shared" si="3"/>
        <v>0.34885326370015102</v>
      </c>
      <c r="K29" s="26">
        <f t="shared" si="4"/>
        <v>0.34885326370015102</v>
      </c>
      <c r="L29" s="19">
        <v>2014</v>
      </c>
      <c r="M29" s="32">
        <f t="shared" si="5"/>
        <v>-1.483456687534507</v>
      </c>
      <c r="N29" s="26">
        <f t="shared" si="1"/>
        <v>-0.78345668753450681</v>
      </c>
      <c r="Q29" s="32">
        <f t="shared" si="2"/>
        <v>0</v>
      </c>
      <c r="R29" s="32">
        <f t="shared" ref="R29:R34" si="11">ABS(J29)</f>
        <v>0.34885326370015102</v>
      </c>
      <c r="S29" s="32">
        <f t="shared" si="7"/>
        <v>0.34885326370015102</v>
      </c>
      <c r="T29" s="32">
        <f t="shared" si="10"/>
        <v>1.483456687534507</v>
      </c>
      <c r="U29" s="32">
        <f t="shared" si="10"/>
        <v>0.78345668753450681</v>
      </c>
    </row>
    <row r="30" spans="1:21" x14ac:dyDescent="0.2">
      <c r="A30" s="51">
        <v>41791</v>
      </c>
      <c r="B30" s="19">
        <v>2014</v>
      </c>
      <c r="C30" s="32">
        <f>'BIP Realisation'!M35</f>
        <v>0.64401759052687968</v>
      </c>
      <c r="D30" s="20">
        <v>2015</v>
      </c>
      <c r="E30" s="26">
        <f>AVERAGE(C30,'BIP Realisation'!I31:I34)</f>
        <v>1.8818540055406086</v>
      </c>
      <c r="F30" s="20">
        <v>2014</v>
      </c>
      <c r="G30" s="32">
        <f>ROUND('BIP Realisation'!I35,1)</f>
        <v>2.2000000000000002</v>
      </c>
      <c r="H30" s="32">
        <f>ROUND('BIP Realisation'!S35,1)</f>
        <v>1.5</v>
      </c>
      <c r="I30" s="19">
        <v>2014</v>
      </c>
      <c r="J30" s="32">
        <f t="shared" si="3"/>
        <v>-1.5559824094731205</v>
      </c>
      <c r="K30" s="26">
        <f t="shared" si="4"/>
        <v>-0.85598240947312032</v>
      </c>
      <c r="L30" s="19">
        <v>2015</v>
      </c>
      <c r="M30" s="32">
        <f t="shared" ref="M30" si="12">E30-G31</f>
        <v>0.1818540055406086</v>
      </c>
      <c r="N30" s="26">
        <f t="shared" ref="N30" si="13">E30-H31</f>
        <v>0.1818540055406086</v>
      </c>
      <c r="Q30" s="32">
        <f t="shared" ref="Q30:Q35" si="14">G30-H30</f>
        <v>0.70000000000000018</v>
      </c>
      <c r="R30" s="32">
        <f t="shared" si="11"/>
        <v>1.5559824094731205</v>
      </c>
      <c r="S30" s="32">
        <f t="shared" si="7"/>
        <v>0.85598240947312032</v>
      </c>
      <c r="T30" s="32">
        <f t="shared" si="10"/>
        <v>0.1818540055406086</v>
      </c>
      <c r="U30" s="32">
        <f t="shared" si="10"/>
        <v>0.1818540055406086</v>
      </c>
    </row>
    <row r="31" spans="1:21" x14ac:dyDescent="0.2">
      <c r="A31" s="51">
        <v>42156</v>
      </c>
      <c r="B31" s="19">
        <v>2015</v>
      </c>
      <c r="C31" s="32">
        <f>'BIP Realisation'!M36</f>
        <v>2.1869502416299547</v>
      </c>
      <c r="D31" s="20">
        <v>2016</v>
      </c>
      <c r="E31" s="26">
        <f>AVERAGE(C31,'BIP Realisation'!I32:I35)</f>
        <v>1.794986766368293</v>
      </c>
      <c r="F31" s="20">
        <v>2015</v>
      </c>
      <c r="G31" s="32">
        <f>ROUND('BIP Realisation'!I36,1)</f>
        <v>1.7</v>
      </c>
      <c r="H31" s="32">
        <f>ROUND('BIP Realisation'!S36,1)</f>
        <v>1.7</v>
      </c>
      <c r="I31" s="19">
        <v>2015</v>
      </c>
      <c r="J31" s="32">
        <f t="shared" ref="J31" si="15">C31-G31</f>
        <v>0.48695024162995471</v>
      </c>
      <c r="K31" s="26">
        <f t="shared" ref="K31" si="16">C31-H31</f>
        <v>0.48695024162995471</v>
      </c>
      <c r="L31" s="19">
        <v>2016</v>
      </c>
      <c r="M31" s="32">
        <f t="shared" ref="M31" si="17">E31-G32</f>
        <v>-0.5050132336317068</v>
      </c>
      <c r="N31" s="26">
        <f t="shared" ref="N31" si="18">E31-H32</f>
        <v>-0.10501323363170689</v>
      </c>
      <c r="Q31" s="32">
        <f t="shared" si="14"/>
        <v>0</v>
      </c>
      <c r="R31" s="32">
        <f t="shared" si="11"/>
        <v>0.48695024162995471</v>
      </c>
      <c r="S31" s="32">
        <f t="shared" ref="S31" si="19">ABS(K31)</f>
        <v>0.48695024162995471</v>
      </c>
      <c r="T31" s="32">
        <f t="shared" ref="T31" si="20">ABS(M31)</f>
        <v>0.5050132336317068</v>
      </c>
      <c r="U31" s="32">
        <f t="shared" ref="U31" si="21">ABS(N31)</f>
        <v>0.10501323363170689</v>
      </c>
    </row>
    <row r="32" spans="1:21" x14ac:dyDescent="0.2">
      <c r="A32" s="51">
        <v>42522</v>
      </c>
      <c r="B32" s="19">
        <v>2016</v>
      </c>
      <c r="C32" s="32">
        <f>'BIP Realisation'!M37</f>
        <v>1.688140651096699</v>
      </c>
      <c r="D32" s="20">
        <v>2017</v>
      </c>
      <c r="E32" s="26">
        <f>AVERAGE(C32,'BIP Realisation'!I33:I36)</f>
        <v>1.2741749998598264</v>
      </c>
      <c r="F32" s="20">
        <v>2016</v>
      </c>
      <c r="G32" s="32">
        <f>ROUND('BIP Realisation'!I37,1)</f>
        <v>2.2999999999999998</v>
      </c>
      <c r="H32" s="32">
        <f>ROUND('BIP Realisation'!S37,1)</f>
        <v>1.9</v>
      </c>
      <c r="I32" s="19">
        <v>2016</v>
      </c>
      <c r="J32" s="32">
        <f t="shared" ref="J32" si="22">C32-G32</f>
        <v>-0.61185934890330085</v>
      </c>
      <c r="K32" s="26">
        <f t="shared" ref="K32" si="23">C32-H32</f>
        <v>-0.21185934890330094</v>
      </c>
      <c r="L32" s="19">
        <v>2017</v>
      </c>
      <c r="M32" s="32">
        <f t="shared" ref="M32" si="24">E32-G33</f>
        <v>-1.4258250001401738</v>
      </c>
      <c r="N32" s="26">
        <f t="shared" ref="N32" si="25">E32-H33</f>
        <v>-0.92582500014017377</v>
      </c>
      <c r="Q32" s="32">
        <f t="shared" si="14"/>
        <v>0.39999999999999991</v>
      </c>
      <c r="R32" s="32">
        <f t="shared" si="11"/>
        <v>0.61185934890330085</v>
      </c>
      <c r="S32" s="32">
        <f t="shared" ref="S32" si="26">ABS(K32)</f>
        <v>0.21185934890330094</v>
      </c>
      <c r="T32" s="32">
        <f t="shared" ref="T32" si="27">ABS(M32)</f>
        <v>1.4258250001401738</v>
      </c>
      <c r="U32" s="32">
        <f t="shared" ref="U32" si="28">ABS(N32)</f>
        <v>0.92582500014017377</v>
      </c>
    </row>
    <row r="33" spans="1:21" x14ac:dyDescent="0.2">
      <c r="A33" s="51">
        <v>42887</v>
      </c>
      <c r="B33" s="19">
        <v>2017</v>
      </c>
      <c r="C33" s="32">
        <f>'BIP Realisation'!M38</f>
        <v>1.3954890388110952</v>
      </c>
      <c r="D33" s="20">
        <v>2018</v>
      </c>
      <c r="E33" s="26">
        <f>AVERAGE(C33,'BIP Realisation'!I34:I37)</f>
        <v>1.5797285949833633</v>
      </c>
      <c r="F33" s="20">
        <v>2017</v>
      </c>
      <c r="G33" s="32">
        <f>ROUND('BIP Realisation'!I38,1)</f>
        <v>2.7</v>
      </c>
      <c r="H33" s="32">
        <f>ROUND('BIP Realisation'!S38,1)</f>
        <v>2.2000000000000002</v>
      </c>
      <c r="I33" s="19">
        <v>2017</v>
      </c>
      <c r="J33" s="32">
        <f t="shared" ref="J33" si="29">C33-G33</f>
        <v>-1.304510961188905</v>
      </c>
      <c r="K33" s="26">
        <f t="shared" ref="K33" si="30">C33-H33</f>
        <v>-0.80451096118890497</v>
      </c>
      <c r="L33" s="19">
        <v>2018</v>
      </c>
      <c r="M33" s="32">
        <f t="shared" ref="M33" si="31">E33-G34</f>
        <v>0.47972859498336318</v>
      </c>
      <c r="N33" s="26">
        <f t="shared" ref="N33" si="32">E33-H34</f>
        <v>7.9728594983363266E-2</v>
      </c>
      <c r="Q33" s="32">
        <f t="shared" si="14"/>
        <v>0.5</v>
      </c>
      <c r="R33" s="32">
        <f t="shared" si="11"/>
        <v>1.304510961188905</v>
      </c>
      <c r="S33" s="32">
        <f t="shared" ref="S33" si="33">ABS(K33)</f>
        <v>0.80451096118890497</v>
      </c>
      <c r="T33" s="32">
        <f t="shared" ref="T33" si="34">ABS(M33)</f>
        <v>0.47972859498336318</v>
      </c>
      <c r="U33" s="32">
        <f t="shared" ref="U33" si="35">ABS(N33)</f>
        <v>7.9728594983363266E-2</v>
      </c>
    </row>
    <row r="34" spans="1:21" x14ac:dyDescent="0.2">
      <c r="A34" s="51">
        <v>43252</v>
      </c>
      <c r="B34" s="19">
        <v>2018</v>
      </c>
      <c r="C34" s="32">
        <f>'BIP Realisation'!M39</f>
        <v>1.8438356961840263</v>
      </c>
      <c r="D34" s="20">
        <v>2019</v>
      </c>
      <c r="E34" s="26">
        <f>AVERAGE(C34,'BIP Realisation'!I35:I38)</f>
        <v>2.1353579046194149</v>
      </c>
      <c r="F34" s="20">
        <v>2018</v>
      </c>
      <c r="G34" s="32">
        <f>ROUND('BIP Realisation'!I39,1)</f>
        <v>1.1000000000000001</v>
      </c>
      <c r="H34" s="32">
        <f>ROUND('BIP Realisation'!S39,1)</f>
        <v>1.5</v>
      </c>
      <c r="I34" s="19">
        <v>2018</v>
      </c>
      <c r="J34" s="32">
        <f t="shared" ref="J34" si="36">C34-G34</f>
        <v>0.74383569618402623</v>
      </c>
      <c r="K34" s="26">
        <f t="shared" ref="K34" si="37">C34-H34</f>
        <v>0.34383569618402632</v>
      </c>
      <c r="L34" s="19">
        <v>2019</v>
      </c>
      <c r="M34" s="32">
        <f t="shared" ref="M34" si="38">E34-G35</f>
        <v>1.1353579046194149</v>
      </c>
      <c r="N34" s="26">
        <f t="shared" ref="N34" si="39">E34-H35</f>
        <v>1.5353579046194148</v>
      </c>
      <c r="Q34" s="32">
        <f t="shared" si="14"/>
        <v>-0.39999999999999991</v>
      </c>
      <c r="R34" s="32">
        <f t="shared" si="11"/>
        <v>0.74383569618402623</v>
      </c>
      <c r="S34" s="32">
        <f t="shared" ref="S34" si="40">ABS(K34)</f>
        <v>0.34383569618402632</v>
      </c>
      <c r="T34" s="32">
        <f t="shared" ref="T34" si="41">ABS(M34)</f>
        <v>1.1353579046194149</v>
      </c>
      <c r="U34" s="32">
        <f t="shared" ref="U34" si="42">ABS(N34)</f>
        <v>1.5353579046194148</v>
      </c>
    </row>
    <row r="35" spans="1:21" x14ac:dyDescent="0.2">
      <c r="A35" s="51">
        <v>43617</v>
      </c>
      <c r="B35" s="19">
        <v>2019</v>
      </c>
      <c r="C35" s="32">
        <f>'BIP Realisation'!M40</f>
        <v>1.9898793757048103</v>
      </c>
      <c r="D35" s="20">
        <v>2020</v>
      </c>
      <c r="E35" s="26">
        <f>AVERAGE(C35,'BIP Realisation'!I36:I39)</f>
        <v>1.9539554966510508</v>
      </c>
      <c r="F35" s="20">
        <v>2019</v>
      </c>
      <c r="G35" s="32">
        <f>ROUND('BIP Realisation'!I40,1)</f>
        <v>1</v>
      </c>
      <c r="H35" s="32">
        <f>ROUND('BIP Realisation'!S40,1)</f>
        <v>0.6</v>
      </c>
      <c r="I35" s="19">
        <v>2019</v>
      </c>
      <c r="J35" s="32">
        <f t="shared" ref="J35" si="43">C35-G35</f>
        <v>0.98987937570481033</v>
      </c>
      <c r="K35" s="26">
        <f t="shared" ref="K35" si="44">C35-H35</f>
        <v>1.3898793757048105</v>
      </c>
      <c r="L35" s="19">
        <v>2020</v>
      </c>
      <c r="M35" s="32">
        <f t="shared" ref="M35" si="45">E35-G36</f>
        <v>6.0539554966510503</v>
      </c>
      <c r="N35" s="26">
        <f t="shared" ref="N35" si="46">E35-H36</f>
        <v>6.9539554966510506</v>
      </c>
      <c r="Q35" s="32">
        <f t="shared" si="14"/>
        <v>0.4</v>
      </c>
      <c r="R35" s="32">
        <f t="shared" ref="R35" si="47">ABS(J35)</f>
        <v>0.98987937570481033</v>
      </c>
      <c r="S35" s="32">
        <f t="shared" ref="S35" si="48">ABS(K35)</f>
        <v>1.3898793757048105</v>
      </c>
      <c r="T35" s="32">
        <f t="shared" ref="T35" si="49">ABS(M35)</f>
        <v>6.0539554966510503</v>
      </c>
      <c r="U35" s="32">
        <f t="shared" ref="U35" si="50">ABS(N35)</f>
        <v>6.9539554966510506</v>
      </c>
    </row>
    <row r="36" spans="1:21" x14ac:dyDescent="0.2">
      <c r="A36" s="51">
        <v>43983</v>
      </c>
      <c r="B36" s="19">
        <v>2020</v>
      </c>
      <c r="C36" s="32">
        <f>'BIP Realisation'!M41</f>
        <v>1.7535583140040334</v>
      </c>
      <c r="D36" s="20">
        <v>2021</v>
      </c>
      <c r="E36" s="26">
        <f>AVERAGE(C36,'BIP Realisation'!I37:I40)</f>
        <v>1.7737260437504432</v>
      </c>
      <c r="F36" s="20">
        <v>2020</v>
      </c>
      <c r="G36" s="32">
        <f>ROUND('BIP Realisation'!I41,1)</f>
        <v>-4.0999999999999996</v>
      </c>
      <c r="H36" s="32">
        <f>ROUND('BIP Realisation'!S41,1)</f>
        <v>-5</v>
      </c>
      <c r="I36" s="19">
        <v>2020</v>
      </c>
      <c r="J36" s="32">
        <f t="shared" ref="J36" si="51">C36-G36</f>
        <v>5.853558314004033</v>
      </c>
      <c r="K36" s="26">
        <f t="shared" ref="K36" si="52">C36-H36</f>
        <v>6.7535583140040334</v>
      </c>
      <c r="L36" s="19">
        <v>2021</v>
      </c>
      <c r="M36" s="32">
        <f t="shared" ref="M36" si="53">E36-G37</f>
        <v>-1.926273956249557</v>
      </c>
      <c r="N36" s="26">
        <f t="shared" ref="N36" si="54">E36-H37</f>
        <v>-0.926273956249557</v>
      </c>
      <c r="Q36" s="32">
        <f t="shared" ref="Q36" si="55">G36-H36</f>
        <v>0.90000000000000036</v>
      </c>
      <c r="R36" s="32">
        <f t="shared" ref="R36" si="56">ABS(J36)</f>
        <v>5.853558314004033</v>
      </c>
      <c r="S36" s="32">
        <f t="shared" ref="S36" si="57">ABS(K36)</f>
        <v>6.7535583140040334</v>
      </c>
      <c r="T36" s="32">
        <f t="shared" ref="T36" si="58">ABS(M36)</f>
        <v>1.926273956249557</v>
      </c>
      <c r="U36" s="32">
        <f t="shared" ref="U36" si="59">ABS(N36)</f>
        <v>0.926273956249557</v>
      </c>
    </row>
    <row r="37" spans="1:21" x14ac:dyDescent="0.2">
      <c r="A37" s="51">
        <v>44348</v>
      </c>
      <c r="B37" s="19">
        <v>2021</v>
      </c>
      <c r="C37" s="32">
        <f>'BIP Realisation'!M42</f>
        <v>0.60398685625413506</v>
      </c>
      <c r="D37" s="20">
        <v>2022</v>
      </c>
      <c r="E37" s="26">
        <f>AVERAGE(C37,'BIP Realisation'!I38:I41)</f>
        <v>0.26584205833435348</v>
      </c>
      <c r="F37" s="20">
        <v>2021</v>
      </c>
      <c r="G37" s="32">
        <f>ROUND('BIP Realisation'!I42,1)</f>
        <v>3.7</v>
      </c>
      <c r="H37" s="32">
        <f>ROUND('BIP Realisation'!S42,1)</f>
        <v>2.7</v>
      </c>
      <c r="I37" s="19">
        <v>2021</v>
      </c>
      <c r="J37" s="32">
        <f t="shared" ref="J37" si="60">C37-G37</f>
        <v>-3.0960131437458651</v>
      </c>
      <c r="K37" s="26">
        <f t="shared" ref="K37" si="61">C37-H37</f>
        <v>-2.0960131437458651</v>
      </c>
      <c r="L37" s="19">
        <v>2022</v>
      </c>
      <c r="M37" s="32"/>
      <c r="N37" s="26"/>
      <c r="Q37" s="32">
        <f t="shared" ref="Q37" si="62">G37-H37</f>
        <v>1</v>
      </c>
      <c r="R37" s="32">
        <f t="shared" ref="R37" si="63">ABS(J37)</f>
        <v>3.0960131437458651</v>
      </c>
      <c r="S37" s="32">
        <f t="shared" ref="S37" si="64">ABS(K37)</f>
        <v>2.0960131437458651</v>
      </c>
      <c r="T37" s="32"/>
      <c r="U37" s="32"/>
    </row>
    <row r="38" spans="1:21" x14ac:dyDescent="0.2">
      <c r="A38" s="51">
        <v>44713</v>
      </c>
      <c r="B38" s="19">
        <v>2022</v>
      </c>
      <c r="D38" s="20">
        <v>2023</v>
      </c>
      <c r="E38" s="27"/>
      <c r="F38" s="20">
        <v>2022</v>
      </c>
      <c r="H38" s="27"/>
      <c r="I38" s="19">
        <v>2022</v>
      </c>
      <c r="K38" s="27"/>
      <c r="L38" s="19">
        <v>2023</v>
      </c>
      <c r="M38" s="32"/>
      <c r="N38" s="26"/>
      <c r="R38" s="32"/>
      <c r="S38" s="32"/>
      <c r="T38" s="32"/>
      <c r="U38" s="32"/>
    </row>
    <row r="39" spans="1:21" x14ac:dyDescent="0.2">
      <c r="A39" s="52">
        <v>45078</v>
      </c>
      <c r="B39" s="31">
        <v>2023</v>
      </c>
      <c r="C39" s="29"/>
      <c r="D39" s="29">
        <v>2024</v>
      </c>
      <c r="E39" s="33"/>
      <c r="F39" s="31">
        <v>2023</v>
      </c>
      <c r="G39" s="29"/>
      <c r="H39" s="33"/>
      <c r="I39" s="31">
        <v>2023</v>
      </c>
      <c r="J39" s="29"/>
      <c r="K39" s="33"/>
      <c r="L39" s="31">
        <v>2024</v>
      </c>
      <c r="M39" s="34"/>
      <c r="N39" s="35"/>
      <c r="R39" s="32"/>
      <c r="S39" s="32"/>
      <c r="T39" s="32"/>
      <c r="U39" s="32"/>
    </row>
    <row r="41" spans="1:21" x14ac:dyDescent="0.2">
      <c r="F41" s="30" t="s">
        <v>52</v>
      </c>
      <c r="G41" s="37">
        <f>AVERAGE(Q8:Q39)</f>
        <v>0.13666666666666666</v>
      </c>
      <c r="I41" s="30" t="s">
        <v>19</v>
      </c>
      <c r="J41" s="36">
        <f>AVERAGE(J8:J39)</f>
        <v>0.37323422894702341</v>
      </c>
      <c r="K41" s="37">
        <f>AVERAGE(K8:K39)</f>
        <v>0.50990089561369023</v>
      </c>
      <c r="L41" s="30" t="s">
        <v>19</v>
      </c>
      <c r="M41" s="36">
        <f>AVERAGE(M7:M39)</f>
        <v>0.45789776499635454</v>
      </c>
      <c r="N41" s="37">
        <f>AVERAGE(N7:N39)</f>
        <v>0.59456443166302131</v>
      </c>
    </row>
    <row r="42" spans="1:21" x14ac:dyDescent="0.2">
      <c r="F42" s="19" t="s">
        <v>65</v>
      </c>
      <c r="G42" s="39">
        <f>AVEDEV(Q8:Q39)</f>
        <v>0.48155555555555563</v>
      </c>
      <c r="I42" s="19" t="s">
        <v>18</v>
      </c>
      <c r="J42" s="38">
        <f>AVERAGE(R9:R39)</f>
        <v>1.7587923477468836</v>
      </c>
      <c r="K42" s="38">
        <f>AVERAGE(S9:S39)</f>
        <v>1.6014423464138672</v>
      </c>
      <c r="L42" s="19" t="s">
        <v>18</v>
      </c>
      <c r="M42" s="38">
        <f>AVERAGE(T7:T39)</f>
        <v>1.7645155749891721</v>
      </c>
      <c r="N42" s="39">
        <f>AVERAGE(U7:U39)</f>
        <v>1.5769097869691038</v>
      </c>
    </row>
    <row r="43" spans="1:21" x14ac:dyDescent="0.2">
      <c r="F43" s="19" t="s">
        <v>66</v>
      </c>
      <c r="G43" s="39">
        <f>VARP(Q8:Q39)+G41^2</f>
        <v>0.32100000000000006</v>
      </c>
      <c r="I43" s="19" t="s">
        <v>14</v>
      </c>
      <c r="J43" s="38">
        <f>VARP(J8:J39)+J41^2</f>
        <v>6.1510125677586949</v>
      </c>
      <c r="K43" s="39">
        <f>VARP(K8:K39)+K41^2</f>
        <v>5.6091744812753577</v>
      </c>
      <c r="L43" s="19" t="s">
        <v>14</v>
      </c>
      <c r="M43" s="38">
        <f>VARP(M7:M39)+M41^2</f>
        <v>6.3088525368640944</v>
      </c>
      <c r="N43" s="38">
        <f>VARP(N7:N39)+N41^2</f>
        <v>5.8101707252295842</v>
      </c>
    </row>
    <row r="44" spans="1:21" x14ac:dyDescent="0.2">
      <c r="F44" s="19" t="s">
        <v>67</v>
      </c>
      <c r="G44" s="39">
        <f>SQRT(G43)</f>
        <v>0.56656861896861188</v>
      </c>
      <c r="I44" s="19" t="s">
        <v>13</v>
      </c>
      <c r="J44" s="38">
        <f>SQRT(J43)</f>
        <v>2.4801234984892777</v>
      </c>
      <c r="K44" s="39">
        <f>SQRT(K43)</f>
        <v>2.3683695829146596</v>
      </c>
      <c r="L44" s="19" t="s">
        <v>13</v>
      </c>
      <c r="M44" s="38">
        <f>SQRT(M43)</f>
        <v>2.5117429281007428</v>
      </c>
      <c r="N44" s="39">
        <f>SQRT(N43)</f>
        <v>2.4104295727586784</v>
      </c>
    </row>
    <row r="45" spans="1:21" x14ac:dyDescent="0.2">
      <c r="F45" s="19" t="s">
        <v>28</v>
      </c>
      <c r="G45" s="39">
        <f>_xlfn.STDEV.S(Q8:Q39)</f>
        <v>0.55923798729769925</v>
      </c>
      <c r="I45" s="19" t="s">
        <v>28</v>
      </c>
      <c r="J45" s="38">
        <f>_xlfn.STDEV.S(J8:J39)</f>
        <v>2.4937941135535135</v>
      </c>
      <c r="K45" s="39">
        <f>_xlfn.STDEV.S(K8:K39)</f>
        <v>2.3523668692428545</v>
      </c>
      <c r="L45" s="19" t="s">
        <v>28</v>
      </c>
      <c r="M45" s="38">
        <f>_xlfn.STDEV.S(M7:M39)</f>
        <v>2.5118715732206338</v>
      </c>
      <c r="N45" s="39">
        <f>_xlfn.STDEV.S(N7:N39)</f>
        <v>2.3758839796279121</v>
      </c>
    </row>
    <row r="46" spans="1:21" x14ac:dyDescent="0.2">
      <c r="F46" s="31" t="s">
        <v>30</v>
      </c>
      <c r="G46" s="33">
        <f>COUNT(Q8:Q39)</f>
        <v>30</v>
      </c>
      <c r="I46" s="31" t="s">
        <v>30</v>
      </c>
      <c r="J46" s="29">
        <f>COUNT(J8:J39)</f>
        <v>30</v>
      </c>
      <c r="K46" s="33">
        <f>COUNT(K8:K39)</f>
        <v>30</v>
      </c>
      <c r="L46" s="31" t="s">
        <v>30</v>
      </c>
      <c r="M46" s="29">
        <f>COUNT(M7:M39)</f>
        <v>30</v>
      </c>
      <c r="N46" s="33">
        <f>COUNT(N7:N39)</f>
        <v>30</v>
      </c>
    </row>
  </sheetData>
  <mergeCells count="7">
    <mergeCell ref="A4:E4"/>
    <mergeCell ref="F4:H4"/>
    <mergeCell ref="I4:K4"/>
    <mergeCell ref="L4:N4"/>
    <mergeCell ref="R3:U3"/>
    <mergeCell ref="R4:S4"/>
    <mergeCell ref="T4:U4"/>
  </mergeCells>
  <pageMargins left="0.78740157499999996" right="0.78740157499999996" top="0.984251969" bottom="0.984251969" header="0.4921259845" footer="0.4921259845"/>
  <pageSetup paperSize="9"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U45"/>
  <sheetViews>
    <sheetView zoomScale="80" zoomScaleNormal="80" workbookViewId="0">
      <selection activeCell="N46" sqref="N46"/>
    </sheetView>
  </sheetViews>
  <sheetFormatPr baseColWidth="10" defaultColWidth="11.42578125" defaultRowHeight="12.75" x14ac:dyDescent="0.2"/>
  <cols>
    <col min="1" max="1" width="17.7109375" style="7" customWidth="1"/>
    <col min="2" max="2" width="8.7109375" style="20" bestFit="1" customWidth="1"/>
    <col min="3" max="3" width="13.5703125" style="7" bestFit="1" customWidth="1"/>
    <col min="4" max="4" width="8.7109375" style="20" bestFit="1" customWidth="1"/>
    <col min="5" max="5" width="13.5703125" style="7" bestFit="1" customWidth="1"/>
    <col min="6" max="6" width="15.140625" style="20" bestFit="1" customWidth="1"/>
    <col min="7" max="7" width="12.42578125" style="20" customWidth="1"/>
    <col min="8" max="8" width="15.7109375" style="20" bestFit="1" customWidth="1"/>
    <col min="9" max="9" width="13.85546875" style="20" customWidth="1"/>
    <col min="10" max="10" width="14.5703125" style="20" customWidth="1"/>
    <col min="11" max="11" width="17" style="20" customWidth="1"/>
    <col min="12" max="12" width="14.140625" style="20" customWidth="1"/>
    <col min="13" max="13" width="15.28515625" style="20" customWidth="1"/>
    <col min="14" max="14" width="17.28515625" style="20" customWidth="1"/>
    <col min="15" max="16" width="11.42578125" style="7"/>
    <col min="17" max="17" width="18.5703125" style="20" customWidth="1"/>
    <col min="18" max="18" width="13" style="7" bestFit="1" customWidth="1"/>
    <col min="19" max="19" width="15.7109375" style="7" bestFit="1" customWidth="1"/>
    <col min="20" max="20" width="13" style="7" bestFit="1" customWidth="1"/>
    <col min="21" max="21" width="15.7109375" style="7" bestFit="1" customWidth="1"/>
    <col min="22" max="16384" width="11.42578125" style="7"/>
  </cols>
  <sheetData>
    <row r="1" spans="1:21" ht="18" x14ac:dyDescent="0.25">
      <c r="A1" s="10" t="s">
        <v>68</v>
      </c>
    </row>
    <row r="3" spans="1:21" x14ac:dyDescent="0.2">
      <c r="R3" s="113" t="s">
        <v>78</v>
      </c>
      <c r="S3" s="113"/>
      <c r="T3" s="113"/>
      <c r="U3" s="113"/>
    </row>
    <row r="4" spans="1:21" ht="25.5" customHeight="1" x14ac:dyDescent="0.2">
      <c r="A4" s="114" t="s">
        <v>69</v>
      </c>
      <c r="B4" s="107"/>
      <c r="C4" s="107"/>
      <c r="D4" s="107"/>
      <c r="E4" s="108"/>
      <c r="F4" s="109" t="s">
        <v>17</v>
      </c>
      <c r="G4" s="110"/>
      <c r="H4" s="111"/>
      <c r="I4" s="102" t="s">
        <v>62</v>
      </c>
      <c r="J4" s="103"/>
      <c r="K4" s="104"/>
      <c r="L4" s="102" t="s">
        <v>63</v>
      </c>
      <c r="M4" s="103"/>
      <c r="N4" s="104"/>
      <c r="R4" s="113" t="s">
        <v>55</v>
      </c>
      <c r="S4" s="113"/>
      <c r="T4" s="113" t="s">
        <v>56</v>
      </c>
      <c r="U4" s="113"/>
    </row>
    <row r="5" spans="1:21" ht="54.75" customHeight="1" x14ac:dyDescent="0.2">
      <c r="A5" s="16" t="s">
        <v>16</v>
      </c>
      <c r="B5" s="53" t="s">
        <v>55</v>
      </c>
      <c r="C5" s="28" t="s">
        <v>20</v>
      </c>
      <c r="D5" s="15" t="s">
        <v>56</v>
      </c>
      <c r="E5" s="40" t="s">
        <v>20</v>
      </c>
      <c r="F5" s="53" t="s">
        <v>58</v>
      </c>
      <c r="G5" s="15" t="s">
        <v>57</v>
      </c>
      <c r="H5" s="15" t="s">
        <v>59</v>
      </c>
      <c r="I5" s="53" t="s">
        <v>58</v>
      </c>
      <c r="J5" s="15" t="s">
        <v>60</v>
      </c>
      <c r="K5" s="14" t="s">
        <v>61</v>
      </c>
      <c r="L5" s="53" t="s">
        <v>58</v>
      </c>
      <c r="M5" s="15" t="s">
        <v>60</v>
      </c>
      <c r="N5" s="14" t="s">
        <v>61</v>
      </c>
      <c r="Q5" s="43" t="s">
        <v>64</v>
      </c>
      <c r="R5" s="43" t="s">
        <v>60</v>
      </c>
      <c r="S5" s="43" t="s">
        <v>61</v>
      </c>
      <c r="T5" s="43" t="s">
        <v>60</v>
      </c>
      <c r="U5" s="43" t="s">
        <v>61</v>
      </c>
    </row>
    <row r="6" spans="1:21" x14ac:dyDescent="0.2">
      <c r="A6" s="13"/>
      <c r="B6" s="19"/>
      <c r="C6" s="11"/>
      <c r="D6" s="31"/>
      <c r="E6" s="11"/>
      <c r="F6" s="31"/>
      <c r="G6" s="29"/>
      <c r="H6" s="33"/>
      <c r="I6" s="19"/>
      <c r="J6" s="29"/>
      <c r="K6" s="27"/>
      <c r="L6" s="19"/>
      <c r="N6" s="27"/>
    </row>
    <row r="7" spans="1:21" x14ac:dyDescent="0.2">
      <c r="A7" s="50">
        <v>33573</v>
      </c>
      <c r="B7" s="30">
        <v>1991</v>
      </c>
      <c r="C7" s="26">
        <f>'BIP Realisation'!M12</f>
        <v>3.3095006355385692</v>
      </c>
      <c r="D7" s="19">
        <v>1992</v>
      </c>
      <c r="E7" s="26">
        <f>AVERAGE(C7,'BIP Realisation'!I8:I11)</f>
        <v>3.5136465643738206</v>
      </c>
      <c r="F7" s="20">
        <v>1992</v>
      </c>
      <c r="G7" s="32">
        <f>ROUND('BIP Realisation'!I13,1)</f>
        <v>2</v>
      </c>
      <c r="H7" s="26">
        <f>ROUND('BIP Realisation'!S13,1)</f>
        <v>1.9</v>
      </c>
      <c r="I7" s="30">
        <v>1991</v>
      </c>
      <c r="J7" s="32"/>
      <c r="K7" s="40"/>
      <c r="L7" s="30">
        <v>1992</v>
      </c>
      <c r="M7" s="41"/>
      <c r="N7" s="25"/>
      <c r="P7" s="8"/>
      <c r="Q7" s="32">
        <f>G7-H7</f>
        <v>0.10000000000000009</v>
      </c>
      <c r="R7" s="32"/>
      <c r="S7" s="32"/>
      <c r="T7" s="32"/>
      <c r="U7" s="32"/>
    </row>
    <row r="8" spans="1:21" x14ac:dyDescent="0.2">
      <c r="A8" s="51">
        <v>33939</v>
      </c>
      <c r="B8" s="19">
        <v>1992</v>
      </c>
      <c r="C8" s="26">
        <f>'BIP Realisation'!M13</f>
        <v>3.8753039145286694</v>
      </c>
      <c r="D8" s="19">
        <v>1993</v>
      </c>
      <c r="E8" s="26">
        <f>AVERAGE(C8,'BIP Realisation'!I9:I12)</f>
        <v>4.368312316277903</v>
      </c>
      <c r="F8" s="20">
        <v>1993</v>
      </c>
      <c r="G8" s="32">
        <f>ROUND('BIP Realisation'!I14,1)</f>
        <v>-1</v>
      </c>
      <c r="H8" s="26">
        <f>ROUND('BIP Realisation'!S14,1)</f>
        <v>-1.3</v>
      </c>
      <c r="I8" s="19">
        <v>1992</v>
      </c>
      <c r="J8" s="32">
        <f t="shared" ref="J8" si="0">C8-G7</f>
        <v>1.8753039145286694</v>
      </c>
      <c r="K8" s="26">
        <f>C8-H7</f>
        <v>1.9753039145286695</v>
      </c>
      <c r="L8" s="19">
        <v>1993</v>
      </c>
      <c r="M8" s="32">
        <f t="shared" ref="M8" si="1">E8-G8</f>
        <v>5.368312316277903</v>
      </c>
      <c r="N8" s="26">
        <f>E8-H8</f>
        <v>5.6683123162779028</v>
      </c>
      <c r="P8" s="8"/>
      <c r="Q8" s="32">
        <f t="shared" ref="Q8:Q28" si="2">G8-H8</f>
        <v>0.30000000000000004</v>
      </c>
      <c r="R8" s="32">
        <f>ABS(J8)</f>
        <v>1.8753039145286694</v>
      </c>
      <c r="S8" s="32">
        <f t="shared" ref="S8" si="3">ABS(K8)</f>
        <v>1.9753039145286695</v>
      </c>
      <c r="T8" s="32">
        <f>ABS(M8)</f>
        <v>5.368312316277903</v>
      </c>
      <c r="U8" s="32">
        <f t="shared" ref="U8" si="4">ABS(N8)</f>
        <v>5.6683123162779028</v>
      </c>
    </row>
    <row r="9" spans="1:21" x14ac:dyDescent="0.2">
      <c r="A9" s="51">
        <v>34304</v>
      </c>
      <c r="B9" s="19">
        <v>1993</v>
      </c>
      <c r="C9" s="26">
        <f>'BIP Realisation'!M14</f>
        <v>3.9960884128047924</v>
      </c>
      <c r="D9" s="19">
        <v>1994</v>
      </c>
      <c r="E9" s="26">
        <f>AVERAGE(C9,'BIP Realisation'!I10:I13)</f>
        <v>4.0555985968451678</v>
      </c>
      <c r="F9" s="20">
        <v>1994</v>
      </c>
      <c r="G9" s="32">
        <f>ROUND('BIP Realisation'!I15,1)</f>
        <v>2.6</v>
      </c>
      <c r="H9" s="26">
        <f>ROUND('BIP Realisation'!S15,1)</f>
        <v>2.8</v>
      </c>
      <c r="I9" s="19">
        <v>1993</v>
      </c>
      <c r="J9" s="32">
        <f>C9-G8</f>
        <v>4.9960884128047924</v>
      </c>
      <c r="K9" s="26">
        <f>C9-H8</f>
        <v>5.2960884128047923</v>
      </c>
      <c r="L9" s="19">
        <v>1994</v>
      </c>
      <c r="M9" s="32">
        <f t="shared" ref="M9:M28" si="5">E9-G9</f>
        <v>1.4555985968451677</v>
      </c>
      <c r="N9" s="26">
        <f>E9-H9</f>
        <v>1.2555985968451679</v>
      </c>
      <c r="P9" s="8"/>
      <c r="Q9" s="32">
        <f t="shared" si="2"/>
        <v>-0.19999999999999973</v>
      </c>
      <c r="R9" s="32">
        <f>ABS(J9)</f>
        <v>4.9960884128047924</v>
      </c>
      <c r="S9" s="32">
        <f t="shared" ref="S9:S28" si="6">ABS(K9)</f>
        <v>5.2960884128047923</v>
      </c>
      <c r="T9" s="32">
        <f>ABS(M9)</f>
        <v>1.4555985968451677</v>
      </c>
      <c r="U9" s="32">
        <f t="shared" ref="T9:U27" si="7">ABS(N9)</f>
        <v>1.2555985968451679</v>
      </c>
    </row>
    <row r="10" spans="1:21" x14ac:dyDescent="0.2">
      <c r="A10" s="51">
        <v>34669</v>
      </c>
      <c r="B10" s="19">
        <v>1994</v>
      </c>
      <c r="C10" s="26">
        <f>'BIP Realisation'!M15</f>
        <v>3.061720180135155</v>
      </c>
      <c r="D10" s="19">
        <v>1995</v>
      </c>
      <c r="E10" s="26">
        <f>AVERAGE(C10,'BIP Realisation'!I11:I14)</f>
        <v>2.8930753440307719</v>
      </c>
      <c r="F10" s="20">
        <v>1995</v>
      </c>
      <c r="G10" s="32">
        <f>ROUND('BIP Realisation'!I16,1)</f>
        <v>1.5</v>
      </c>
      <c r="H10" s="26">
        <f>ROUND('BIP Realisation'!S16,1)</f>
        <v>1.9</v>
      </c>
      <c r="I10" s="19">
        <v>1994</v>
      </c>
      <c r="J10" s="32">
        <f t="shared" ref="J10:J29" si="8">C10-G9</f>
        <v>0.46172018013515492</v>
      </c>
      <c r="K10" s="26">
        <f t="shared" ref="K10:K29" si="9">C10-H9</f>
        <v>0.26172018013515519</v>
      </c>
      <c r="L10" s="19">
        <v>1995</v>
      </c>
      <c r="M10" s="32">
        <f t="shared" si="5"/>
        <v>1.3930753440307719</v>
      </c>
      <c r="N10" s="26">
        <f t="shared" ref="N10:N27" si="10">E10-H10</f>
        <v>0.99307534403077202</v>
      </c>
      <c r="P10" s="8"/>
      <c r="Q10" s="32">
        <f t="shared" si="2"/>
        <v>-0.39999999999999991</v>
      </c>
      <c r="R10" s="32">
        <f t="shared" ref="R10:R28" si="11">ABS(J10)</f>
        <v>0.46172018013515492</v>
      </c>
      <c r="S10" s="32">
        <f t="shared" si="6"/>
        <v>0.26172018013515519</v>
      </c>
      <c r="T10" s="32">
        <f t="shared" si="7"/>
        <v>1.3930753440307719</v>
      </c>
      <c r="U10" s="32">
        <f t="shared" si="7"/>
        <v>0.99307534403077202</v>
      </c>
    </row>
    <row r="11" spans="1:21" x14ac:dyDescent="0.2">
      <c r="A11" s="51">
        <v>35034</v>
      </c>
      <c r="B11" s="19">
        <v>1995</v>
      </c>
      <c r="C11" s="26">
        <f>'BIP Realisation'!M16</f>
        <v>2.8002482976133991</v>
      </c>
      <c r="D11" s="19">
        <v>1996</v>
      </c>
      <c r="E11" s="26">
        <f>AVERAGE(C11,'BIP Realisation'!I12:I15)</f>
        <v>2.3113002716784701</v>
      </c>
      <c r="F11" s="20">
        <v>1996</v>
      </c>
      <c r="G11" s="32">
        <f>ROUND('BIP Realisation'!I17,1)</f>
        <v>1</v>
      </c>
      <c r="H11" s="26">
        <f>ROUND('BIP Realisation'!S17,1)</f>
        <v>1.4</v>
      </c>
      <c r="I11" s="19">
        <v>1995</v>
      </c>
      <c r="J11" s="32">
        <f t="shared" si="8"/>
        <v>1.3002482976133991</v>
      </c>
      <c r="K11" s="26">
        <f t="shared" si="9"/>
        <v>0.9002482976133992</v>
      </c>
      <c r="L11" s="19">
        <v>1996</v>
      </c>
      <c r="M11" s="32">
        <f t="shared" si="5"/>
        <v>1.3113002716784701</v>
      </c>
      <c r="N11" s="26">
        <f t="shared" si="10"/>
        <v>0.91130027167847016</v>
      </c>
      <c r="P11" s="8"/>
      <c r="Q11" s="32">
        <f t="shared" si="2"/>
        <v>-0.39999999999999991</v>
      </c>
      <c r="R11" s="32">
        <f t="shared" si="11"/>
        <v>1.3002482976133991</v>
      </c>
      <c r="S11" s="32">
        <f t="shared" si="6"/>
        <v>0.9002482976133992</v>
      </c>
      <c r="T11" s="32">
        <f t="shared" si="7"/>
        <v>1.3113002716784701</v>
      </c>
      <c r="U11" s="32">
        <f t="shared" si="7"/>
        <v>0.91130027167847016</v>
      </c>
    </row>
    <row r="12" spans="1:21" x14ac:dyDescent="0.2">
      <c r="A12" s="51">
        <v>35400</v>
      </c>
      <c r="B12" s="19">
        <v>1996</v>
      </c>
      <c r="C12" s="26">
        <f>'BIP Realisation'!M17</f>
        <v>2.05233176721259</v>
      </c>
      <c r="D12" s="19">
        <v>1997</v>
      </c>
      <c r="E12" s="26">
        <f>AVERAGE(C12,'BIP Realisation'!I13:I16)</f>
        <v>1.4392406433925455</v>
      </c>
      <c r="F12" s="20">
        <v>1997</v>
      </c>
      <c r="G12" s="32">
        <f>ROUND('BIP Realisation'!I18,1)</f>
        <v>1.9</v>
      </c>
      <c r="H12" s="26">
        <f>ROUND('BIP Realisation'!S18,1)</f>
        <v>2.2000000000000002</v>
      </c>
      <c r="I12" s="19">
        <v>1996</v>
      </c>
      <c r="J12" s="32">
        <f t="shared" si="8"/>
        <v>1.05233176721259</v>
      </c>
      <c r="K12" s="26">
        <f t="shared" si="9"/>
        <v>0.65233176721259012</v>
      </c>
      <c r="L12" s="19">
        <v>1997</v>
      </c>
      <c r="M12" s="32">
        <f t="shared" si="5"/>
        <v>-0.46075935660745437</v>
      </c>
      <c r="N12" s="26">
        <f t="shared" si="10"/>
        <v>-0.76075935660745464</v>
      </c>
      <c r="P12" s="8"/>
      <c r="Q12" s="32">
        <f t="shared" si="2"/>
        <v>-0.30000000000000027</v>
      </c>
      <c r="R12" s="32">
        <f t="shared" si="11"/>
        <v>1.05233176721259</v>
      </c>
      <c r="S12" s="32">
        <f t="shared" si="6"/>
        <v>0.65233176721259012</v>
      </c>
      <c r="T12" s="32">
        <f t="shared" si="7"/>
        <v>0.46075935660745437</v>
      </c>
      <c r="U12" s="32">
        <f t="shared" si="7"/>
        <v>0.76075935660745464</v>
      </c>
    </row>
    <row r="13" spans="1:21" x14ac:dyDescent="0.2">
      <c r="A13" s="51">
        <v>35765</v>
      </c>
      <c r="B13" s="19">
        <v>1997</v>
      </c>
      <c r="C13" s="26">
        <f>'BIP Realisation'!M18</f>
        <v>1.2364054076526032</v>
      </c>
      <c r="D13" s="19">
        <v>1998</v>
      </c>
      <c r="E13" s="26">
        <f>AVERAGE(C13,'BIP Realisation'!I14:I17)</f>
        <v>1.0808496097504996</v>
      </c>
      <c r="F13" s="20">
        <v>1998</v>
      </c>
      <c r="G13" s="32">
        <f>ROUND('BIP Realisation'!I19,1)</f>
        <v>2.1</v>
      </c>
      <c r="H13" s="26">
        <f>ROUND('BIP Realisation'!S19,1)</f>
        <v>2.8</v>
      </c>
      <c r="I13" s="19">
        <v>1997</v>
      </c>
      <c r="J13" s="32">
        <f t="shared" si="8"/>
        <v>-0.66359459234739671</v>
      </c>
      <c r="K13" s="26">
        <f t="shared" si="9"/>
        <v>-0.96359459234739697</v>
      </c>
      <c r="L13" s="19">
        <v>1998</v>
      </c>
      <c r="M13" s="32">
        <f t="shared" si="5"/>
        <v>-1.0191503902495005</v>
      </c>
      <c r="N13" s="26">
        <f t="shared" si="10"/>
        <v>-1.7191503902495002</v>
      </c>
      <c r="P13" s="8"/>
      <c r="Q13" s="32">
        <f t="shared" si="2"/>
        <v>-0.69999999999999973</v>
      </c>
      <c r="R13" s="32">
        <f t="shared" si="11"/>
        <v>0.66359459234739671</v>
      </c>
      <c r="S13" s="32">
        <f t="shared" si="6"/>
        <v>0.96359459234739697</v>
      </c>
      <c r="T13" s="32">
        <f t="shared" si="7"/>
        <v>1.0191503902495005</v>
      </c>
      <c r="U13" s="32">
        <f t="shared" si="7"/>
        <v>1.7191503902495002</v>
      </c>
    </row>
    <row r="14" spans="1:21" x14ac:dyDescent="0.2">
      <c r="A14" s="51">
        <v>36130</v>
      </c>
      <c r="B14" s="19">
        <v>1998</v>
      </c>
      <c r="C14" s="26">
        <f>'BIP Realisation'!M19</f>
        <v>1.2045319656365794</v>
      </c>
      <c r="D14" s="19">
        <v>1999</v>
      </c>
      <c r="E14" s="26">
        <f>AVERAGE(C14,'BIP Realisation'!I15:I18)</f>
        <v>1.64009909291295</v>
      </c>
      <c r="F14" s="20">
        <v>1999</v>
      </c>
      <c r="G14" s="32">
        <f>ROUND('BIP Realisation'!I20,1)</f>
        <v>2.1</v>
      </c>
      <c r="H14" s="26">
        <f>ROUND('BIP Realisation'!S20,1)</f>
        <v>1.4</v>
      </c>
      <c r="I14" s="19">
        <v>1998</v>
      </c>
      <c r="J14" s="32">
        <f t="shared" si="8"/>
        <v>-0.89546803436342071</v>
      </c>
      <c r="K14" s="26">
        <f t="shared" si="9"/>
        <v>-1.5954680343634204</v>
      </c>
      <c r="L14" s="19">
        <v>1999</v>
      </c>
      <c r="M14" s="32">
        <f t="shared" si="5"/>
        <v>-0.45990090708705011</v>
      </c>
      <c r="N14" s="26">
        <f t="shared" si="10"/>
        <v>0.24009909291295006</v>
      </c>
      <c r="P14" s="8"/>
      <c r="Q14" s="32">
        <f t="shared" si="2"/>
        <v>0.70000000000000018</v>
      </c>
      <c r="R14" s="32">
        <f t="shared" si="11"/>
        <v>0.89546803436342071</v>
      </c>
      <c r="S14" s="32">
        <f t="shared" si="6"/>
        <v>1.5954680343634204</v>
      </c>
      <c r="T14" s="32">
        <f t="shared" si="7"/>
        <v>0.45990090708705011</v>
      </c>
      <c r="U14" s="32">
        <f t="shared" si="7"/>
        <v>0.24009909291295006</v>
      </c>
    </row>
    <row r="15" spans="1:21" x14ac:dyDescent="0.2">
      <c r="A15" s="51">
        <v>36495</v>
      </c>
      <c r="B15" s="19">
        <v>1999</v>
      </c>
      <c r="C15" s="26">
        <f>'BIP Realisation'!M20</f>
        <v>1.8184249806712629</v>
      </c>
      <c r="D15" s="19">
        <v>2000</v>
      </c>
      <c r="E15" s="26">
        <f>AVERAGE(C15,'BIP Realisation'!I16:I19)</f>
        <v>1.6625929871958569</v>
      </c>
      <c r="F15" s="20">
        <v>2000</v>
      </c>
      <c r="G15" s="32">
        <f>ROUND('BIP Realisation'!I21,1)</f>
        <v>2.9</v>
      </c>
      <c r="H15" s="26">
        <f>ROUND('BIP Realisation'!S21,1)</f>
        <v>3.1</v>
      </c>
      <c r="I15" s="19">
        <v>1999</v>
      </c>
      <c r="J15" s="32">
        <f t="shared" si="8"/>
        <v>-0.28157501932873719</v>
      </c>
      <c r="K15" s="26">
        <f t="shared" si="9"/>
        <v>0.41842498067126299</v>
      </c>
      <c r="L15" s="19">
        <v>2000</v>
      </c>
      <c r="M15" s="32">
        <f t="shared" si="5"/>
        <v>-1.237407012804143</v>
      </c>
      <c r="N15" s="26">
        <f t="shared" si="10"/>
        <v>-1.4374070128041432</v>
      </c>
      <c r="P15" s="8"/>
      <c r="Q15" s="32">
        <f t="shared" si="2"/>
        <v>-0.20000000000000018</v>
      </c>
      <c r="R15" s="32">
        <f t="shared" si="11"/>
        <v>0.28157501932873719</v>
      </c>
      <c r="S15" s="32">
        <f t="shared" si="6"/>
        <v>0.41842498067126299</v>
      </c>
      <c r="T15" s="32">
        <f t="shared" si="7"/>
        <v>1.237407012804143</v>
      </c>
      <c r="U15" s="32">
        <f t="shared" si="7"/>
        <v>1.4374070128041432</v>
      </c>
    </row>
    <row r="16" spans="1:21" x14ac:dyDescent="0.2">
      <c r="A16" s="51">
        <v>36861</v>
      </c>
      <c r="B16" s="19">
        <v>2000</v>
      </c>
      <c r="C16" s="26">
        <f>'BIP Realisation'!M21</f>
        <v>1.7249313453539152</v>
      </c>
      <c r="D16" s="19">
        <v>2001</v>
      </c>
      <c r="E16" s="26">
        <f>AVERAGE(C16,'BIP Realisation'!I17:I20)</f>
        <v>1.7688364593678987</v>
      </c>
      <c r="F16" s="20">
        <v>2001</v>
      </c>
      <c r="G16" s="32">
        <f>ROUND('BIP Realisation'!I22,1)</f>
        <v>1.6</v>
      </c>
      <c r="H16" s="26">
        <f>ROUND('BIP Realisation'!S22,1)</f>
        <v>0.6</v>
      </c>
      <c r="I16" s="19">
        <v>2000</v>
      </c>
      <c r="J16" s="32">
        <f t="shared" si="8"/>
        <v>-1.1750686546460847</v>
      </c>
      <c r="K16" s="26">
        <f t="shared" si="9"/>
        <v>-1.3750686546460849</v>
      </c>
      <c r="L16" s="19">
        <v>2001</v>
      </c>
      <c r="M16" s="32">
        <f t="shared" si="5"/>
        <v>0.16883645936789859</v>
      </c>
      <c r="N16" s="26">
        <f t="shared" si="10"/>
        <v>1.1688364593678986</v>
      </c>
      <c r="P16" s="8"/>
      <c r="Q16" s="32">
        <f t="shared" si="2"/>
        <v>1</v>
      </c>
      <c r="R16" s="32">
        <f t="shared" si="11"/>
        <v>1.1750686546460847</v>
      </c>
      <c r="S16" s="32">
        <f t="shared" si="6"/>
        <v>1.3750686546460849</v>
      </c>
      <c r="T16" s="32">
        <f t="shared" si="7"/>
        <v>0.16883645936789859</v>
      </c>
      <c r="U16" s="32">
        <f t="shared" si="7"/>
        <v>1.1688364593678986</v>
      </c>
    </row>
    <row r="17" spans="1:21" x14ac:dyDescent="0.2">
      <c r="A17" s="51">
        <v>37226</v>
      </c>
      <c r="B17" s="19">
        <v>2001</v>
      </c>
      <c r="C17" s="26">
        <f>'BIP Realisation'!M22</f>
        <v>1.9992993673294059</v>
      </c>
      <c r="D17" s="19">
        <v>2002</v>
      </c>
      <c r="E17" s="26">
        <f>AVERAGE(C17,'BIP Realisation'!I18:I21)</f>
        <v>2.1915281230927111</v>
      </c>
      <c r="F17" s="20">
        <v>2002</v>
      </c>
      <c r="G17" s="32">
        <f>ROUND('BIP Realisation'!I23,1)</f>
        <v>-0.2</v>
      </c>
      <c r="H17" s="26">
        <f>ROUND('BIP Realisation'!S23,1)</f>
        <v>0.2</v>
      </c>
      <c r="I17" s="19">
        <v>2001</v>
      </c>
      <c r="J17" s="32">
        <f t="shared" si="8"/>
        <v>0.39929936732940585</v>
      </c>
      <c r="K17" s="26">
        <f t="shared" si="9"/>
        <v>1.3992993673294061</v>
      </c>
      <c r="L17" s="19">
        <v>2002</v>
      </c>
      <c r="M17" s="32">
        <f t="shared" si="5"/>
        <v>2.3915281230927112</v>
      </c>
      <c r="N17" s="26">
        <f t="shared" si="10"/>
        <v>1.9915281230927111</v>
      </c>
      <c r="Q17" s="32">
        <f t="shared" si="2"/>
        <v>-0.4</v>
      </c>
      <c r="R17" s="32">
        <f t="shared" si="11"/>
        <v>0.39929936732940585</v>
      </c>
      <c r="S17" s="32">
        <f t="shared" si="6"/>
        <v>1.3992993673294061</v>
      </c>
      <c r="T17" s="32">
        <f t="shared" si="7"/>
        <v>2.3915281230927112</v>
      </c>
      <c r="U17" s="32">
        <f t="shared" si="7"/>
        <v>1.9915281230927111</v>
      </c>
    </row>
    <row r="18" spans="1:21" x14ac:dyDescent="0.2">
      <c r="A18" s="51">
        <v>37591</v>
      </c>
      <c r="B18" s="19">
        <v>2002</v>
      </c>
      <c r="C18" s="26">
        <f>'BIP Realisation'!M23</f>
        <v>2.1189765056111964</v>
      </c>
      <c r="D18" s="19">
        <v>2003</v>
      </c>
      <c r="E18" s="26">
        <f>AVERAGE(C18,'BIP Realisation'!I19:I22)</f>
        <v>2.1718083693168353</v>
      </c>
      <c r="F18" s="20">
        <v>2003</v>
      </c>
      <c r="G18" s="32">
        <f>ROUND('BIP Realisation'!I24,1)</f>
        <v>-0.5</v>
      </c>
      <c r="H18" s="26">
        <f>ROUND('BIP Realisation'!S24,1)</f>
        <v>-0.1</v>
      </c>
      <c r="I18" s="19">
        <v>2002</v>
      </c>
      <c r="J18" s="32">
        <f t="shared" si="8"/>
        <v>2.3189765056111966</v>
      </c>
      <c r="K18" s="26">
        <f t="shared" si="9"/>
        <v>1.9189765056111965</v>
      </c>
      <c r="L18" s="19">
        <v>2003</v>
      </c>
      <c r="M18" s="32">
        <f t="shared" si="5"/>
        <v>2.6718083693168353</v>
      </c>
      <c r="N18" s="26">
        <f t="shared" si="10"/>
        <v>2.2718083693168354</v>
      </c>
      <c r="Q18" s="32">
        <f t="shared" si="2"/>
        <v>-0.4</v>
      </c>
      <c r="R18" s="32">
        <f t="shared" si="11"/>
        <v>2.3189765056111966</v>
      </c>
      <c r="S18" s="32">
        <f t="shared" si="6"/>
        <v>1.9189765056111965</v>
      </c>
      <c r="T18" s="32">
        <f t="shared" si="7"/>
        <v>2.6718083693168353</v>
      </c>
      <c r="U18" s="32">
        <f t="shared" si="7"/>
        <v>2.2718083693168354</v>
      </c>
    </row>
    <row r="19" spans="1:21" x14ac:dyDescent="0.2">
      <c r="A19" s="51">
        <v>37956</v>
      </c>
      <c r="B19" s="19">
        <v>2003</v>
      </c>
      <c r="C19" s="26">
        <f>'BIP Realisation'!M24</f>
        <v>1.7023509677379753</v>
      </c>
      <c r="D19" s="19">
        <v>2004</v>
      </c>
      <c r="E19" s="26">
        <f>AVERAGE(C19,'BIP Realisation'!I20:I23)</f>
        <v>1.6235888803999419</v>
      </c>
      <c r="F19" s="20">
        <v>2004</v>
      </c>
      <c r="G19" s="32">
        <f>ROUND('BIP Realisation'!I25,1)</f>
        <v>1.2</v>
      </c>
      <c r="H19" s="26">
        <f>ROUND('BIP Realisation'!S25,1)</f>
        <v>1.7</v>
      </c>
      <c r="I19" s="19">
        <v>2003</v>
      </c>
      <c r="J19" s="32">
        <f t="shared" si="8"/>
        <v>2.2023509677379751</v>
      </c>
      <c r="K19" s="26">
        <f t="shared" si="9"/>
        <v>1.8023509677379754</v>
      </c>
      <c r="L19" s="19">
        <v>2004</v>
      </c>
      <c r="M19" s="32">
        <f t="shared" si="5"/>
        <v>0.42358888039994191</v>
      </c>
      <c r="N19" s="26">
        <f t="shared" si="10"/>
        <v>-7.6411119600058086E-2</v>
      </c>
      <c r="Q19" s="32">
        <f t="shared" si="2"/>
        <v>-0.5</v>
      </c>
      <c r="R19" s="32">
        <f t="shared" si="11"/>
        <v>2.2023509677379751</v>
      </c>
      <c r="S19" s="32">
        <f t="shared" si="6"/>
        <v>1.8023509677379754</v>
      </c>
      <c r="T19" s="32">
        <f t="shared" si="7"/>
        <v>0.42358888039994191</v>
      </c>
      <c r="U19" s="32">
        <f t="shared" si="7"/>
        <v>7.6411119600058086E-2</v>
      </c>
    </row>
    <row r="20" spans="1:21" x14ac:dyDescent="0.2">
      <c r="A20" s="51">
        <v>38322</v>
      </c>
      <c r="B20" s="19">
        <v>2004</v>
      </c>
      <c r="C20" s="26">
        <f>'BIP Realisation'!M25</f>
        <v>1.1771328985830465</v>
      </c>
      <c r="D20" s="19">
        <v>2005</v>
      </c>
      <c r="E20" s="26">
        <f>AVERAGE(C20,'BIP Realisation'!I21:I24)</f>
        <v>0.98653612400734469</v>
      </c>
      <c r="F20" s="20">
        <v>2005</v>
      </c>
      <c r="G20" s="32">
        <f>ROUND('BIP Realisation'!I26,1)</f>
        <v>0.9</v>
      </c>
      <c r="H20" s="26">
        <f>ROUND('BIP Realisation'!S26,1)</f>
        <v>0.9</v>
      </c>
      <c r="I20" s="19">
        <v>2004</v>
      </c>
      <c r="J20" s="32">
        <f t="shared" si="8"/>
        <v>-2.2867101416953473E-2</v>
      </c>
      <c r="K20" s="26">
        <f t="shared" si="9"/>
        <v>-0.52286710141695347</v>
      </c>
      <c r="L20" s="19">
        <v>2005</v>
      </c>
      <c r="M20" s="32">
        <f t="shared" si="5"/>
        <v>8.6536124007344672E-2</v>
      </c>
      <c r="N20" s="26">
        <f t="shared" si="10"/>
        <v>8.6536124007344672E-2</v>
      </c>
      <c r="Q20" s="32">
        <f t="shared" si="2"/>
        <v>0</v>
      </c>
      <c r="R20" s="32">
        <f t="shared" si="11"/>
        <v>2.2867101416953473E-2</v>
      </c>
      <c r="S20" s="32">
        <f t="shared" si="6"/>
        <v>0.52286710141695347</v>
      </c>
      <c r="T20" s="32">
        <f t="shared" si="7"/>
        <v>8.6536124007344672E-2</v>
      </c>
      <c r="U20" s="32">
        <f t="shared" si="7"/>
        <v>8.6536124007344672E-2</v>
      </c>
    </row>
    <row r="21" spans="1:21" x14ac:dyDescent="0.2">
      <c r="A21" s="51">
        <v>38687</v>
      </c>
      <c r="B21" s="19">
        <v>2005</v>
      </c>
      <c r="C21" s="26">
        <f>'BIP Realisation'!M26</f>
        <v>0.98358320938336052</v>
      </c>
      <c r="D21" s="19">
        <v>2006</v>
      </c>
      <c r="E21" s="26">
        <f>AVERAGE(C21,'BIP Realisation'!I22:I25)</f>
        <v>0.60485067422774286</v>
      </c>
      <c r="F21" s="20">
        <v>2006</v>
      </c>
      <c r="G21" s="32">
        <f>ROUND('BIP Realisation'!I27,1)</f>
        <v>3.9</v>
      </c>
      <c r="H21" s="26">
        <f>ROUND('BIP Realisation'!S27,1)</f>
        <v>2.5</v>
      </c>
      <c r="I21" s="19">
        <v>2005</v>
      </c>
      <c r="J21" s="32">
        <f t="shared" si="8"/>
        <v>8.3583209383360502E-2</v>
      </c>
      <c r="K21" s="26">
        <f t="shared" si="9"/>
        <v>8.3583209383360502E-2</v>
      </c>
      <c r="L21" s="19">
        <v>2006</v>
      </c>
      <c r="M21" s="32">
        <f t="shared" si="5"/>
        <v>-3.2951493257722571</v>
      </c>
      <c r="N21" s="26">
        <f t="shared" si="10"/>
        <v>-1.8951493257722571</v>
      </c>
      <c r="P21" s="8"/>
      <c r="Q21" s="32">
        <f t="shared" si="2"/>
        <v>1.4</v>
      </c>
      <c r="R21" s="32">
        <f t="shared" si="11"/>
        <v>8.3583209383360502E-2</v>
      </c>
      <c r="S21" s="32">
        <f t="shared" si="6"/>
        <v>8.3583209383360502E-2</v>
      </c>
      <c r="T21" s="32">
        <f t="shared" si="7"/>
        <v>3.2951493257722571</v>
      </c>
      <c r="U21" s="32">
        <f t="shared" si="7"/>
        <v>1.8951493257722571</v>
      </c>
    </row>
    <row r="22" spans="1:21" x14ac:dyDescent="0.2">
      <c r="A22" s="51">
        <v>39052</v>
      </c>
      <c r="B22" s="19">
        <v>2006</v>
      </c>
      <c r="C22" s="26">
        <f>'BIP Realisation'!M27</f>
        <v>0.58527346981366968</v>
      </c>
      <c r="D22" s="19">
        <v>2007</v>
      </c>
      <c r="E22" s="26">
        <f>AVERAGE(C22,'BIP Realisation'!I23:I26)</f>
        <v>0.37501990779203709</v>
      </c>
      <c r="F22" s="20">
        <v>2007</v>
      </c>
      <c r="G22" s="32">
        <f>ROUND('BIP Realisation'!I28,1)</f>
        <v>2.9</v>
      </c>
      <c r="H22" s="26">
        <f>ROUND('BIP Realisation'!S28,1)</f>
        <v>2.5</v>
      </c>
      <c r="I22" s="19">
        <v>2006</v>
      </c>
      <c r="J22" s="32">
        <f t="shared" si="8"/>
        <v>-3.3147265301863302</v>
      </c>
      <c r="K22" s="26">
        <f>C22-H21</f>
        <v>-1.9147265301863303</v>
      </c>
      <c r="L22" s="19">
        <v>2007</v>
      </c>
      <c r="M22" s="32">
        <f t="shared" si="5"/>
        <v>-2.5249800922079628</v>
      </c>
      <c r="N22" s="26">
        <f t="shared" si="10"/>
        <v>-2.1249800922079629</v>
      </c>
      <c r="Q22" s="32">
        <f t="shared" si="2"/>
        <v>0.39999999999999991</v>
      </c>
      <c r="R22" s="32">
        <f t="shared" si="11"/>
        <v>3.3147265301863302</v>
      </c>
      <c r="S22" s="32">
        <f t="shared" si="6"/>
        <v>1.9147265301863303</v>
      </c>
      <c r="T22" s="32">
        <f t="shared" si="7"/>
        <v>2.5249800922079628</v>
      </c>
      <c r="U22" s="32">
        <f t="shared" si="7"/>
        <v>2.1249800922079629</v>
      </c>
    </row>
    <row r="23" spans="1:21" x14ac:dyDescent="0.2">
      <c r="A23" s="51">
        <v>39417</v>
      </c>
      <c r="B23" s="19">
        <v>2007</v>
      </c>
      <c r="C23" s="26">
        <f>'BIP Realisation'!M28</f>
        <v>1.0291124436311794</v>
      </c>
      <c r="D23" s="19">
        <v>2008</v>
      </c>
      <c r="E23" s="26">
        <f>AVERAGE(C23,'BIP Realisation'!I24:I27)</f>
        <v>1.2805970328140357</v>
      </c>
      <c r="F23" s="20">
        <v>2008</v>
      </c>
      <c r="G23" s="32">
        <f>ROUND('BIP Realisation'!I29,1)</f>
        <v>0.9</v>
      </c>
      <c r="H23" s="26">
        <f>ROUND('BIP Realisation'!S29,1)</f>
        <v>1.3</v>
      </c>
      <c r="I23" s="19">
        <v>2007</v>
      </c>
      <c r="J23" s="32">
        <f t="shared" si="8"/>
        <v>-1.8708875563688205</v>
      </c>
      <c r="K23" s="26">
        <f t="shared" si="9"/>
        <v>-1.4708875563688206</v>
      </c>
      <c r="L23" s="19">
        <v>2008</v>
      </c>
      <c r="M23" s="32">
        <f t="shared" si="5"/>
        <v>0.38059703281403567</v>
      </c>
      <c r="N23" s="26">
        <f t="shared" si="10"/>
        <v>-1.9402967185964348E-2</v>
      </c>
      <c r="P23" s="9"/>
      <c r="Q23" s="32">
        <f t="shared" si="2"/>
        <v>-0.4</v>
      </c>
      <c r="R23" s="32">
        <f t="shared" si="11"/>
        <v>1.8708875563688205</v>
      </c>
      <c r="S23" s="32">
        <f t="shared" si="6"/>
        <v>1.4708875563688206</v>
      </c>
      <c r="T23" s="32">
        <f t="shared" si="7"/>
        <v>0.38059703281403567</v>
      </c>
      <c r="U23" s="32">
        <f t="shared" si="7"/>
        <v>1.9402967185964348E-2</v>
      </c>
    </row>
    <row r="24" spans="1:21" x14ac:dyDescent="0.2">
      <c r="A24" s="51">
        <v>39783</v>
      </c>
      <c r="B24" s="19">
        <v>2008</v>
      </c>
      <c r="C24" s="26">
        <f>'BIP Realisation'!M29</f>
        <v>1.6527960199845304</v>
      </c>
      <c r="D24" s="19">
        <v>2009</v>
      </c>
      <c r="E24" s="26">
        <f>AVERAGE(C24,'BIP Realisation'!I25:I28)</f>
        <v>2.089341012250737</v>
      </c>
      <c r="F24" s="20">
        <v>2009</v>
      </c>
      <c r="G24" s="32">
        <f>ROUND('BIP Realisation'!I30,1)</f>
        <v>-5.5</v>
      </c>
      <c r="H24" s="26">
        <f>ROUND('BIP Realisation'!S30,1)</f>
        <v>-5</v>
      </c>
      <c r="I24" s="19">
        <v>2008</v>
      </c>
      <c r="J24" s="32">
        <f t="shared" si="8"/>
        <v>0.75279601998453038</v>
      </c>
      <c r="K24" s="26">
        <f t="shared" si="9"/>
        <v>0.35279601998453036</v>
      </c>
      <c r="L24" s="19">
        <v>2009</v>
      </c>
      <c r="M24" s="32">
        <f t="shared" si="5"/>
        <v>7.5893410122507365</v>
      </c>
      <c r="N24" s="26">
        <f t="shared" si="10"/>
        <v>7.0893410122507365</v>
      </c>
      <c r="P24" s="8"/>
      <c r="Q24" s="32">
        <f t="shared" si="2"/>
        <v>-0.5</v>
      </c>
      <c r="R24" s="32">
        <f t="shared" si="11"/>
        <v>0.75279601998453038</v>
      </c>
      <c r="S24" s="32">
        <f t="shared" si="6"/>
        <v>0.35279601998453036</v>
      </c>
      <c r="T24" s="32">
        <f t="shared" si="7"/>
        <v>7.5893410122507365</v>
      </c>
      <c r="U24" s="32">
        <f t="shared" si="7"/>
        <v>7.0893410122507365</v>
      </c>
    </row>
    <row r="25" spans="1:21" x14ac:dyDescent="0.2">
      <c r="A25" s="51">
        <v>40148</v>
      </c>
      <c r="B25" s="19">
        <v>2009</v>
      </c>
      <c r="C25" s="26">
        <f>'BIP Realisation'!M30</f>
        <v>1.940862412228519</v>
      </c>
      <c r="D25" s="19">
        <v>2010</v>
      </c>
      <c r="E25" s="26">
        <f>AVERAGE(C25,'BIP Realisation'!I26:I29)</f>
        <v>2.0965612295815976</v>
      </c>
      <c r="F25" s="20">
        <v>2010</v>
      </c>
      <c r="G25" s="32">
        <f>ROUND('BIP Realisation'!I31,1)</f>
        <v>4.0999999999999996</v>
      </c>
      <c r="H25" s="26">
        <f>ROUND('BIP Realisation'!S31,1)</f>
        <v>3.6</v>
      </c>
      <c r="I25" s="19">
        <v>2009</v>
      </c>
      <c r="J25" s="32">
        <f t="shared" si="8"/>
        <v>7.440862412228519</v>
      </c>
      <c r="K25" s="26">
        <f t="shared" si="9"/>
        <v>6.940862412228519</v>
      </c>
      <c r="L25" s="19">
        <v>2010</v>
      </c>
      <c r="M25" s="32">
        <f t="shared" si="5"/>
        <v>-2.003438770418402</v>
      </c>
      <c r="N25" s="26">
        <f t="shared" si="10"/>
        <v>-1.5034387704184025</v>
      </c>
      <c r="Q25" s="32">
        <f t="shared" si="2"/>
        <v>0.49999999999999956</v>
      </c>
      <c r="R25" s="32">
        <f t="shared" si="11"/>
        <v>7.440862412228519</v>
      </c>
      <c r="S25" s="32">
        <f t="shared" si="6"/>
        <v>6.940862412228519</v>
      </c>
      <c r="T25" s="32">
        <f t="shared" si="7"/>
        <v>2.003438770418402</v>
      </c>
      <c r="U25" s="32">
        <f t="shared" si="7"/>
        <v>1.5034387704184025</v>
      </c>
    </row>
    <row r="26" spans="1:21" x14ac:dyDescent="0.2">
      <c r="A26" s="51">
        <v>40513</v>
      </c>
      <c r="B26" s="19">
        <v>2010</v>
      </c>
      <c r="C26" s="26">
        <f>'BIP Realisation'!M31</f>
        <v>0.5993558502275409</v>
      </c>
      <c r="D26" s="19">
        <v>2011</v>
      </c>
      <c r="E26" s="26">
        <f>AVERAGE(C26,'BIP Realisation'!I27:I30)</f>
        <v>0.54208758281044989</v>
      </c>
      <c r="F26" s="20">
        <v>2011</v>
      </c>
      <c r="G26" s="32">
        <f>ROUND('BIP Realisation'!I32,1)</f>
        <v>3.8</v>
      </c>
      <c r="H26" s="26">
        <f>ROUND('BIP Realisation'!S32,1)</f>
        <v>3</v>
      </c>
      <c r="I26" s="19">
        <v>2010</v>
      </c>
      <c r="J26" s="32">
        <f t="shared" si="8"/>
        <v>-3.5006441497724587</v>
      </c>
      <c r="K26" s="26">
        <f t="shared" si="9"/>
        <v>-3.0006441497724592</v>
      </c>
      <c r="L26" s="19">
        <v>2011</v>
      </c>
      <c r="M26" s="32">
        <f t="shared" si="5"/>
        <v>-3.2579124171895497</v>
      </c>
      <c r="N26" s="26">
        <f t="shared" si="10"/>
        <v>-2.4579124171895499</v>
      </c>
      <c r="P26" s="8"/>
      <c r="Q26" s="32">
        <f t="shared" si="2"/>
        <v>0.79999999999999982</v>
      </c>
      <c r="R26" s="32">
        <f t="shared" si="11"/>
        <v>3.5006441497724587</v>
      </c>
      <c r="S26" s="32">
        <f t="shared" si="6"/>
        <v>3.0006441497724592</v>
      </c>
      <c r="T26" s="32">
        <f t="shared" si="7"/>
        <v>3.2579124171895497</v>
      </c>
      <c r="U26" s="32">
        <f t="shared" si="7"/>
        <v>2.4579124171895499</v>
      </c>
    </row>
    <row r="27" spans="1:21" x14ac:dyDescent="0.2">
      <c r="A27" s="51">
        <v>40878</v>
      </c>
      <c r="B27" s="19">
        <v>2011</v>
      </c>
      <c r="C27" s="26">
        <f>'BIP Realisation'!M32</f>
        <v>1.2515699363525945</v>
      </c>
      <c r="D27" s="19">
        <v>2012</v>
      </c>
      <c r="E27" s="26">
        <f>AVERAGE(C27,'BIP Realisation'!I28:I31)</f>
        <v>0.73073669382123718</v>
      </c>
      <c r="F27" s="20">
        <v>2012</v>
      </c>
      <c r="G27" s="32">
        <f>ROUND('BIP Realisation'!I33,1)</f>
        <v>0.5</v>
      </c>
      <c r="H27" s="26">
        <f>ROUND('BIP Realisation'!S33,1)</f>
        <v>0.7</v>
      </c>
      <c r="I27" s="19">
        <v>2011</v>
      </c>
      <c r="J27" s="32">
        <f t="shared" si="8"/>
        <v>-2.5484300636474053</v>
      </c>
      <c r="K27" s="26">
        <f t="shared" si="9"/>
        <v>-1.7484300636474055</v>
      </c>
      <c r="L27" s="19">
        <v>2012</v>
      </c>
      <c r="M27" s="32">
        <f t="shared" si="5"/>
        <v>0.23073669382123718</v>
      </c>
      <c r="N27" s="26">
        <f t="shared" si="10"/>
        <v>3.0736693821237226E-2</v>
      </c>
      <c r="Q27" s="32">
        <f t="shared" si="2"/>
        <v>-0.19999999999999996</v>
      </c>
      <c r="R27" s="32">
        <f t="shared" si="11"/>
        <v>2.5484300636474053</v>
      </c>
      <c r="S27" s="32">
        <f t="shared" si="6"/>
        <v>1.7484300636474055</v>
      </c>
      <c r="T27" s="32">
        <f t="shared" si="7"/>
        <v>0.23073669382123718</v>
      </c>
      <c r="U27" s="32">
        <f t="shared" si="7"/>
        <v>3.0736693821237226E-2</v>
      </c>
    </row>
    <row r="28" spans="1:21" x14ac:dyDescent="0.2">
      <c r="A28" s="51">
        <v>41244</v>
      </c>
      <c r="B28" s="19">
        <v>2012</v>
      </c>
      <c r="C28" s="26">
        <f>'BIP Realisation'!M33</f>
        <v>1.2320164880069306</v>
      </c>
      <c r="D28" s="19">
        <v>2013</v>
      </c>
      <c r="E28" s="26">
        <f>AVERAGE(C28,'BIP Realisation'!I29:I32)</f>
        <v>0.90039830971158619</v>
      </c>
      <c r="F28" s="20">
        <v>2013</v>
      </c>
      <c r="G28" s="32">
        <f>ROUND('BIP Realisation'!I34,1)</f>
        <v>0.4</v>
      </c>
      <c r="H28" s="26">
        <f>ROUND('BIP Realisation'!S34,1)</f>
        <v>0.4</v>
      </c>
      <c r="I28" s="19">
        <v>2012</v>
      </c>
      <c r="J28" s="32">
        <f t="shared" si="8"/>
        <v>0.73201648800693064</v>
      </c>
      <c r="K28" s="26">
        <f t="shared" si="9"/>
        <v>0.53201648800693069</v>
      </c>
      <c r="L28" s="19">
        <v>2013</v>
      </c>
      <c r="M28" s="32">
        <f t="shared" si="5"/>
        <v>0.50039830971158616</v>
      </c>
      <c r="N28" s="26">
        <f t="shared" ref="N28:N33" si="12">E28-H28</f>
        <v>0.50039830971158616</v>
      </c>
      <c r="Q28" s="32">
        <f t="shared" si="2"/>
        <v>0</v>
      </c>
      <c r="R28" s="32">
        <f t="shared" si="11"/>
        <v>0.73201648800693064</v>
      </c>
      <c r="S28" s="32">
        <f t="shared" si="6"/>
        <v>0.53201648800693069</v>
      </c>
      <c r="T28" s="32">
        <f t="shared" ref="T28:U30" si="13">ABS(M28)</f>
        <v>0.50039830971158616</v>
      </c>
      <c r="U28" s="32">
        <f t="shared" si="13"/>
        <v>0.50039830971158616</v>
      </c>
    </row>
    <row r="29" spans="1:21" x14ac:dyDescent="0.2">
      <c r="A29" s="51">
        <v>41609</v>
      </c>
      <c r="B29" s="19">
        <v>2013</v>
      </c>
      <c r="C29" s="26">
        <f>'BIP Realisation'!M34</f>
        <v>0.74885326370015104</v>
      </c>
      <c r="D29" s="19">
        <v>2014</v>
      </c>
      <c r="E29" s="26">
        <f>AVERAGE(C29,'BIP Realisation'!I30:I33)</f>
        <v>0.71654331246549319</v>
      </c>
      <c r="F29" s="20">
        <v>2014</v>
      </c>
      <c r="G29" s="32">
        <f>ROUND('BIP Realisation'!I35,1)</f>
        <v>2.2000000000000002</v>
      </c>
      <c r="H29" s="26">
        <f>ROUND('BIP Realisation'!S35,1)</f>
        <v>1.5</v>
      </c>
      <c r="I29" s="19">
        <v>2013</v>
      </c>
      <c r="J29" s="32">
        <f t="shared" si="8"/>
        <v>0.34885326370015102</v>
      </c>
      <c r="K29" s="26">
        <f t="shared" si="9"/>
        <v>0.34885326370015102</v>
      </c>
      <c r="L29" s="19">
        <v>2014</v>
      </c>
      <c r="M29" s="32">
        <f t="shared" ref="M29:M34" si="14">E29-G29</f>
        <v>-1.483456687534507</v>
      </c>
      <c r="N29" s="26">
        <f t="shared" si="12"/>
        <v>-0.78345668753450681</v>
      </c>
      <c r="Q29" s="32">
        <f t="shared" ref="Q29:Q36" si="15">G29-H29</f>
        <v>0.70000000000000018</v>
      </c>
      <c r="R29" s="32">
        <f t="shared" ref="R29:S31" si="16">ABS(J29)</f>
        <v>0.34885326370015102</v>
      </c>
      <c r="S29" s="32">
        <f t="shared" si="16"/>
        <v>0.34885326370015102</v>
      </c>
      <c r="T29" s="32">
        <f t="shared" si="13"/>
        <v>1.483456687534507</v>
      </c>
      <c r="U29" s="32">
        <f t="shared" si="13"/>
        <v>0.78345668753450681</v>
      </c>
    </row>
    <row r="30" spans="1:21" x14ac:dyDescent="0.2">
      <c r="A30" s="51">
        <v>41974</v>
      </c>
      <c r="B30" s="19">
        <v>2014</v>
      </c>
      <c r="C30" s="26">
        <f>'BIP Realisation'!M35</f>
        <v>0.64401759052687968</v>
      </c>
      <c r="D30" s="19">
        <v>2015</v>
      </c>
      <c r="E30" s="26">
        <f>AVERAGE(C30,'BIP Realisation'!I31:I34)</f>
        <v>1.8818540055406086</v>
      </c>
      <c r="F30" s="20">
        <v>2015</v>
      </c>
      <c r="G30" s="32">
        <f>ROUND('BIP Realisation'!I36,1)</f>
        <v>1.7</v>
      </c>
      <c r="H30" s="26">
        <f>ROUND('BIP Realisation'!S36,1)</f>
        <v>1.7</v>
      </c>
      <c r="I30" s="19">
        <v>2014</v>
      </c>
      <c r="J30" s="32">
        <f t="shared" ref="J30:J35" si="17">C30-G29</f>
        <v>-1.5559824094731205</v>
      </c>
      <c r="K30" s="26">
        <f t="shared" ref="K30:K35" si="18">C30-H29</f>
        <v>-0.85598240947312032</v>
      </c>
      <c r="L30" s="19">
        <v>2015</v>
      </c>
      <c r="M30" s="32">
        <f t="shared" si="14"/>
        <v>0.1818540055406086</v>
      </c>
      <c r="N30" s="26">
        <f t="shared" si="12"/>
        <v>0.1818540055406086</v>
      </c>
      <c r="Q30" s="32">
        <f t="shared" si="15"/>
        <v>0</v>
      </c>
      <c r="R30" s="32">
        <f t="shared" si="16"/>
        <v>1.5559824094731205</v>
      </c>
      <c r="S30" s="32">
        <f t="shared" si="16"/>
        <v>0.85598240947312032</v>
      </c>
      <c r="T30" s="32">
        <f t="shared" si="13"/>
        <v>0.1818540055406086</v>
      </c>
      <c r="U30" s="32">
        <f t="shared" si="13"/>
        <v>0.1818540055406086</v>
      </c>
    </row>
    <row r="31" spans="1:21" x14ac:dyDescent="0.2">
      <c r="A31" s="51">
        <v>42339</v>
      </c>
      <c r="B31" s="19">
        <v>2015</v>
      </c>
      <c r="C31" s="26">
        <f>'BIP Realisation'!M36</f>
        <v>2.1869502416299547</v>
      </c>
      <c r="D31" s="19">
        <v>2016</v>
      </c>
      <c r="E31" s="26">
        <f>AVERAGE(C31,'BIP Realisation'!I32:I35)</f>
        <v>1.794986766368293</v>
      </c>
      <c r="F31" s="20">
        <v>2016</v>
      </c>
      <c r="G31" s="32">
        <f>ROUND('BIP Realisation'!I37,1)</f>
        <v>2.2999999999999998</v>
      </c>
      <c r="H31" s="26">
        <f>ROUND('BIP Realisation'!S37,1)</f>
        <v>1.9</v>
      </c>
      <c r="I31" s="19">
        <v>2015</v>
      </c>
      <c r="J31" s="32">
        <f t="shared" si="17"/>
        <v>0.48695024162995471</v>
      </c>
      <c r="K31" s="26">
        <f t="shared" si="18"/>
        <v>0.48695024162995471</v>
      </c>
      <c r="L31" s="19">
        <v>2016</v>
      </c>
      <c r="M31" s="32">
        <f t="shared" si="14"/>
        <v>-0.5050132336317068</v>
      </c>
      <c r="N31" s="26">
        <f t="shared" si="12"/>
        <v>-0.10501323363170689</v>
      </c>
      <c r="Q31" s="32">
        <f t="shared" si="15"/>
        <v>0.39999999999999991</v>
      </c>
      <c r="R31" s="32">
        <f t="shared" si="16"/>
        <v>0.48695024162995471</v>
      </c>
      <c r="S31" s="32">
        <f t="shared" si="16"/>
        <v>0.48695024162995471</v>
      </c>
      <c r="T31" s="32">
        <f t="shared" ref="T31" si="19">ABS(M31)</f>
        <v>0.5050132336317068</v>
      </c>
      <c r="U31" s="32">
        <f t="shared" ref="U31" si="20">ABS(N31)</f>
        <v>0.10501323363170689</v>
      </c>
    </row>
    <row r="32" spans="1:21" x14ac:dyDescent="0.2">
      <c r="A32" s="51">
        <v>42705</v>
      </c>
      <c r="B32" s="19">
        <v>2016</v>
      </c>
      <c r="C32" s="26">
        <f>'BIP Realisation'!M37</f>
        <v>1.688140651096699</v>
      </c>
      <c r="D32" s="19">
        <v>2017</v>
      </c>
      <c r="E32" s="26">
        <f>AVERAGE(C32,'BIP Realisation'!I33:I36)</f>
        <v>1.2741749998598264</v>
      </c>
      <c r="F32" s="20">
        <v>2017</v>
      </c>
      <c r="G32" s="32">
        <f>ROUND('BIP Realisation'!I38,1)</f>
        <v>2.7</v>
      </c>
      <c r="H32" s="26">
        <f>ROUND('BIP Realisation'!S38,1)</f>
        <v>2.2000000000000002</v>
      </c>
      <c r="I32" s="19">
        <v>2016</v>
      </c>
      <c r="J32" s="32">
        <f t="shared" si="17"/>
        <v>-0.61185934890330085</v>
      </c>
      <c r="K32" s="26">
        <f t="shared" si="18"/>
        <v>-0.21185934890330094</v>
      </c>
      <c r="L32" s="19">
        <v>2017</v>
      </c>
      <c r="M32" s="32">
        <f t="shared" si="14"/>
        <v>-1.4258250001401738</v>
      </c>
      <c r="N32" s="26">
        <f t="shared" si="12"/>
        <v>-0.92582500014017377</v>
      </c>
      <c r="Q32" s="32">
        <f t="shared" si="15"/>
        <v>0.5</v>
      </c>
      <c r="R32" s="32">
        <f t="shared" ref="R32" si="21">ABS(J32)</f>
        <v>0.61185934890330085</v>
      </c>
      <c r="S32" s="32">
        <f t="shared" ref="S32" si="22">ABS(K32)</f>
        <v>0.21185934890330094</v>
      </c>
      <c r="T32" s="32">
        <f t="shared" ref="T32" si="23">ABS(M32)</f>
        <v>1.4258250001401738</v>
      </c>
      <c r="U32" s="32">
        <f t="shared" ref="U32" si="24">ABS(N32)</f>
        <v>0.92582500014017377</v>
      </c>
    </row>
    <row r="33" spans="1:21" x14ac:dyDescent="0.2">
      <c r="A33" s="51">
        <v>43070</v>
      </c>
      <c r="B33" s="19">
        <v>2017</v>
      </c>
      <c r="C33" s="26">
        <f>'BIP Realisation'!M38</f>
        <v>1.3954890388110952</v>
      </c>
      <c r="D33" s="19">
        <v>2018</v>
      </c>
      <c r="E33" s="26">
        <f>AVERAGE(C33,'BIP Realisation'!I34:I37)</f>
        <v>1.5797285949833633</v>
      </c>
      <c r="F33" s="20">
        <v>2018</v>
      </c>
      <c r="G33" s="32">
        <f>ROUND('BIP Realisation'!I39,1)</f>
        <v>1.1000000000000001</v>
      </c>
      <c r="H33" s="26">
        <f>ROUND('BIP Realisation'!S39,1)</f>
        <v>1.5</v>
      </c>
      <c r="I33" s="19">
        <v>2017</v>
      </c>
      <c r="J33" s="32">
        <f t="shared" si="17"/>
        <v>-1.304510961188905</v>
      </c>
      <c r="K33" s="26">
        <f t="shared" si="18"/>
        <v>-0.80451096118890497</v>
      </c>
      <c r="L33" s="19">
        <v>2018</v>
      </c>
      <c r="M33" s="32">
        <f t="shared" si="14"/>
        <v>0.47972859498336318</v>
      </c>
      <c r="N33" s="26">
        <f t="shared" si="12"/>
        <v>7.9728594983363266E-2</v>
      </c>
      <c r="Q33" s="32">
        <f t="shared" si="15"/>
        <v>-0.39999999999999991</v>
      </c>
      <c r="R33" s="32">
        <f t="shared" ref="R33" si="25">ABS(J33)</f>
        <v>1.304510961188905</v>
      </c>
      <c r="S33" s="32">
        <f t="shared" ref="S33" si="26">ABS(K33)</f>
        <v>0.80451096118890497</v>
      </c>
      <c r="T33" s="32">
        <f t="shared" ref="T33" si="27">ABS(M33)</f>
        <v>0.47972859498336318</v>
      </c>
      <c r="U33" s="32">
        <f t="shared" ref="U33" si="28">ABS(N33)</f>
        <v>7.9728594983363266E-2</v>
      </c>
    </row>
    <row r="34" spans="1:21" x14ac:dyDescent="0.2">
      <c r="A34" s="51">
        <v>43435</v>
      </c>
      <c r="B34" s="19">
        <v>2018</v>
      </c>
      <c r="C34" s="26">
        <f>'BIP Realisation'!M39</f>
        <v>1.8438356961840263</v>
      </c>
      <c r="D34" s="19">
        <v>2019</v>
      </c>
      <c r="E34" s="26">
        <f>AVERAGE(C34,'BIP Realisation'!I35:I38)</f>
        <v>2.1353579046194149</v>
      </c>
      <c r="F34" s="20">
        <v>2019</v>
      </c>
      <c r="G34" s="32">
        <f>ROUND('BIP Realisation'!I40,1)</f>
        <v>1</v>
      </c>
      <c r="H34" s="26">
        <f>ROUND('BIP Realisation'!S40,1)</f>
        <v>0.6</v>
      </c>
      <c r="I34" s="19">
        <v>2018</v>
      </c>
      <c r="J34" s="32">
        <f t="shared" si="17"/>
        <v>0.74383569618402623</v>
      </c>
      <c r="K34" s="26">
        <f t="shared" si="18"/>
        <v>0.34383569618402632</v>
      </c>
      <c r="L34" s="19">
        <v>2019</v>
      </c>
      <c r="M34" s="32">
        <f t="shared" si="14"/>
        <v>1.1353579046194149</v>
      </c>
      <c r="N34" s="26">
        <f t="shared" ref="N34" si="29">E34-H34</f>
        <v>1.5353579046194148</v>
      </c>
      <c r="Q34" s="32">
        <f t="shared" si="15"/>
        <v>0.4</v>
      </c>
      <c r="R34" s="32">
        <f t="shared" ref="R34" si="30">ABS(J34)</f>
        <v>0.74383569618402623</v>
      </c>
      <c r="S34" s="32">
        <f t="shared" ref="S34" si="31">ABS(K34)</f>
        <v>0.34383569618402632</v>
      </c>
      <c r="T34" s="32">
        <f>ABS(M34)</f>
        <v>1.1353579046194149</v>
      </c>
      <c r="U34" s="32">
        <f t="shared" ref="U34" si="32">ABS(N34)</f>
        <v>1.5353579046194148</v>
      </c>
    </row>
    <row r="35" spans="1:21" x14ac:dyDescent="0.2">
      <c r="A35" s="51">
        <v>43800</v>
      </c>
      <c r="B35" s="19">
        <v>2019</v>
      </c>
      <c r="C35" s="26">
        <f>'BIP Realisation'!M40</f>
        <v>1.9898793757048103</v>
      </c>
      <c r="D35" s="19">
        <v>2020</v>
      </c>
      <c r="E35" s="26">
        <f>AVERAGE(C35,'BIP Realisation'!I36:I39)</f>
        <v>1.9539554966510508</v>
      </c>
      <c r="F35" s="20">
        <v>2020</v>
      </c>
      <c r="G35" s="32">
        <f>ROUND('BIP Realisation'!I41,1)</f>
        <v>-4.0999999999999996</v>
      </c>
      <c r="H35" s="26">
        <f>ROUND('BIP Realisation'!S41,1)</f>
        <v>-5</v>
      </c>
      <c r="I35" s="19">
        <v>2019</v>
      </c>
      <c r="J35" s="32">
        <f t="shared" si="17"/>
        <v>0.98987937570481033</v>
      </c>
      <c r="K35" s="26">
        <f t="shared" si="18"/>
        <v>1.3898793757048105</v>
      </c>
      <c r="L35" s="19">
        <v>2020</v>
      </c>
      <c r="M35" s="32">
        <f t="shared" ref="M35" si="33">E35-G35</f>
        <v>6.0539554966510503</v>
      </c>
      <c r="N35" s="26">
        <f t="shared" ref="N35" si="34">E35-H35</f>
        <v>6.9539554966510506</v>
      </c>
      <c r="Q35" s="32">
        <f t="shared" si="15"/>
        <v>0.90000000000000036</v>
      </c>
      <c r="R35" s="32">
        <f>ABS(J35)</f>
        <v>0.98987937570481033</v>
      </c>
      <c r="S35" s="32">
        <f t="shared" ref="S35" si="35">ABS(K35)</f>
        <v>1.3898793757048105</v>
      </c>
      <c r="T35" s="32">
        <f>ABS(M35)</f>
        <v>6.0539554966510503</v>
      </c>
      <c r="U35" s="32">
        <f t="shared" ref="U35" si="36">ABS(N35)</f>
        <v>6.9539554966510506</v>
      </c>
    </row>
    <row r="36" spans="1:21" x14ac:dyDescent="0.2">
      <c r="A36" s="51">
        <v>44166</v>
      </c>
      <c r="B36" s="19">
        <v>2020</v>
      </c>
      <c r="C36" s="26">
        <f>'BIP Realisation'!M41</f>
        <v>1.7535583140040334</v>
      </c>
      <c r="D36" s="19">
        <v>2021</v>
      </c>
      <c r="E36" s="26">
        <f>AVERAGE(C36,'BIP Realisation'!I37:I40)</f>
        <v>1.7737260437504432</v>
      </c>
      <c r="F36" s="20">
        <v>2021</v>
      </c>
      <c r="G36" s="32">
        <f>ROUND('BIP Realisation'!I42,1)</f>
        <v>3.7</v>
      </c>
      <c r="H36" s="26">
        <f>ROUND('BIP Realisation'!S42,1)</f>
        <v>2.7</v>
      </c>
      <c r="I36" s="19">
        <v>2020</v>
      </c>
      <c r="J36" s="32">
        <f t="shared" ref="J36" si="37">C36-G35</f>
        <v>5.853558314004033</v>
      </c>
      <c r="K36" s="26">
        <f t="shared" ref="K36" si="38">C36-H35</f>
        <v>6.7535583140040334</v>
      </c>
      <c r="L36" s="19">
        <v>2021</v>
      </c>
      <c r="M36" s="32">
        <f t="shared" ref="M36" si="39">E36-G36</f>
        <v>-1.926273956249557</v>
      </c>
      <c r="N36" s="26">
        <f t="shared" ref="N36" si="40">E36-H36</f>
        <v>-0.926273956249557</v>
      </c>
      <c r="Q36" s="32">
        <f t="shared" si="15"/>
        <v>1</v>
      </c>
      <c r="R36" s="32">
        <f>ABS(J36)</f>
        <v>5.853558314004033</v>
      </c>
      <c r="S36" s="32">
        <f t="shared" ref="S36" si="41">ABS(K36)</f>
        <v>6.7535583140040334</v>
      </c>
      <c r="T36" s="32">
        <f>ABS(M36)</f>
        <v>1.926273956249557</v>
      </c>
      <c r="U36" s="32">
        <f t="shared" ref="U36" si="42">ABS(N36)</f>
        <v>0.926273956249557</v>
      </c>
    </row>
    <row r="37" spans="1:21" x14ac:dyDescent="0.2">
      <c r="A37" s="51">
        <v>44531</v>
      </c>
      <c r="B37" s="19">
        <v>2021</v>
      </c>
      <c r="C37" s="26">
        <f>'BIP Realisation'!M42</f>
        <v>0.60398685625413506</v>
      </c>
      <c r="D37" s="19">
        <v>2022</v>
      </c>
      <c r="E37" s="26">
        <f>AVERAGE(C37,'BIP Realisation'!I38:I41)</f>
        <v>0.26584205833435348</v>
      </c>
      <c r="F37" s="20">
        <v>2022</v>
      </c>
      <c r="H37" s="27"/>
      <c r="I37" s="19">
        <v>2021</v>
      </c>
      <c r="J37" s="32">
        <f t="shared" ref="J37" si="43">C37-G36</f>
        <v>-3.0960131437458651</v>
      </c>
      <c r="K37" s="26">
        <f t="shared" ref="K37" si="44">C37-H36</f>
        <v>-2.0960131437458651</v>
      </c>
      <c r="L37" s="19">
        <v>2022</v>
      </c>
      <c r="M37" s="32"/>
      <c r="N37" s="26"/>
      <c r="R37" s="32">
        <f>ABS(J37)</f>
        <v>3.0960131437458651</v>
      </c>
      <c r="S37" s="32">
        <f t="shared" ref="S37" si="45">ABS(K37)</f>
        <v>2.0960131437458651</v>
      </c>
      <c r="T37" s="32"/>
      <c r="U37" s="32"/>
    </row>
    <row r="38" spans="1:21" x14ac:dyDescent="0.2">
      <c r="A38" s="52">
        <v>44896</v>
      </c>
      <c r="B38" s="31">
        <v>2022</v>
      </c>
      <c r="C38" s="11"/>
      <c r="D38" s="31">
        <v>2023</v>
      </c>
      <c r="E38" s="11"/>
      <c r="F38" s="29">
        <v>2023</v>
      </c>
      <c r="G38" s="29"/>
      <c r="H38" s="33"/>
      <c r="I38" s="31">
        <v>2022</v>
      </c>
      <c r="J38" s="29"/>
      <c r="K38" s="33"/>
      <c r="L38" s="31">
        <v>2023</v>
      </c>
      <c r="M38" s="34"/>
      <c r="N38" s="35"/>
      <c r="R38" s="32"/>
      <c r="S38" s="32"/>
      <c r="T38" s="32"/>
      <c r="U38" s="32"/>
    </row>
    <row r="40" spans="1:21" x14ac:dyDescent="0.2">
      <c r="F40" s="30" t="s">
        <v>52</v>
      </c>
      <c r="G40" s="37">
        <f>AVERAGE(Q7:Q38)</f>
        <v>0.13666666666666666</v>
      </c>
      <c r="I40" s="30" t="s">
        <v>19</v>
      </c>
      <c r="J40" s="36">
        <f>AVERAGE(J7:J38)</f>
        <v>0.37323422894702341</v>
      </c>
      <c r="K40" s="37">
        <f>AVERAGE(K7:K38)</f>
        <v>0.50990089561369023</v>
      </c>
      <c r="L40" s="30" t="s">
        <v>19</v>
      </c>
      <c r="M40" s="36">
        <f>AVERAGE(M7:M38)</f>
        <v>0.42149263398333831</v>
      </c>
      <c r="N40" s="37">
        <f>AVERAGE(N7:N38)</f>
        <v>0.55942366846609703</v>
      </c>
    </row>
    <row r="41" spans="1:21" x14ac:dyDescent="0.2">
      <c r="F41" s="19" t="s">
        <v>65</v>
      </c>
      <c r="G41" s="39">
        <f>AVEDEV(Q7:Q38)</f>
        <v>0.48155555555555563</v>
      </c>
      <c r="I41" s="19" t="s">
        <v>18</v>
      </c>
      <c r="J41" s="38">
        <f>AVERAGE(R7:R38)</f>
        <v>1.76267606663961</v>
      </c>
      <c r="K41" s="39">
        <f>AVERAGE(S7:S38)</f>
        <v>1.6139043986843611</v>
      </c>
      <c r="L41" s="19" t="s">
        <v>18</v>
      </c>
      <c r="M41" s="38">
        <f>AVERAGE(T7:T38)</f>
        <v>1.7731662305276321</v>
      </c>
      <c r="N41" s="39">
        <f>AVERAGE(U7:U38)</f>
        <v>1.5756430015413554</v>
      </c>
    </row>
    <row r="42" spans="1:21" x14ac:dyDescent="0.2">
      <c r="F42" s="19" t="s">
        <v>66</v>
      </c>
      <c r="G42" s="39">
        <f>VARP(Q7:Q38)+G40^2</f>
        <v>0.32100000000000006</v>
      </c>
      <c r="I42" s="19" t="s">
        <v>14</v>
      </c>
      <c r="J42" s="38">
        <f>VARP(J7:J38)+J40^2</f>
        <v>6.1510125677586949</v>
      </c>
      <c r="K42" s="39">
        <f>VARP(K7:K38)+K40^2</f>
        <v>5.6091744812753577</v>
      </c>
      <c r="L42" s="19" t="s">
        <v>14</v>
      </c>
      <c r="M42" s="38">
        <f>VARP(M7:M38)+M40^2</f>
        <v>6.4473948339338669</v>
      </c>
      <c r="N42" s="39">
        <f>VARP(N7:N38)+N40^2</f>
        <v>5.9207333283507619</v>
      </c>
    </row>
    <row r="43" spans="1:21" x14ac:dyDescent="0.2">
      <c r="F43" s="19" t="s">
        <v>67</v>
      </c>
      <c r="G43" s="39">
        <f>SQRT(G42)</f>
        <v>0.56656861896861188</v>
      </c>
      <c r="I43" s="19" t="s">
        <v>13</v>
      </c>
      <c r="J43" s="38">
        <f>SQRT(J42)</f>
        <v>2.4801234984892777</v>
      </c>
      <c r="K43" s="39">
        <f>SQRT(K42)</f>
        <v>2.3683695829146596</v>
      </c>
      <c r="L43" s="19" t="s">
        <v>13</v>
      </c>
      <c r="M43" s="38">
        <f>SQRT(M42)</f>
        <v>2.5391720764717518</v>
      </c>
      <c r="N43" s="39">
        <f>SQRT(N42)</f>
        <v>2.4332557055005055</v>
      </c>
    </row>
    <row r="44" spans="1:21" x14ac:dyDescent="0.2">
      <c r="F44" s="19" t="s">
        <v>28</v>
      </c>
      <c r="G44" s="39">
        <f>_xlfn.STDEV.S(Q7:Q38)</f>
        <v>0.55923798729769925</v>
      </c>
      <c r="I44" s="19" t="s">
        <v>28</v>
      </c>
      <c r="J44" s="38">
        <f>_xlfn.STDEV.S(J7:J38)</f>
        <v>2.4937941135535135</v>
      </c>
      <c r="K44" s="39">
        <f>_xlfn.STDEV.S(K7:K38)</f>
        <v>2.3523668692428545</v>
      </c>
      <c r="L44" s="19" t="s">
        <v>28</v>
      </c>
      <c r="M44" s="38">
        <f>_xlfn.STDEV.S(M7:M38)</f>
        <v>2.5482656918096693</v>
      </c>
      <c r="N44" s="39">
        <f>_xlfn.STDEV.S(N7:N38)</f>
        <v>2.4099909316501753</v>
      </c>
    </row>
    <row r="45" spans="1:21" x14ac:dyDescent="0.2">
      <c r="F45" s="31" t="s">
        <v>30</v>
      </c>
      <c r="G45" s="33">
        <f>COUNT(Q7:Q38)</f>
        <v>30</v>
      </c>
      <c r="I45" s="31" t="s">
        <v>30</v>
      </c>
      <c r="J45" s="29">
        <f>COUNT(J7:J38)</f>
        <v>30</v>
      </c>
      <c r="K45" s="33">
        <f>COUNT(K7:K38)</f>
        <v>30</v>
      </c>
      <c r="L45" s="31" t="s">
        <v>30</v>
      </c>
      <c r="M45" s="29">
        <f>COUNT(M7:M38)</f>
        <v>29</v>
      </c>
      <c r="N45" s="33">
        <f>COUNT(N7:N38)</f>
        <v>29</v>
      </c>
    </row>
  </sheetData>
  <mergeCells count="7">
    <mergeCell ref="A4:E4"/>
    <mergeCell ref="F4:H4"/>
    <mergeCell ref="I4:K4"/>
    <mergeCell ref="L4:N4"/>
    <mergeCell ref="R3:U3"/>
    <mergeCell ref="R4:S4"/>
    <mergeCell ref="T4:U4"/>
  </mergeCells>
  <pageMargins left="0.78740157499999996" right="0.78740157499999996" top="0.984251969" bottom="0.984251969" header="0.4921259845" footer="0.492125984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06"/>
  <sheetViews>
    <sheetView tabSelected="1" zoomScale="90" zoomScaleNormal="90" workbookViewId="0">
      <selection activeCell="B7" sqref="B7:E30"/>
    </sheetView>
  </sheetViews>
  <sheetFormatPr baseColWidth="10" defaultRowHeight="12.75" x14ac:dyDescent="0.2"/>
  <cols>
    <col min="1" max="1" width="48.85546875" customWidth="1"/>
    <col min="2" max="2" width="13" style="23" bestFit="1" customWidth="1"/>
    <col min="3" max="3" width="13.140625" style="23" bestFit="1" customWidth="1"/>
    <col min="4" max="5" width="15.28515625" style="23" bestFit="1" customWidth="1"/>
    <col min="6" max="7" width="15.28515625" style="23" customWidth="1"/>
  </cols>
  <sheetData>
    <row r="1" spans="1:15" x14ac:dyDescent="0.2">
      <c r="B1" s="81" t="s">
        <v>142</v>
      </c>
      <c r="C1" s="80" t="s">
        <v>153</v>
      </c>
    </row>
    <row r="2" spans="1:15" x14ac:dyDescent="0.2">
      <c r="I2" s="42" t="s">
        <v>37</v>
      </c>
      <c r="J2" s="42"/>
      <c r="K2" s="42"/>
    </row>
    <row r="5" spans="1:15" x14ac:dyDescent="0.2">
      <c r="B5" s="22" t="s">
        <v>21</v>
      </c>
      <c r="C5" s="22" t="s">
        <v>23</v>
      </c>
      <c r="D5" s="22" t="s">
        <v>21</v>
      </c>
      <c r="E5" s="22" t="s">
        <v>23</v>
      </c>
      <c r="F5" s="22"/>
      <c r="G5" s="22"/>
    </row>
    <row r="6" spans="1:15" x14ac:dyDescent="0.2">
      <c r="B6" s="22" t="s">
        <v>22</v>
      </c>
      <c r="C6" s="22" t="s">
        <v>22</v>
      </c>
      <c r="D6" s="22" t="s">
        <v>25</v>
      </c>
      <c r="E6" s="22" t="s">
        <v>25</v>
      </c>
      <c r="F6" s="22"/>
      <c r="G6" s="22"/>
    </row>
    <row r="7" spans="1:15" x14ac:dyDescent="0.2">
      <c r="A7" s="21" t="s">
        <v>24</v>
      </c>
      <c r="B7" s="82" t="s">
        <v>143</v>
      </c>
      <c r="C7" s="82" t="s">
        <v>144</v>
      </c>
      <c r="D7" s="82" t="s">
        <v>145</v>
      </c>
      <c r="E7" s="82" t="s">
        <v>146</v>
      </c>
    </row>
    <row r="8" spans="1:15" x14ac:dyDescent="0.2">
      <c r="A8" t="s">
        <v>34</v>
      </c>
      <c r="B8" s="23">
        <f>'Prognose Dezember'!M48</f>
        <v>33</v>
      </c>
      <c r="C8" s="23">
        <f>'Prognose Juni'!K48</f>
        <v>33</v>
      </c>
      <c r="D8" s="23">
        <f>'Prognose Dezember'!P48</f>
        <v>33</v>
      </c>
      <c r="E8" s="23">
        <f>'Prognose Juni'!N48</f>
        <v>33</v>
      </c>
    </row>
    <row r="10" spans="1:15" x14ac:dyDescent="0.2">
      <c r="O10" t="s">
        <v>38</v>
      </c>
    </row>
    <row r="11" spans="1:15" x14ac:dyDescent="0.2">
      <c r="A11" s="21" t="s">
        <v>26</v>
      </c>
      <c r="B11" s="24">
        <f>'Prognose Dezember'!M43</f>
        <v>-6.3636363636363616E-2</v>
      </c>
      <c r="C11" s="24">
        <f>'Prognose Juni'!K43</f>
        <v>-8.4848484848484812E-2</v>
      </c>
      <c r="D11" s="24">
        <f>'Prognose Dezember'!P43</f>
        <v>0.42121212121212109</v>
      </c>
      <c r="E11" s="24">
        <f>'Prognose Juni'!N43</f>
        <v>0.89696969696969697</v>
      </c>
      <c r="F11" s="24"/>
      <c r="G11" s="24"/>
    </row>
    <row r="12" spans="1:15" x14ac:dyDescent="0.2">
      <c r="A12" s="21" t="s">
        <v>28</v>
      </c>
      <c r="B12" s="24">
        <f>'Prognose Dezember'!M47</f>
        <v>0.24977262387292093</v>
      </c>
      <c r="C12" s="24">
        <f>'Prognose Juni'!K47</f>
        <v>0.70671830142975456</v>
      </c>
      <c r="D12" s="24">
        <f>'Prognose Dezember'!P47</f>
        <v>1.5245404175844224</v>
      </c>
      <c r="E12" s="24">
        <f>'Prognose Juni'!N47</f>
        <v>2.0202853833810286</v>
      </c>
      <c r="F12" s="24"/>
      <c r="G12" s="24"/>
    </row>
    <row r="13" spans="1:15" x14ac:dyDescent="0.2">
      <c r="A13" t="s">
        <v>29</v>
      </c>
      <c r="B13" s="24">
        <f>SQRT(B8)*B11/B12</f>
        <v>-1.4635834457700863</v>
      </c>
      <c r="C13" s="24">
        <f>SQRT(C8)*C11/C12</f>
        <v>-0.68969126127038805</v>
      </c>
      <c r="D13" s="24">
        <f>SQRT(D8)*D11/D12</f>
        <v>1.5871533413447256</v>
      </c>
      <c r="E13" s="24">
        <f>SQRT(E8)*E11/E12</f>
        <v>2.5504805700595665</v>
      </c>
      <c r="F13" s="24"/>
      <c r="G13" s="24"/>
    </row>
    <row r="14" spans="1:15" x14ac:dyDescent="0.2">
      <c r="A14" t="s">
        <v>32</v>
      </c>
      <c r="B14" s="23">
        <v>0.05</v>
      </c>
      <c r="C14" s="23">
        <v>0.05</v>
      </c>
      <c r="D14" s="23">
        <v>0.05</v>
      </c>
      <c r="E14" s="23">
        <v>0.05</v>
      </c>
    </row>
    <row r="15" spans="1:15" x14ac:dyDescent="0.2">
      <c r="A15" t="s">
        <v>31</v>
      </c>
      <c r="B15" s="24">
        <f>_xlfn.T.INV.2T(B14,B8-1)</f>
        <v>2.0369333434601011</v>
      </c>
      <c r="C15" s="24">
        <f>_xlfn.T.INV.2T(C14,C8-1)</f>
        <v>2.0369333434601011</v>
      </c>
      <c r="D15" s="24">
        <f>_xlfn.T.INV.2T(D14,D8-1)</f>
        <v>2.0369333434601011</v>
      </c>
      <c r="E15" s="24">
        <f>_xlfn.T.INV.2T(E14,E8-1)</f>
        <v>2.0369333434601011</v>
      </c>
      <c r="F15" s="24"/>
      <c r="G15" s="24"/>
    </row>
    <row r="16" spans="1:15" x14ac:dyDescent="0.2">
      <c r="A16" t="s">
        <v>35</v>
      </c>
      <c r="B16" s="24">
        <f>ABS(B15*B12/SQRT(B8))</f>
        <v>8.8565521372959949E-2</v>
      </c>
      <c r="C16" s="24">
        <f>ABS(C15*C12/SQRT(C8))</f>
        <v>0.25059141333993351</v>
      </c>
      <c r="D16" s="24">
        <f>ABS(D15*D12/SQRT(D8))</f>
        <v>0.54057852635687831</v>
      </c>
      <c r="E16" s="24">
        <f>ABS(E15*E12/SQRT(E8))</f>
        <v>0.71636204771722978</v>
      </c>
      <c r="F16" s="24"/>
      <c r="G16" s="24"/>
    </row>
    <row r="17" spans="1:7" x14ac:dyDescent="0.2">
      <c r="A17" t="s">
        <v>36</v>
      </c>
      <c r="B17" s="24">
        <f>-B16</f>
        <v>-8.8565521372959949E-2</v>
      </c>
      <c r="C17" s="24">
        <f>-C16</f>
        <v>-0.25059141333993351</v>
      </c>
      <c r="D17" s="24">
        <f>-D16</f>
        <v>-0.54057852635687831</v>
      </c>
      <c r="E17" s="24">
        <f>-E16</f>
        <v>-0.71636204771722978</v>
      </c>
      <c r="F17" s="24"/>
      <c r="G17" s="24"/>
    </row>
    <row r="18" spans="1:7" x14ac:dyDescent="0.2">
      <c r="B18" s="24"/>
      <c r="C18" s="24"/>
      <c r="D18" s="24"/>
      <c r="E18" s="24"/>
      <c r="F18" s="24"/>
      <c r="G18" s="24"/>
    </row>
    <row r="21" spans="1:7" x14ac:dyDescent="0.2">
      <c r="B21" s="24"/>
      <c r="C21" s="24"/>
      <c r="D21" s="24"/>
      <c r="E21" s="24"/>
      <c r="F21" s="24"/>
      <c r="G21" s="24"/>
    </row>
    <row r="24" spans="1:7" x14ac:dyDescent="0.2">
      <c r="A24" s="21" t="s">
        <v>27</v>
      </c>
      <c r="B24" s="24">
        <f>'Prognose Dezember'!M44</f>
        <v>0.14848484848484847</v>
      </c>
      <c r="C24" s="24">
        <f>'Prognose Juni'!K44</f>
        <v>0.52727272727272723</v>
      </c>
      <c r="D24" s="24">
        <f>'Prognose Dezember'!P44</f>
        <v>1.0090909090909088</v>
      </c>
      <c r="E24" s="24">
        <f>'Prognose Juni'!N44</f>
        <v>1.5454545454545454</v>
      </c>
      <c r="F24" s="24"/>
      <c r="G24" s="24"/>
    </row>
    <row r="25" spans="1:7" x14ac:dyDescent="0.2">
      <c r="A25" s="21" t="s">
        <v>72</v>
      </c>
      <c r="B25" s="24">
        <f>'Prognose Dezember (naiv1)'!K41</f>
        <v>1.9</v>
      </c>
      <c r="C25" s="24">
        <f>'Prognose Juni (naiv1)'!K41</f>
        <v>1.9</v>
      </c>
      <c r="D25" s="24">
        <f>'Prognose Dezember (naiv1)'!N41</f>
        <v>2.1050000000000004</v>
      </c>
      <c r="E25" s="24">
        <f>'Prognose Juni (naiv1)'!N41</f>
        <v>2.1050000000000004</v>
      </c>
      <c r="F25" s="24"/>
      <c r="G25" s="24"/>
    </row>
    <row r="26" spans="1:7" x14ac:dyDescent="0.2">
      <c r="A26" s="21" t="s">
        <v>73</v>
      </c>
      <c r="B26" s="24">
        <f>'Prognose Dezember (naiv2)'!K41</f>
        <v>1.6139043986843611</v>
      </c>
      <c r="C26" s="24">
        <f>'Prognose Juni (naiv2)'!K42</f>
        <v>1.6014423464138672</v>
      </c>
      <c r="D26" s="24">
        <f>'Prognose Dezember (naiv2)'!N41</f>
        <v>1.5756430015413554</v>
      </c>
      <c r="E26" s="24">
        <f>'Prognose Juni (naiv2)'!N42</f>
        <v>1.5769097869691038</v>
      </c>
      <c r="F26" s="24"/>
      <c r="G26" s="24"/>
    </row>
    <row r="29" spans="1:7" x14ac:dyDescent="0.2">
      <c r="A29" t="s">
        <v>118</v>
      </c>
      <c r="B29" s="24">
        <f>'Prognose Dezember'!M46</f>
        <v>0.25405797477240216</v>
      </c>
      <c r="C29" s="24">
        <f>'Prognose Juni'!K46</f>
        <v>0.70108141575365646</v>
      </c>
      <c r="D29" s="24">
        <f>'Prognose Dezember'!P46</f>
        <v>1.5592344664007787</v>
      </c>
      <c r="E29" s="24">
        <f>'Prognose Juni'!N46</f>
        <v>2.1822979270540133</v>
      </c>
    </row>
    <row r="30" spans="1:7" x14ac:dyDescent="0.2">
      <c r="A30" t="s">
        <v>119</v>
      </c>
      <c r="B30" s="24">
        <f>'Prognose Dezember'!M47</f>
        <v>0.24977262387292093</v>
      </c>
      <c r="C30" s="24">
        <f>'Prognose Juni'!K47</f>
        <v>0.70671830142975456</v>
      </c>
      <c r="D30" s="24">
        <f>'Prognose Dezember'!P47</f>
        <v>1.5245404175844224</v>
      </c>
      <c r="E30" s="24">
        <f>'Prognose Juni'!N47</f>
        <v>2.0202853833810286</v>
      </c>
    </row>
    <row r="32" spans="1:7" x14ac:dyDescent="0.2">
      <c r="A32" s="23" t="s">
        <v>39</v>
      </c>
      <c r="F32" s="23" t="s">
        <v>180</v>
      </c>
      <c r="G32" s="23" t="s">
        <v>181</v>
      </c>
    </row>
    <row r="33" spans="1:7" x14ac:dyDescent="0.2">
      <c r="A33" s="19">
        <v>92</v>
      </c>
      <c r="B33" s="24">
        <f>'Prognose Dezember'!M8</f>
        <v>-0.89999999999999991</v>
      </c>
      <c r="C33" s="24">
        <f>'Prognose Juni'!K8</f>
        <v>-0.79999999999999982</v>
      </c>
      <c r="D33" s="24">
        <f>'Prognose Dezember'!P7</f>
        <v>-9.9999999999999867E-2</v>
      </c>
      <c r="E33" s="24">
        <f>'Prognose Juni'!N7</f>
        <v>0.30000000000000027</v>
      </c>
      <c r="F33" s="24">
        <f t="shared" ref="F33:F35" si="0">E33</f>
        <v>0.30000000000000027</v>
      </c>
      <c r="G33" s="24">
        <f t="shared" ref="G33:G49" si="1">ABS(F33)</f>
        <v>0.30000000000000027</v>
      </c>
    </row>
    <row r="34" spans="1:7" x14ac:dyDescent="0.2">
      <c r="A34" s="19">
        <v>93</v>
      </c>
      <c r="B34" s="24">
        <f>'Prognose Dezember'!M9</f>
        <v>-0.7</v>
      </c>
      <c r="C34" s="24">
        <f>'Prognose Juni'!K9</f>
        <v>-0.7</v>
      </c>
      <c r="D34" s="24">
        <f>'Prognose Dezember'!P8</f>
        <v>1.6</v>
      </c>
      <c r="E34" s="24">
        <f>'Prognose Juni'!N8</f>
        <v>3.5999999999999996</v>
      </c>
      <c r="F34" s="24">
        <f t="shared" si="0"/>
        <v>3.5999999999999996</v>
      </c>
      <c r="G34" s="24">
        <f t="shared" si="1"/>
        <v>3.5999999999999996</v>
      </c>
    </row>
    <row r="35" spans="1:7" x14ac:dyDescent="0.2">
      <c r="A35" s="19">
        <v>94</v>
      </c>
      <c r="B35" s="24">
        <f>'Prognose Dezember'!M10</f>
        <v>-0.5</v>
      </c>
      <c r="C35" s="24">
        <f>'Prognose Juni'!K10</f>
        <v>-1.6999999999999997</v>
      </c>
      <c r="D35" s="24">
        <f>'Prognose Dezember'!P9</f>
        <v>-2.4</v>
      </c>
      <c r="E35" s="24">
        <f>'Prognose Juni'!N9</f>
        <v>-1.7999999999999998</v>
      </c>
      <c r="F35" s="24">
        <f t="shared" si="0"/>
        <v>-1.7999999999999998</v>
      </c>
      <c r="G35" s="24">
        <f t="shared" si="1"/>
        <v>1.7999999999999998</v>
      </c>
    </row>
    <row r="36" spans="1:7" x14ac:dyDescent="0.2">
      <c r="A36" s="19">
        <v>95</v>
      </c>
      <c r="B36" s="24">
        <f>'Prognose Dezember'!M11</f>
        <v>-0.29999999999999982</v>
      </c>
      <c r="C36" s="24">
        <f>'Prognose Juni'!K11</f>
        <v>0.5</v>
      </c>
      <c r="D36" s="24">
        <f>'Prognose Dezember'!P10</f>
        <v>0.60000000000000009</v>
      </c>
      <c r="E36" s="24">
        <f>'Prognose Juni'!N10</f>
        <v>0</v>
      </c>
      <c r="F36" s="24">
        <f t="shared" ref="F36:F55" si="2">E36</f>
        <v>0</v>
      </c>
      <c r="G36" s="24">
        <f t="shared" si="1"/>
        <v>0</v>
      </c>
    </row>
    <row r="37" spans="1:7" x14ac:dyDescent="0.2">
      <c r="A37" s="19">
        <v>96</v>
      </c>
      <c r="B37" s="24">
        <f>'Prognose Dezember'!M12</f>
        <v>-9.9999999999999867E-2</v>
      </c>
      <c r="C37" s="24">
        <f>'Prognose Juni'!K12</f>
        <v>-0.7</v>
      </c>
      <c r="D37" s="24">
        <f>'Prognose Dezember'!P11</f>
        <v>0.10000000000000009</v>
      </c>
      <c r="E37" s="24">
        <f>'Prognose Juni'!N11</f>
        <v>0.80000000000000027</v>
      </c>
      <c r="F37" s="24">
        <f t="shared" si="2"/>
        <v>0.80000000000000027</v>
      </c>
      <c r="G37" s="24">
        <f t="shared" si="1"/>
        <v>0.80000000000000027</v>
      </c>
    </row>
    <row r="38" spans="1:7" x14ac:dyDescent="0.2">
      <c r="A38" s="19">
        <v>97</v>
      </c>
      <c r="B38" s="24">
        <f>'Prognose Dezember'!M13</f>
        <v>0.19999999999999973</v>
      </c>
      <c r="C38" s="24">
        <f>'Prognose Juni'!K13</f>
        <v>9.9999999999999645E-2</v>
      </c>
      <c r="D38" s="24">
        <f>'Prognose Dezember'!P12</f>
        <v>-0.10000000000000009</v>
      </c>
      <c r="E38" s="24">
        <f>'Prognose Juni'!N12</f>
        <v>-0.30000000000000027</v>
      </c>
      <c r="F38" s="24">
        <f t="shared" si="2"/>
        <v>-0.30000000000000027</v>
      </c>
      <c r="G38" s="24">
        <f t="shared" si="1"/>
        <v>0.30000000000000027</v>
      </c>
    </row>
    <row r="39" spans="1:7" x14ac:dyDescent="0.2">
      <c r="A39" s="19">
        <v>98</v>
      </c>
      <c r="B39" s="24">
        <f>'Prognose Dezember'!M14</f>
        <v>-9.9999999999999645E-2</v>
      </c>
      <c r="C39" s="24">
        <f>'Prognose Juni'!K14</f>
        <v>-0.19999999999999973</v>
      </c>
      <c r="D39" s="24">
        <f>'Prognose Dezember'!P13</f>
        <v>0.10000000000000009</v>
      </c>
      <c r="E39" s="24">
        <f>'Prognose Juni'!N13</f>
        <v>-9.9999999999999645E-2</v>
      </c>
      <c r="F39" s="24">
        <f t="shared" si="2"/>
        <v>-9.9999999999999645E-2</v>
      </c>
      <c r="G39" s="24">
        <f t="shared" si="1"/>
        <v>9.9999999999999645E-2</v>
      </c>
    </row>
    <row r="40" spans="1:7" x14ac:dyDescent="0.2">
      <c r="A40" s="19">
        <v>99</v>
      </c>
      <c r="B40" s="24">
        <f>'Prognose Dezember'!M15</f>
        <v>0</v>
      </c>
      <c r="C40" s="24">
        <f>'Prognose Juni'!K15</f>
        <v>0.20000000000000018</v>
      </c>
      <c r="D40" s="24">
        <f>'Prognose Dezember'!P14</f>
        <v>0.60000000000000009</v>
      </c>
      <c r="E40" s="24">
        <f>'Prognose Juni'!N14</f>
        <v>1.3000000000000003</v>
      </c>
      <c r="F40" s="24">
        <f t="shared" si="2"/>
        <v>1.3000000000000003</v>
      </c>
      <c r="G40" s="24">
        <f t="shared" si="1"/>
        <v>1.3000000000000003</v>
      </c>
    </row>
    <row r="41" spans="1:7" x14ac:dyDescent="0.2">
      <c r="A41" s="79" t="s">
        <v>125</v>
      </c>
      <c r="B41" s="24">
        <f>'Prognose Dezember'!M16</f>
        <v>0</v>
      </c>
      <c r="C41" s="24">
        <f>'Prognose Juni'!K16</f>
        <v>-0.20000000000000018</v>
      </c>
      <c r="D41" s="24">
        <f>'Prognose Dezember'!P15</f>
        <v>-0.39999999999999991</v>
      </c>
      <c r="E41" s="24">
        <f>'Prognose Juni'!N15</f>
        <v>-0.60000000000000009</v>
      </c>
      <c r="F41" s="24">
        <f t="shared" si="2"/>
        <v>-0.60000000000000009</v>
      </c>
      <c r="G41" s="24">
        <f t="shared" si="1"/>
        <v>0.60000000000000009</v>
      </c>
    </row>
    <row r="42" spans="1:7" x14ac:dyDescent="0.2">
      <c r="A42" s="79" t="s">
        <v>126</v>
      </c>
      <c r="B42" s="24">
        <f>'Prognose Dezember'!M17</f>
        <v>0</v>
      </c>
      <c r="C42" s="24">
        <f>'Prognose Juni'!K17</f>
        <v>1.1000000000000001</v>
      </c>
      <c r="D42" s="24">
        <f>'Prognose Dezember'!P16</f>
        <v>2.1999999999999997</v>
      </c>
      <c r="E42" s="24">
        <f>'Prognose Juni'!N16</f>
        <v>2.2999999999999998</v>
      </c>
      <c r="F42" s="24">
        <f t="shared" si="2"/>
        <v>2.2999999999999998</v>
      </c>
      <c r="G42" s="24">
        <f t="shared" si="1"/>
        <v>2.2999999999999998</v>
      </c>
    </row>
    <row r="43" spans="1:7" x14ac:dyDescent="0.2">
      <c r="A43" s="79" t="s">
        <v>127</v>
      </c>
      <c r="B43" s="24">
        <f>'Prognose Dezember'!M18</f>
        <v>9.9999999999999978E-2</v>
      </c>
      <c r="C43" s="24">
        <f>'Prognose Juni'!K18</f>
        <v>0.8</v>
      </c>
      <c r="D43" s="24">
        <f>'Prognose Dezember'!P17</f>
        <v>0.49999999999999994</v>
      </c>
      <c r="E43" s="24">
        <f>'Prognose Juni'!N17</f>
        <v>2.1999999999999997</v>
      </c>
      <c r="F43" s="24">
        <f t="shared" si="2"/>
        <v>2.1999999999999997</v>
      </c>
      <c r="G43" s="24">
        <f t="shared" si="1"/>
        <v>2.1999999999999997</v>
      </c>
    </row>
    <row r="44" spans="1:7" x14ac:dyDescent="0.2">
      <c r="A44" s="79" t="s">
        <v>128</v>
      </c>
      <c r="B44" s="24">
        <f>'Prognose Dezember'!M19</f>
        <v>0.1</v>
      </c>
      <c r="C44" s="24">
        <f>'Prognose Juni'!K19</f>
        <v>0.30000000000000004</v>
      </c>
      <c r="D44" s="24">
        <f>'Prognose Dezember'!P18</f>
        <v>1</v>
      </c>
      <c r="E44" s="24">
        <f>'Prognose Juni'!N18</f>
        <v>2.6</v>
      </c>
      <c r="F44" s="24">
        <f t="shared" si="2"/>
        <v>2.6</v>
      </c>
      <c r="G44" s="24">
        <f t="shared" si="1"/>
        <v>2.6</v>
      </c>
    </row>
    <row r="45" spans="1:7" x14ac:dyDescent="0.2">
      <c r="A45" s="79" t="s">
        <v>129</v>
      </c>
      <c r="B45" s="24">
        <f>'Prognose Dezember'!M20</f>
        <v>0</v>
      </c>
      <c r="C45" s="24">
        <f>'Prognose Juni'!K20</f>
        <v>0</v>
      </c>
      <c r="D45" s="24">
        <f>'Prognose Dezember'!P19</f>
        <v>0.10000000000000009</v>
      </c>
      <c r="E45" s="24">
        <f>'Prognose Juni'!N19</f>
        <v>-0.19999999999999996</v>
      </c>
      <c r="F45" s="24">
        <f t="shared" si="2"/>
        <v>-0.19999999999999996</v>
      </c>
      <c r="G45" s="24">
        <f t="shared" si="1"/>
        <v>0.19999999999999996</v>
      </c>
    </row>
    <row r="46" spans="1:7" x14ac:dyDescent="0.2">
      <c r="A46" s="79" t="s">
        <v>130</v>
      </c>
      <c r="B46" s="24">
        <f>'Prognose Dezember'!M21</f>
        <v>0</v>
      </c>
      <c r="C46" s="24">
        <f>'Prognose Juni'!K21</f>
        <v>0</v>
      </c>
      <c r="D46" s="24">
        <f>'Prognose Dezember'!P20</f>
        <v>0.4</v>
      </c>
      <c r="E46" s="24">
        <f>'Prognose Juni'!N20</f>
        <v>0.79999999999999993</v>
      </c>
      <c r="F46" s="24">
        <f t="shared" si="2"/>
        <v>0.79999999999999993</v>
      </c>
      <c r="G46" s="24">
        <f t="shared" si="1"/>
        <v>0.79999999999999993</v>
      </c>
    </row>
    <row r="47" spans="1:7" x14ac:dyDescent="0.2">
      <c r="A47" s="79" t="s">
        <v>131</v>
      </c>
      <c r="B47" s="24">
        <f>'Prognose Dezember'!M22</f>
        <v>0</v>
      </c>
      <c r="C47" s="24">
        <f>'Prognose Juni'!K22</f>
        <v>-0.8</v>
      </c>
      <c r="D47" s="24">
        <f>'Prognose Dezember'!P21</f>
        <v>-1</v>
      </c>
      <c r="E47" s="24">
        <f>'Prognose Juni'!N21</f>
        <v>-1.1000000000000001</v>
      </c>
      <c r="F47" s="24">
        <f t="shared" si="2"/>
        <v>-1.1000000000000001</v>
      </c>
      <c r="G47" s="24">
        <f t="shared" si="1"/>
        <v>1.1000000000000001</v>
      </c>
    </row>
    <row r="48" spans="1:7" x14ac:dyDescent="0.2">
      <c r="A48" s="79" t="s">
        <v>132</v>
      </c>
      <c r="B48" s="24">
        <f>'Prognose Dezember'!M23</f>
        <v>0</v>
      </c>
      <c r="C48" s="24">
        <f>'Prognose Juni'!K23</f>
        <v>0.20000000000000018</v>
      </c>
      <c r="D48" s="24">
        <f>'Prognose Dezember'!P22</f>
        <v>-1</v>
      </c>
      <c r="E48" s="24">
        <f>'Prognose Juni'!N22</f>
        <v>-1.4</v>
      </c>
      <c r="F48" s="24">
        <f t="shared" si="2"/>
        <v>-1.4</v>
      </c>
      <c r="G48" s="24">
        <f t="shared" si="1"/>
        <v>1.4</v>
      </c>
    </row>
    <row r="49" spans="1:7" x14ac:dyDescent="0.2">
      <c r="A49" s="79" t="s">
        <v>133</v>
      </c>
      <c r="B49" s="24">
        <f>'Prognose Dezember'!M24</f>
        <v>0.30000000000000004</v>
      </c>
      <c r="C49" s="24">
        <f>'Prognose Juni'!K24</f>
        <v>0.90000000000000013</v>
      </c>
      <c r="D49" s="24">
        <f>'Prognose Dezember'!P23</f>
        <v>0.59999999999999987</v>
      </c>
      <c r="E49" s="24">
        <f>'Prognose Juni'!N23</f>
        <v>0.99999999999999978</v>
      </c>
      <c r="F49" s="24">
        <f t="shared" si="2"/>
        <v>0.99999999999999978</v>
      </c>
      <c r="G49" s="24">
        <f t="shared" si="1"/>
        <v>0.99999999999999978</v>
      </c>
    </row>
    <row r="50" spans="1:7" x14ac:dyDescent="0.2">
      <c r="A50" s="79" t="s">
        <v>134</v>
      </c>
      <c r="B50" s="24">
        <f>'Prognose Dezember'!M25</f>
        <v>0.20000000000000018</v>
      </c>
      <c r="C50" s="24">
        <f>'Prognose Juni'!K25</f>
        <v>-0.79999999999999982</v>
      </c>
      <c r="D50" s="24">
        <f>'Prognose Dezember'!P24</f>
        <v>3.8</v>
      </c>
      <c r="E50" s="24">
        <f>'Prognose Juni'!N24</f>
        <v>6.3</v>
      </c>
      <c r="F50" s="24"/>
      <c r="G50" s="24"/>
    </row>
    <row r="51" spans="1:7" x14ac:dyDescent="0.2">
      <c r="A51" s="79" t="s">
        <v>135</v>
      </c>
      <c r="B51" s="24">
        <f>'Prognose Dezember'!M26</f>
        <v>0</v>
      </c>
      <c r="C51" s="24">
        <f>'Prognose Juni'!K26</f>
        <v>-1.8</v>
      </c>
      <c r="D51" s="24">
        <f>'Prognose Dezember'!P25</f>
        <v>-1.9000000000000001</v>
      </c>
      <c r="E51" s="24">
        <f>'Prognose Juni'!N25</f>
        <v>-3.2</v>
      </c>
      <c r="F51" s="24">
        <f t="shared" si="2"/>
        <v>-3.2</v>
      </c>
      <c r="G51" s="24">
        <f t="shared" ref="G51:G57" si="3">ABS(F51)</f>
        <v>3.2</v>
      </c>
    </row>
    <row r="52" spans="1:7" x14ac:dyDescent="0.2">
      <c r="A52" s="79" t="s">
        <v>136</v>
      </c>
      <c r="B52" s="24">
        <f>'Prognose Dezember'!M27</f>
        <v>0</v>
      </c>
      <c r="C52" s="24">
        <f>'Prognose Juni'!K27</f>
        <v>0.29999999999999982</v>
      </c>
      <c r="D52" s="24">
        <f>'Prognose Dezember'!P26</f>
        <v>-0.79999999999999982</v>
      </c>
      <c r="E52" s="24">
        <f>'Prognose Juni'!N26</f>
        <v>-1.3</v>
      </c>
      <c r="F52" s="24">
        <f t="shared" si="2"/>
        <v>-1.3</v>
      </c>
      <c r="G52" s="24">
        <f t="shared" si="3"/>
        <v>1.3</v>
      </c>
    </row>
    <row r="53" spans="1:7" x14ac:dyDescent="0.2">
      <c r="A53" s="79" t="s">
        <v>137</v>
      </c>
      <c r="B53" s="24">
        <f>'Prognose Dezember'!M28</f>
        <v>0.10000000000000009</v>
      </c>
      <c r="C53" s="24">
        <f>'Prognose Juni'!K28</f>
        <v>0.20000000000000007</v>
      </c>
      <c r="D53" s="24">
        <f>'Prognose Dezember'!P27</f>
        <v>-0.19999999999999996</v>
      </c>
      <c r="E53" s="24">
        <f>'Prognose Juni'!N27</f>
        <v>1.3</v>
      </c>
      <c r="F53" s="24">
        <f t="shared" si="2"/>
        <v>1.3</v>
      </c>
      <c r="G53" s="24">
        <f t="shared" si="3"/>
        <v>1.3</v>
      </c>
    </row>
    <row r="54" spans="1:7" x14ac:dyDescent="0.2">
      <c r="A54" s="79" t="s">
        <v>138</v>
      </c>
      <c r="B54" s="24">
        <f>'Prognose Dezember'!M29</f>
        <v>9.9999999999999978E-2</v>
      </c>
      <c r="C54" s="24">
        <f>'Prognose Juni'!K29</f>
        <v>9.9999999999999978E-2</v>
      </c>
      <c r="D54" s="24">
        <f>'Prognose Dezember'!P28</f>
        <v>0.29999999999999993</v>
      </c>
      <c r="E54" s="24">
        <f>'Prognose Juni'!N28</f>
        <v>0.99999999999999989</v>
      </c>
      <c r="F54" s="24">
        <f t="shared" si="2"/>
        <v>0.99999999999999989</v>
      </c>
      <c r="G54" s="24">
        <f t="shared" si="3"/>
        <v>0.99999999999999989</v>
      </c>
    </row>
    <row r="55" spans="1:7" x14ac:dyDescent="0.2">
      <c r="A55" s="79" t="s">
        <v>139</v>
      </c>
      <c r="B55" s="24">
        <f>'Prognose Dezember'!M30</f>
        <v>-0.10000000000000009</v>
      </c>
      <c r="C55" s="24">
        <f>'Prognose Juni'!K30</f>
        <v>0.5</v>
      </c>
      <c r="D55" s="24">
        <f>'Prognose Dezember'!P29</f>
        <v>0.30000000000000004</v>
      </c>
      <c r="E55" s="24">
        <f>'Prognose Juni'!N29</f>
        <v>0.10000000000000009</v>
      </c>
      <c r="F55" s="24">
        <f t="shared" si="2"/>
        <v>0.10000000000000009</v>
      </c>
      <c r="G55" s="24">
        <f t="shared" si="3"/>
        <v>0.10000000000000009</v>
      </c>
    </row>
    <row r="56" spans="1:7" x14ac:dyDescent="0.2">
      <c r="A56" s="79" t="s">
        <v>140</v>
      </c>
      <c r="B56" s="24">
        <f>'Prognose Dezember'!M31</f>
        <v>0</v>
      </c>
      <c r="C56" s="24">
        <f>'Prognose Juni'!K31</f>
        <v>0.19999999999999996</v>
      </c>
      <c r="D56" s="24">
        <f>'Prognose Dezember'!P30</f>
        <v>-0.39999999999999991</v>
      </c>
      <c r="E56" s="24">
        <f>'Prognose Juni'!N30</f>
        <v>0.30000000000000004</v>
      </c>
      <c r="F56" s="24">
        <f t="shared" ref="F56" si="4">E56</f>
        <v>0.30000000000000004</v>
      </c>
      <c r="G56" s="24">
        <f t="shared" si="3"/>
        <v>0.30000000000000004</v>
      </c>
    </row>
    <row r="57" spans="1:7" x14ac:dyDescent="0.2">
      <c r="A57" s="79" t="s">
        <v>141</v>
      </c>
      <c r="B57" s="24">
        <f>'Prognose Dezember'!M32</f>
        <v>-9.9999999999999867E-2</v>
      </c>
      <c r="C57" s="24">
        <f>'Prognose Juni'!K32</f>
        <v>-0.19999999999999996</v>
      </c>
      <c r="D57" s="24">
        <f>'Prognose Dezember'!P31</f>
        <v>-9.9999999999999867E-2</v>
      </c>
      <c r="E57" s="24">
        <f>'Prognose Juni'!N31</f>
        <v>0.10000000000000009</v>
      </c>
      <c r="F57" s="24">
        <f t="shared" ref="F57" si="5">E57</f>
        <v>0.10000000000000009</v>
      </c>
      <c r="G57" s="24">
        <f t="shared" si="3"/>
        <v>0.10000000000000009</v>
      </c>
    </row>
    <row r="58" spans="1:7" x14ac:dyDescent="0.2">
      <c r="A58" s="79" t="s">
        <v>154</v>
      </c>
      <c r="B58" s="24">
        <f>'Prognose Dezember'!M33</f>
        <v>9.9999999999999645E-2</v>
      </c>
      <c r="C58" s="24">
        <f>'Prognose Juni'!K33</f>
        <v>-0.60000000000000009</v>
      </c>
      <c r="D58" s="24">
        <f>'Prognose Dezember'!P32</f>
        <v>-0.90000000000000013</v>
      </c>
      <c r="E58" s="24">
        <f>'Prognose Juni'!N32</f>
        <v>-0.70000000000000018</v>
      </c>
      <c r="F58" s="24">
        <f t="shared" ref="F58" si="6">E58</f>
        <v>-0.70000000000000018</v>
      </c>
      <c r="G58" s="24">
        <f t="shared" ref="G58" si="7">ABS(F58)</f>
        <v>0.70000000000000018</v>
      </c>
    </row>
    <row r="59" spans="1:7" x14ac:dyDescent="0.2">
      <c r="A59" s="79" t="s">
        <v>159</v>
      </c>
      <c r="B59" s="24">
        <f>'Prognose Dezember'!M34</f>
        <v>0.10000000000000009</v>
      </c>
      <c r="C59" s="24">
        <f>'Prognose Juni'!K34</f>
        <v>0.60000000000000009</v>
      </c>
      <c r="D59" s="24">
        <f>'Prognose Dezember'!P33</f>
        <v>0.70000000000000018</v>
      </c>
      <c r="E59" s="24">
        <f>'Prognose Juni'!N33</f>
        <v>0.19999999999999996</v>
      </c>
      <c r="F59" s="24">
        <f t="shared" ref="F59" si="8">E59</f>
        <v>0.19999999999999996</v>
      </c>
      <c r="G59" s="24">
        <f t="shared" ref="G59" si="9">ABS(F59)</f>
        <v>0.19999999999999996</v>
      </c>
    </row>
    <row r="60" spans="1:7" x14ac:dyDescent="0.2">
      <c r="A60" s="79" t="s">
        <v>168</v>
      </c>
      <c r="B60" s="24">
        <f>'Prognose Dezember'!M35</f>
        <v>-9.9999999999999978E-2</v>
      </c>
      <c r="C60" s="24">
        <f>'Prognose Juni'!K35</f>
        <v>0.20000000000000007</v>
      </c>
      <c r="D60" s="24">
        <f>'Prognose Dezember'!P34</f>
        <v>0.9</v>
      </c>
      <c r="E60" s="24">
        <f>'Prognose Juni'!N34</f>
        <v>1.2000000000000002</v>
      </c>
      <c r="F60" s="24">
        <f t="shared" ref="F60" si="10">E60</f>
        <v>1.2000000000000002</v>
      </c>
      <c r="G60" s="24">
        <f t="shared" ref="G60" si="11">ABS(F60)</f>
        <v>1.2000000000000002</v>
      </c>
    </row>
    <row r="61" spans="1:7" x14ac:dyDescent="0.2">
      <c r="A61" s="79" t="s">
        <v>172</v>
      </c>
      <c r="B61" s="24">
        <f>'Prognose Dezember'!M36</f>
        <v>-0.40000000000000036</v>
      </c>
      <c r="C61" s="24">
        <f>'Prognose Juni'!K36</f>
        <v>-1.5</v>
      </c>
      <c r="D61" s="24">
        <f>'Prognose Dezember'!P35</f>
        <v>5.9</v>
      </c>
      <c r="E61" s="24">
        <f>'Prognose Juni'!N35</f>
        <v>6.4</v>
      </c>
      <c r="F61" s="24"/>
      <c r="G61" s="24"/>
    </row>
    <row r="62" spans="1:7" x14ac:dyDescent="0.2">
      <c r="A62" s="79" t="s">
        <v>173</v>
      </c>
      <c r="B62" s="24">
        <f>'Prognose Dezember'!M37</f>
        <v>0</v>
      </c>
      <c r="C62" s="24">
        <f>'Prognose Juni'!K37</f>
        <v>0.59999999999999964</v>
      </c>
      <c r="D62" s="24">
        <f>'Prognose Dezember'!P36</f>
        <v>1.1999999999999997</v>
      </c>
      <c r="E62" s="24">
        <f>'Prognose Juni'!N36</f>
        <v>2.5</v>
      </c>
      <c r="F62" s="24">
        <f t="shared" ref="F62" si="12">E62</f>
        <v>2.5</v>
      </c>
      <c r="G62" s="24">
        <f t="shared" ref="G62" si="13">ABS(F62)</f>
        <v>2.5</v>
      </c>
    </row>
    <row r="63" spans="1:7" x14ac:dyDescent="0.2">
      <c r="A63" s="79" t="s">
        <v>177</v>
      </c>
      <c r="B63" s="24">
        <f>'Prognose Dezember'!M38</f>
        <v>-0.19999999999999996</v>
      </c>
      <c r="C63" s="24">
        <f>'Prognose Juni'!K38</f>
        <v>-9.9999999999999867E-2</v>
      </c>
      <c r="D63" s="24">
        <f>'Prognose Dezember'!P37</f>
        <v>2.1</v>
      </c>
      <c r="E63" s="24">
        <f>'Prognose Juni'!N37</f>
        <v>2.3000000000000003</v>
      </c>
      <c r="F63" s="24">
        <f t="shared" ref="F63:F65" si="14">E63</f>
        <v>2.3000000000000003</v>
      </c>
      <c r="G63" s="24">
        <f t="shared" ref="G63:G65" si="15">ABS(F63)</f>
        <v>2.3000000000000003</v>
      </c>
    </row>
    <row r="64" spans="1:7" x14ac:dyDescent="0.2">
      <c r="A64" s="79" t="s">
        <v>178</v>
      </c>
      <c r="B64" s="24">
        <f>'Prognose Dezember'!M39</f>
        <v>0</v>
      </c>
      <c r="C64" s="24">
        <f>'Prognose Juni'!K39</f>
        <v>9.9999999999999978E-2</v>
      </c>
      <c r="D64" s="24">
        <f>'Prognose Dezember'!P38</f>
        <v>-0.39999999999999997</v>
      </c>
      <c r="E64" s="24">
        <f>'Prognose Juni'!N38</f>
        <v>2.4</v>
      </c>
      <c r="F64" s="24">
        <f t="shared" si="14"/>
        <v>2.4</v>
      </c>
      <c r="G64" s="24">
        <f t="shared" si="15"/>
        <v>2.4</v>
      </c>
    </row>
    <row r="65" spans="1:14" x14ac:dyDescent="0.2">
      <c r="A65" s="79" t="s">
        <v>179</v>
      </c>
      <c r="B65" s="24">
        <f>'Prognose Dezember'!M40</f>
        <v>0.1</v>
      </c>
      <c r="C65" s="24">
        <f>'Prognose Juni'!K40</f>
        <v>0.4</v>
      </c>
      <c r="D65" s="24">
        <f>'Prognose Dezember'!P39</f>
        <v>0.60000000000000009</v>
      </c>
      <c r="E65" s="24">
        <f>'Prognose Juni'!N39</f>
        <v>1.3</v>
      </c>
      <c r="F65" s="24">
        <f t="shared" si="14"/>
        <v>1.3</v>
      </c>
      <c r="G65" s="24">
        <f t="shared" si="15"/>
        <v>1.3</v>
      </c>
    </row>
    <row r="66" spans="1:14" x14ac:dyDescent="0.2">
      <c r="B66" s="24"/>
      <c r="C66" s="24"/>
      <c r="D66" s="24"/>
      <c r="E66" s="24"/>
      <c r="F66" s="24"/>
      <c r="G66" s="24"/>
    </row>
    <row r="67" spans="1:14" x14ac:dyDescent="0.2">
      <c r="F67" s="24">
        <f>AVERAGE(F33:F65)</f>
        <v>0.54516129032258076</v>
      </c>
      <c r="G67" s="24">
        <f>AVERAGE(G33:G65)</f>
        <v>1.2354838709677418</v>
      </c>
      <c r="N67" s="24"/>
    </row>
    <row r="68" spans="1:14" x14ac:dyDescent="0.2">
      <c r="A68" s="23" t="s">
        <v>40</v>
      </c>
      <c r="F68" s="24">
        <f>AVEDEV(F33:F65)</f>
        <v>1.1885535900104058</v>
      </c>
      <c r="G68" s="24"/>
    </row>
    <row r="70" spans="1:14" x14ac:dyDescent="0.2">
      <c r="A70" s="19">
        <v>1992</v>
      </c>
      <c r="B70" s="24">
        <f>ABS(B33)</f>
        <v>0.89999999999999991</v>
      </c>
      <c r="C70" s="24">
        <f t="shared" ref="C70:E70" si="16">ABS(C33)</f>
        <v>0.79999999999999982</v>
      </c>
      <c r="D70" s="24">
        <f t="shared" si="16"/>
        <v>9.9999999999999867E-2</v>
      </c>
      <c r="E70" s="24">
        <f t="shared" si="16"/>
        <v>0.30000000000000027</v>
      </c>
      <c r="F70" s="24">
        <f t="shared" ref="F70:F86" si="17">ABS(F33)</f>
        <v>0.30000000000000027</v>
      </c>
      <c r="G70" s="24"/>
    </row>
    <row r="71" spans="1:14" x14ac:dyDescent="0.2">
      <c r="A71" s="19">
        <v>1993</v>
      </c>
      <c r="B71" s="24">
        <f t="shared" ref="B71:E71" si="18">ABS(B34)</f>
        <v>0.7</v>
      </c>
      <c r="C71" s="24">
        <f t="shared" si="18"/>
        <v>0.7</v>
      </c>
      <c r="D71" s="24">
        <f t="shared" si="18"/>
        <v>1.6</v>
      </c>
      <c r="E71" s="24">
        <f t="shared" si="18"/>
        <v>3.5999999999999996</v>
      </c>
      <c r="F71" s="24">
        <f t="shared" si="17"/>
        <v>3.5999999999999996</v>
      </c>
      <c r="G71" s="24"/>
    </row>
    <row r="72" spans="1:14" x14ac:dyDescent="0.2">
      <c r="A72" s="19">
        <v>1994</v>
      </c>
      <c r="B72" s="24">
        <f t="shared" ref="B72:E72" si="19">ABS(B35)</f>
        <v>0.5</v>
      </c>
      <c r="C72" s="24">
        <f t="shared" si="19"/>
        <v>1.6999999999999997</v>
      </c>
      <c r="D72" s="24">
        <f t="shared" si="19"/>
        <v>2.4</v>
      </c>
      <c r="E72" s="24">
        <f t="shared" si="19"/>
        <v>1.7999999999999998</v>
      </c>
      <c r="F72" s="24">
        <f t="shared" si="17"/>
        <v>1.7999999999999998</v>
      </c>
      <c r="G72" s="24"/>
    </row>
    <row r="73" spans="1:14" x14ac:dyDescent="0.2">
      <c r="A73" s="19">
        <v>1995</v>
      </c>
      <c r="B73" s="24">
        <f t="shared" ref="B73:E73" si="20">ABS(B36)</f>
        <v>0.29999999999999982</v>
      </c>
      <c r="C73" s="24">
        <f t="shared" si="20"/>
        <v>0.5</v>
      </c>
      <c r="D73" s="24">
        <f t="shared" si="20"/>
        <v>0.60000000000000009</v>
      </c>
      <c r="E73" s="24">
        <f t="shared" si="20"/>
        <v>0</v>
      </c>
      <c r="F73" s="24">
        <f t="shared" si="17"/>
        <v>0</v>
      </c>
      <c r="G73" s="24"/>
    </row>
    <row r="74" spans="1:14" x14ac:dyDescent="0.2">
      <c r="A74" s="19">
        <v>1996</v>
      </c>
      <c r="B74" s="24">
        <f t="shared" ref="B74:E74" si="21">ABS(B37)</f>
        <v>9.9999999999999867E-2</v>
      </c>
      <c r="C74" s="24">
        <f t="shared" si="21"/>
        <v>0.7</v>
      </c>
      <c r="D74" s="24">
        <f t="shared" si="21"/>
        <v>0.10000000000000009</v>
      </c>
      <c r="E74" s="24">
        <f t="shared" si="21"/>
        <v>0.80000000000000027</v>
      </c>
      <c r="F74" s="24">
        <f t="shared" si="17"/>
        <v>0.80000000000000027</v>
      </c>
      <c r="G74" s="24"/>
    </row>
    <row r="75" spans="1:14" x14ac:dyDescent="0.2">
      <c r="A75" s="19">
        <v>1997</v>
      </c>
      <c r="B75" s="24">
        <f t="shared" ref="B75:E75" si="22">ABS(B38)</f>
        <v>0.19999999999999973</v>
      </c>
      <c r="C75" s="24">
        <f t="shared" si="22"/>
        <v>9.9999999999999645E-2</v>
      </c>
      <c r="D75" s="24">
        <f t="shared" si="22"/>
        <v>0.10000000000000009</v>
      </c>
      <c r="E75" s="24">
        <f t="shared" si="22"/>
        <v>0.30000000000000027</v>
      </c>
      <c r="F75" s="24">
        <f t="shared" si="17"/>
        <v>0.30000000000000027</v>
      </c>
      <c r="G75" s="24"/>
    </row>
    <row r="76" spans="1:14" x14ac:dyDescent="0.2">
      <c r="A76" s="19">
        <v>1998</v>
      </c>
      <c r="B76" s="24">
        <f t="shared" ref="B76:E76" si="23">ABS(B39)</f>
        <v>9.9999999999999645E-2</v>
      </c>
      <c r="C76" s="24">
        <f t="shared" si="23"/>
        <v>0.19999999999999973</v>
      </c>
      <c r="D76" s="24">
        <f t="shared" si="23"/>
        <v>0.10000000000000009</v>
      </c>
      <c r="E76" s="24">
        <f t="shared" si="23"/>
        <v>9.9999999999999645E-2</v>
      </c>
      <c r="F76" s="24">
        <f t="shared" si="17"/>
        <v>9.9999999999999645E-2</v>
      </c>
      <c r="G76" s="24"/>
    </row>
    <row r="77" spans="1:14" x14ac:dyDescent="0.2">
      <c r="A77" s="19">
        <v>1999</v>
      </c>
      <c r="B77" s="24">
        <f t="shared" ref="B77:E77" si="24">ABS(B40)</f>
        <v>0</v>
      </c>
      <c r="C77" s="24">
        <f t="shared" si="24"/>
        <v>0.20000000000000018</v>
      </c>
      <c r="D77" s="24">
        <f t="shared" si="24"/>
        <v>0.60000000000000009</v>
      </c>
      <c r="E77" s="24">
        <f t="shared" si="24"/>
        <v>1.3000000000000003</v>
      </c>
      <c r="F77" s="24">
        <f t="shared" si="17"/>
        <v>1.3000000000000003</v>
      </c>
      <c r="G77" s="24"/>
    </row>
    <row r="78" spans="1:14" x14ac:dyDescent="0.2">
      <c r="A78" s="19">
        <v>2000</v>
      </c>
      <c r="B78" s="24">
        <f t="shared" ref="B78:E78" si="25">ABS(B41)</f>
        <v>0</v>
      </c>
      <c r="C78" s="24">
        <f t="shared" si="25"/>
        <v>0.20000000000000018</v>
      </c>
      <c r="D78" s="24">
        <f t="shared" si="25"/>
        <v>0.39999999999999991</v>
      </c>
      <c r="E78" s="24">
        <f t="shared" si="25"/>
        <v>0.60000000000000009</v>
      </c>
      <c r="F78" s="24">
        <f t="shared" si="17"/>
        <v>0.60000000000000009</v>
      </c>
      <c r="G78" s="24"/>
    </row>
    <row r="79" spans="1:14" x14ac:dyDescent="0.2">
      <c r="A79" s="19">
        <v>2001</v>
      </c>
      <c r="B79" s="24">
        <f t="shared" ref="B79:E79" si="26">ABS(B42)</f>
        <v>0</v>
      </c>
      <c r="C79" s="24">
        <f t="shared" si="26"/>
        <v>1.1000000000000001</v>
      </c>
      <c r="D79" s="24">
        <f t="shared" si="26"/>
        <v>2.1999999999999997</v>
      </c>
      <c r="E79" s="24">
        <f t="shared" si="26"/>
        <v>2.2999999999999998</v>
      </c>
      <c r="F79" s="24">
        <f t="shared" si="17"/>
        <v>2.2999999999999998</v>
      </c>
      <c r="G79" s="24"/>
    </row>
    <row r="80" spans="1:14" x14ac:dyDescent="0.2">
      <c r="A80" s="19">
        <v>2002</v>
      </c>
      <c r="B80" s="24">
        <f t="shared" ref="B80:E80" si="27">ABS(B43)</f>
        <v>9.9999999999999978E-2</v>
      </c>
      <c r="C80" s="24">
        <f t="shared" si="27"/>
        <v>0.8</v>
      </c>
      <c r="D80" s="24">
        <f t="shared" si="27"/>
        <v>0.49999999999999994</v>
      </c>
      <c r="E80" s="24">
        <f t="shared" si="27"/>
        <v>2.1999999999999997</v>
      </c>
      <c r="F80" s="24">
        <f t="shared" si="17"/>
        <v>2.1999999999999997</v>
      </c>
      <c r="G80" s="24"/>
    </row>
    <row r="81" spans="1:7" x14ac:dyDescent="0.2">
      <c r="A81" s="19">
        <v>2003</v>
      </c>
      <c r="B81" s="24">
        <f t="shared" ref="B81:E81" si="28">ABS(B44)</f>
        <v>0.1</v>
      </c>
      <c r="C81" s="24">
        <f t="shared" si="28"/>
        <v>0.30000000000000004</v>
      </c>
      <c r="D81" s="24">
        <f t="shared" si="28"/>
        <v>1</v>
      </c>
      <c r="E81" s="24">
        <f t="shared" si="28"/>
        <v>2.6</v>
      </c>
      <c r="F81" s="24">
        <f t="shared" si="17"/>
        <v>2.6</v>
      </c>
      <c r="G81" s="24"/>
    </row>
    <row r="82" spans="1:7" x14ac:dyDescent="0.2">
      <c r="A82" s="19">
        <v>2004</v>
      </c>
      <c r="B82" s="24">
        <f t="shared" ref="B82:E82" si="29">ABS(B45)</f>
        <v>0</v>
      </c>
      <c r="C82" s="24">
        <f t="shared" si="29"/>
        <v>0</v>
      </c>
      <c r="D82" s="24">
        <f t="shared" si="29"/>
        <v>0.10000000000000009</v>
      </c>
      <c r="E82" s="24">
        <f t="shared" si="29"/>
        <v>0.19999999999999996</v>
      </c>
      <c r="F82" s="24">
        <f t="shared" si="17"/>
        <v>0.19999999999999996</v>
      </c>
      <c r="G82" s="24"/>
    </row>
    <row r="83" spans="1:7" x14ac:dyDescent="0.2">
      <c r="A83" s="19">
        <v>2005</v>
      </c>
      <c r="B83" s="24">
        <f t="shared" ref="B83:E83" si="30">ABS(B46)</f>
        <v>0</v>
      </c>
      <c r="C83" s="24">
        <f t="shared" si="30"/>
        <v>0</v>
      </c>
      <c r="D83" s="24">
        <f t="shared" si="30"/>
        <v>0.4</v>
      </c>
      <c r="E83" s="24">
        <f t="shared" si="30"/>
        <v>0.79999999999999993</v>
      </c>
      <c r="F83" s="24">
        <f t="shared" si="17"/>
        <v>0.79999999999999993</v>
      </c>
      <c r="G83" s="24"/>
    </row>
    <row r="84" spans="1:7" x14ac:dyDescent="0.2">
      <c r="A84" s="19">
        <v>2006</v>
      </c>
      <c r="B84" s="24">
        <f t="shared" ref="B84:E84" si="31">ABS(B47)</f>
        <v>0</v>
      </c>
      <c r="C84" s="24">
        <f t="shared" si="31"/>
        <v>0.8</v>
      </c>
      <c r="D84" s="24">
        <f t="shared" si="31"/>
        <v>1</v>
      </c>
      <c r="E84" s="24">
        <f t="shared" si="31"/>
        <v>1.1000000000000001</v>
      </c>
      <c r="F84" s="24">
        <f t="shared" si="17"/>
        <v>1.1000000000000001</v>
      </c>
      <c r="G84" s="24"/>
    </row>
    <row r="85" spans="1:7" x14ac:dyDescent="0.2">
      <c r="A85" s="19">
        <v>2007</v>
      </c>
      <c r="B85" s="24">
        <f t="shared" ref="B85:E85" si="32">ABS(B48)</f>
        <v>0</v>
      </c>
      <c r="C85" s="24">
        <f t="shared" si="32"/>
        <v>0.20000000000000018</v>
      </c>
      <c r="D85" s="24">
        <f t="shared" si="32"/>
        <v>1</v>
      </c>
      <c r="E85" s="24">
        <f t="shared" si="32"/>
        <v>1.4</v>
      </c>
      <c r="F85" s="24">
        <f t="shared" si="17"/>
        <v>1.4</v>
      </c>
      <c r="G85" s="24"/>
    </row>
    <row r="86" spans="1:7" x14ac:dyDescent="0.2">
      <c r="A86" s="19">
        <v>2008</v>
      </c>
      <c r="B86" s="24">
        <f t="shared" ref="B86:E86" si="33">ABS(B49)</f>
        <v>0.30000000000000004</v>
      </c>
      <c r="C86" s="24">
        <f t="shared" si="33"/>
        <v>0.90000000000000013</v>
      </c>
      <c r="D86" s="24">
        <f t="shared" si="33"/>
        <v>0.59999999999999987</v>
      </c>
      <c r="E86" s="24">
        <f t="shared" si="33"/>
        <v>0.99999999999999978</v>
      </c>
      <c r="F86" s="24">
        <f t="shared" si="17"/>
        <v>0.99999999999999978</v>
      </c>
      <c r="G86" s="24"/>
    </row>
    <row r="87" spans="1:7" x14ac:dyDescent="0.2">
      <c r="A87" s="19">
        <v>2009</v>
      </c>
      <c r="B87" s="24">
        <f t="shared" ref="B87:E87" si="34">ABS(B50)</f>
        <v>0.20000000000000018</v>
      </c>
      <c r="C87" s="24">
        <f t="shared" si="34"/>
        <v>0.79999999999999982</v>
      </c>
      <c r="D87" s="24">
        <f t="shared" si="34"/>
        <v>3.8</v>
      </c>
      <c r="E87" s="24">
        <f t="shared" si="34"/>
        <v>6.3</v>
      </c>
      <c r="F87" s="24"/>
      <c r="G87" s="24"/>
    </row>
    <row r="88" spans="1:7" x14ac:dyDescent="0.2">
      <c r="A88" s="19">
        <v>2010</v>
      </c>
      <c r="B88" s="24">
        <f t="shared" ref="B88:E88" si="35">ABS(B51)</f>
        <v>0</v>
      </c>
      <c r="C88" s="24">
        <f t="shared" si="35"/>
        <v>1.8</v>
      </c>
      <c r="D88" s="24">
        <f t="shared" si="35"/>
        <v>1.9000000000000001</v>
      </c>
      <c r="E88" s="24">
        <f t="shared" si="35"/>
        <v>3.2</v>
      </c>
      <c r="F88" s="24">
        <f t="shared" ref="F88:F97" si="36">ABS(F51)</f>
        <v>3.2</v>
      </c>
      <c r="G88" s="24"/>
    </row>
    <row r="89" spans="1:7" x14ac:dyDescent="0.2">
      <c r="A89" s="19">
        <v>2011</v>
      </c>
      <c r="B89" s="24">
        <f t="shared" ref="B89:E89" si="37">ABS(B52)</f>
        <v>0</v>
      </c>
      <c r="C89" s="24">
        <f t="shared" si="37"/>
        <v>0.29999999999999982</v>
      </c>
      <c r="D89" s="24">
        <f t="shared" si="37"/>
        <v>0.79999999999999982</v>
      </c>
      <c r="E89" s="24">
        <f t="shared" si="37"/>
        <v>1.3</v>
      </c>
      <c r="F89" s="24">
        <f t="shared" si="36"/>
        <v>1.3</v>
      </c>
      <c r="G89" s="24"/>
    </row>
    <row r="90" spans="1:7" x14ac:dyDescent="0.2">
      <c r="A90" s="19">
        <v>2012</v>
      </c>
      <c r="B90" s="24">
        <f t="shared" ref="B90:E90" si="38">ABS(B53)</f>
        <v>0.10000000000000009</v>
      </c>
      <c r="C90" s="24">
        <f t="shared" si="38"/>
        <v>0.20000000000000007</v>
      </c>
      <c r="D90" s="24">
        <f t="shared" si="38"/>
        <v>0.19999999999999996</v>
      </c>
      <c r="E90" s="24">
        <f t="shared" si="38"/>
        <v>1.3</v>
      </c>
      <c r="F90" s="24">
        <f t="shared" si="36"/>
        <v>1.3</v>
      </c>
      <c r="G90" s="24"/>
    </row>
    <row r="91" spans="1:7" x14ac:dyDescent="0.2">
      <c r="A91" s="19">
        <v>2013</v>
      </c>
      <c r="B91" s="24">
        <f t="shared" ref="B91:E91" si="39">ABS(B54)</f>
        <v>9.9999999999999978E-2</v>
      </c>
      <c r="C91" s="24">
        <f t="shared" si="39"/>
        <v>9.9999999999999978E-2</v>
      </c>
      <c r="D91" s="24">
        <f t="shared" si="39"/>
        <v>0.29999999999999993</v>
      </c>
      <c r="E91" s="24">
        <f t="shared" si="39"/>
        <v>0.99999999999999989</v>
      </c>
      <c r="F91" s="24">
        <f t="shared" si="36"/>
        <v>0.99999999999999989</v>
      </c>
      <c r="G91" s="24"/>
    </row>
    <row r="92" spans="1:7" x14ac:dyDescent="0.2">
      <c r="A92" s="19">
        <v>2014</v>
      </c>
      <c r="B92" s="24">
        <f t="shared" ref="B92:E92" si="40">ABS(B55)</f>
        <v>0.10000000000000009</v>
      </c>
      <c r="C92" s="24">
        <f t="shared" si="40"/>
        <v>0.5</v>
      </c>
      <c r="D92" s="24">
        <f t="shared" si="40"/>
        <v>0.30000000000000004</v>
      </c>
      <c r="E92" s="24">
        <f t="shared" si="40"/>
        <v>0.10000000000000009</v>
      </c>
      <c r="F92" s="24">
        <f t="shared" si="36"/>
        <v>0.10000000000000009</v>
      </c>
      <c r="G92" s="24"/>
    </row>
    <row r="93" spans="1:7" x14ac:dyDescent="0.2">
      <c r="A93" s="19">
        <v>2015</v>
      </c>
      <c r="B93" s="24">
        <f t="shared" ref="B93:E93" si="41">ABS(B56)</f>
        <v>0</v>
      </c>
      <c r="C93" s="24">
        <f t="shared" si="41"/>
        <v>0.19999999999999996</v>
      </c>
      <c r="D93" s="24">
        <f t="shared" si="41"/>
        <v>0.39999999999999991</v>
      </c>
      <c r="E93" s="24">
        <f t="shared" si="41"/>
        <v>0.30000000000000004</v>
      </c>
      <c r="F93" s="24">
        <f t="shared" si="36"/>
        <v>0.30000000000000004</v>
      </c>
      <c r="G93" s="24"/>
    </row>
    <row r="94" spans="1:7" x14ac:dyDescent="0.2">
      <c r="A94" s="19">
        <v>2016</v>
      </c>
      <c r="B94" s="24">
        <f t="shared" ref="B94:E94" si="42">ABS(B57)</f>
        <v>9.9999999999999867E-2</v>
      </c>
      <c r="C94" s="24">
        <f t="shared" si="42"/>
        <v>0.19999999999999996</v>
      </c>
      <c r="D94" s="24">
        <f t="shared" si="42"/>
        <v>9.9999999999999867E-2</v>
      </c>
      <c r="E94" s="24">
        <f t="shared" si="42"/>
        <v>0.10000000000000009</v>
      </c>
      <c r="F94" s="24">
        <f t="shared" si="36"/>
        <v>0.10000000000000009</v>
      </c>
      <c r="G94" s="24"/>
    </row>
    <row r="95" spans="1:7" x14ac:dyDescent="0.2">
      <c r="A95" s="19">
        <v>2017</v>
      </c>
      <c r="B95" s="24">
        <f t="shared" ref="B95:E95" si="43">ABS(B58)</f>
        <v>9.9999999999999645E-2</v>
      </c>
      <c r="C95" s="24">
        <f t="shared" si="43"/>
        <v>0.60000000000000009</v>
      </c>
      <c r="D95" s="24">
        <f t="shared" si="43"/>
        <v>0.90000000000000013</v>
      </c>
      <c r="E95" s="24">
        <f t="shared" si="43"/>
        <v>0.70000000000000018</v>
      </c>
      <c r="F95" s="24">
        <f t="shared" si="36"/>
        <v>0.70000000000000018</v>
      </c>
    </row>
    <row r="96" spans="1:7" x14ac:dyDescent="0.2">
      <c r="A96" s="19">
        <v>2018</v>
      </c>
      <c r="B96" s="24">
        <f t="shared" ref="B96:E96" si="44">ABS(B59)</f>
        <v>0.10000000000000009</v>
      </c>
      <c r="C96" s="24">
        <f t="shared" si="44"/>
        <v>0.60000000000000009</v>
      </c>
      <c r="D96" s="24">
        <f t="shared" si="44"/>
        <v>0.70000000000000018</v>
      </c>
      <c r="E96" s="24">
        <f t="shared" si="44"/>
        <v>0.19999999999999996</v>
      </c>
      <c r="F96" s="24">
        <f t="shared" si="36"/>
        <v>0.19999999999999996</v>
      </c>
    </row>
    <row r="97" spans="1:7" x14ac:dyDescent="0.2">
      <c r="A97" s="19">
        <v>2019</v>
      </c>
      <c r="B97" s="24">
        <f t="shared" ref="B97:E97" si="45">ABS(B60)</f>
        <v>9.9999999999999978E-2</v>
      </c>
      <c r="C97" s="24">
        <f t="shared" si="45"/>
        <v>0.20000000000000007</v>
      </c>
      <c r="D97" s="24">
        <f t="shared" si="45"/>
        <v>0.9</v>
      </c>
      <c r="E97" s="24">
        <f t="shared" si="45"/>
        <v>1.2000000000000002</v>
      </c>
      <c r="F97" s="24">
        <f t="shared" si="36"/>
        <v>1.2000000000000002</v>
      </c>
    </row>
    <row r="98" spans="1:7" x14ac:dyDescent="0.2">
      <c r="A98" s="19">
        <v>2020</v>
      </c>
      <c r="B98" s="24">
        <f t="shared" ref="B98:E98" si="46">ABS(B61)</f>
        <v>0.40000000000000036</v>
      </c>
      <c r="C98" s="24">
        <f t="shared" si="46"/>
        <v>1.5</v>
      </c>
      <c r="D98" s="24">
        <f t="shared" si="46"/>
        <v>5.9</v>
      </c>
      <c r="E98" s="24">
        <f t="shared" si="46"/>
        <v>6.4</v>
      </c>
      <c r="F98" s="24"/>
    </row>
    <row r="99" spans="1:7" x14ac:dyDescent="0.2">
      <c r="A99" s="19">
        <v>2021</v>
      </c>
      <c r="B99" s="24">
        <f t="shared" ref="B99:E99" si="47">ABS(B62)</f>
        <v>0</v>
      </c>
      <c r="C99" s="24">
        <f t="shared" si="47"/>
        <v>0.59999999999999964</v>
      </c>
      <c r="D99" s="24">
        <f t="shared" si="47"/>
        <v>1.1999999999999997</v>
      </c>
      <c r="E99" s="24">
        <f t="shared" si="47"/>
        <v>2.5</v>
      </c>
      <c r="F99" s="24">
        <f t="shared" ref="F99:F102" si="48">ABS(F62)</f>
        <v>2.5</v>
      </c>
    </row>
    <row r="100" spans="1:7" x14ac:dyDescent="0.2">
      <c r="A100" s="19">
        <v>2022</v>
      </c>
      <c r="B100" s="24">
        <f t="shared" ref="B100:E100" si="49">ABS(B63)</f>
        <v>0.19999999999999996</v>
      </c>
      <c r="C100" s="24">
        <f t="shared" si="49"/>
        <v>9.9999999999999867E-2</v>
      </c>
      <c r="D100" s="24">
        <f t="shared" si="49"/>
        <v>2.1</v>
      </c>
      <c r="E100" s="24">
        <f t="shared" si="49"/>
        <v>2.3000000000000003</v>
      </c>
      <c r="F100" s="24">
        <f t="shared" si="48"/>
        <v>2.3000000000000003</v>
      </c>
      <c r="G100" s="24"/>
    </row>
    <row r="101" spans="1:7" x14ac:dyDescent="0.2">
      <c r="A101" s="19">
        <v>2023</v>
      </c>
      <c r="B101" s="24">
        <f t="shared" ref="B101:E101" si="50">ABS(B64)</f>
        <v>0</v>
      </c>
      <c r="C101" s="24">
        <f t="shared" si="50"/>
        <v>9.9999999999999978E-2</v>
      </c>
      <c r="D101" s="24">
        <f t="shared" si="50"/>
        <v>0.39999999999999997</v>
      </c>
      <c r="E101" s="24">
        <f t="shared" si="50"/>
        <v>2.4</v>
      </c>
      <c r="F101" s="24">
        <f t="shared" si="48"/>
        <v>2.4</v>
      </c>
      <c r="G101" s="24"/>
    </row>
    <row r="102" spans="1:7" x14ac:dyDescent="0.2">
      <c r="A102" s="19">
        <v>2024</v>
      </c>
      <c r="B102" s="24">
        <f t="shared" ref="B102:E102" si="51">ABS(B65)</f>
        <v>0.1</v>
      </c>
      <c r="C102" s="24">
        <f t="shared" si="51"/>
        <v>0.4</v>
      </c>
      <c r="D102" s="24">
        <f t="shared" si="51"/>
        <v>0.60000000000000009</v>
      </c>
      <c r="E102" s="24">
        <f t="shared" si="51"/>
        <v>1.3</v>
      </c>
      <c r="F102" s="24">
        <f t="shared" si="48"/>
        <v>1.3</v>
      </c>
      <c r="G102" s="24"/>
    </row>
    <row r="103" spans="1:7" x14ac:dyDescent="0.2">
      <c r="G103" s="24"/>
    </row>
    <row r="104" spans="1:7" x14ac:dyDescent="0.2">
      <c r="A104" t="s">
        <v>182</v>
      </c>
      <c r="B104" s="24">
        <f>AVERAGE(B70:B102)</f>
        <v>0.14848484848484847</v>
      </c>
      <c r="C104" s="24">
        <f t="shared" ref="C104:F104" si="52">AVERAGE(C70:C102)</f>
        <v>0.52727272727272723</v>
      </c>
      <c r="D104" s="24">
        <f t="shared" si="52"/>
        <v>1.0090909090909088</v>
      </c>
      <c r="E104" s="24">
        <f t="shared" si="52"/>
        <v>1.5454545454545454</v>
      </c>
      <c r="F104" s="24">
        <f t="shared" si="52"/>
        <v>1.2354838709677418</v>
      </c>
    </row>
    <row r="105" spans="1:7" x14ac:dyDescent="0.2">
      <c r="A105" t="s">
        <v>183</v>
      </c>
      <c r="B105" s="24">
        <f>AVERAGE(B70:B92)</f>
        <v>0.16521739130434779</v>
      </c>
      <c r="C105" s="24">
        <f t="shared" ref="C105:F105" si="53">AVERAGE(C70:C92)</f>
        <v>0.56086956521739129</v>
      </c>
      <c r="D105" s="24">
        <f t="shared" si="53"/>
        <v>0.87391304347826082</v>
      </c>
      <c r="E105" s="24">
        <f t="shared" si="53"/>
        <v>1.4608695652173913</v>
      </c>
      <c r="F105" s="24">
        <f t="shared" si="53"/>
        <v>1.2409090909090912</v>
      </c>
    </row>
    <row r="106" spans="1:7" x14ac:dyDescent="0.2">
      <c r="A106" t="s">
        <v>184</v>
      </c>
      <c r="B106" s="24">
        <f>AVERAGE(B93:B102)</f>
        <v>0.10999999999999999</v>
      </c>
      <c r="C106" s="24">
        <f t="shared" ref="C106:F106" si="54">AVERAGE(C93:C102)</f>
        <v>0.45</v>
      </c>
      <c r="D106" s="24">
        <f t="shared" si="54"/>
        <v>1.3199999999999998</v>
      </c>
      <c r="E106" s="24">
        <f t="shared" si="54"/>
        <v>1.7400000000000002</v>
      </c>
      <c r="F106" s="24">
        <f t="shared" si="54"/>
        <v>1.2222222222222223</v>
      </c>
    </row>
  </sheetData>
  <phoneticPr fontId="3" type="noConversion"/>
  <pageMargins left="0.7" right="0.7" top="0.78740157499999996" bottom="0.78740157499999996" header="0.3" footer="0.3"/>
  <drawing r:id="rId1"/>
  <legacyDrawing r:id="rId2"/>
  <oleObjects>
    <mc:AlternateContent xmlns:mc="http://schemas.openxmlformats.org/markup-compatibility/2006">
      <mc:Choice Requires="x14">
        <oleObject progId="EViews.Workfile.2" shapeId="36910" r:id="rId3">
          <objectPr defaultSize="0" autoPict="0" r:id="rId4">
            <anchor moveWithCells="1">
              <from>
                <xdr:col>14</xdr:col>
                <xdr:colOff>57150</xdr:colOff>
                <xdr:row>11</xdr:row>
                <xdr:rowOff>76200</xdr:rowOff>
              </from>
              <to>
                <xdr:col>20</xdr:col>
                <xdr:colOff>57150</xdr:colOff>
                <xdr:row>30</xdr:row>
                <xdr:rowOff>133350</xdr:rowOff>
              </to>
            </anchor>
          </objectPr>
        </oleObject>
      </mc:Choice>
      <mc:Fallback>
        <oleObject progId="EViews.Workfile.2" shapeId="36910" r:id="rId3"/>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1"/>
  <dimension ref="A1:J14"/>
  <sheetViews>
    <sheetView workbookViewId="0">
      <selection activeCell="B4" sqref="B4"/>
    </sheetView>
  </sheetViews>
  <sheetFormatPr baseColWidth="10" defaultRowHeight="12.75" x14ac:dyDescent="0.2"/>
  <cols>
    <col min="1" max="1" width="21.5703125" customWidth="1"/>
    <col min="3" max="3" width="14.140625" customWidth="1"/>
    <col min="6" max="6" width="13.7109375" customWidth="1"/>
  </cols>
  <sheetData>
    <row r="1" spans="1:10" ht="18" x14ac:dyDescent="0.25">
      <c r="A1" s="1" t="s">
        <v>0</v>
      </c>
    </row>
    <row r="3" spans="1:10" x14ac:dyDescent="0.2">
      <c r="A3" t="s">
        <v>1</v>
      </c>
      <c r="B3" s="18">
        <v>1.8</v>
      </c>
      <c r="C3" s="101" t="s">
        <v>12</v>
      </c>
      <c r="D3" s="101"/>
    </row>
    <row r="4" spans="1:10" x14ac:dyDescent="0.2">
      <c r="A4" t="s">
        <v>2</v>
      </c>
      <c r="B4" s="6">
        <v>0.59</v>
      </c>
      <c r="C4" s="101" t="s">
        <v>12</v>
      </c>
      <c r="D4" s="101"/>
    </row>
    <row r="7" spans="1:10" x14ac:dyDescent="0.2">
      <c r="B7" t="s">
        <v>3</v>
      </c>
      <c r="C7" t="s">
        <v>4</v>
      </c>
      <c r="D7" t="s">
        <v>5</v>
      </c>
      <c r="F7" t="s">
        <v>8</v>
      </c>
      <c r="G7" t="s">
        <v>7</v>
      </c>
      <c r="J7" t="s">
        <v>6</v>
      </c>
    </row>
    <row r="8" spans="1:10" x14ac:dyDescent="0.2">
      <c r="B8">
        <v>0.05</v>
      </c>
      <c r="C8" s="2">
        <f>NORMINV(B8,0,1)</f>
        <v>-1.6448536269514726</v>
      </c>
      <c r="D8" s="2">
        <f>$B$3+C8*$B$4</f>
        <v>0.82953636009863119</v>
      </c>
      <c r="E8" s="2">
        <f>D8</f>
        <v>0.82953636009863119</v>
      </c>
      <c r="F8" s="5" t="s">
        <v>9</v>
      </c>
      <c r="G8" s="2">
        <f>D8</f>
        <v>0.82953636009863119</v>
      </c>
      <c r="H8" s="2">
        <f>G8</f>
        <v>0.82953636009863119</v>
      </c>
      <c r="I8" s="2"/>
      <c r="J8" s="4">
        <f>ABS(1-2*B8)</f>
        <v>0.9</v>
      </c>
    </row>
    <row r="9" spans="1:10" x14ac:dyDescent="0.2">
      <c r="B9">
        <v>0.15865000000000001</v>
      </c>
      <c r="C9" s="2">
        <f>NORMINV(B9,0,1)</f>
        <v>-1.0000217133229989</v>
      </c>
      <c r="D9" s="2">
        <f>$B$3+C9*$B$4</f>
        <v>1.2099871891394307</v>
      </c>
      <c r="E9" s="2">
        <f t="shared" ref="E9:E14" si="0">D9</f>
        <v>1.2099871891394307</v>
      </c>
      <c r="F9" s="5" t="s">
        <v>10</v>
      </c>
      <c r="G9" s="2">
        <f t="shared" ref="G9:G14" si="1">D9-D8</f>
        <v>0.38045082904079952</v>
      </c>
      <c r="H9" s="2">
        <f t="shared" ref="H9:H14" si="2">G9</f>
        <v>0.38045082904079952</v>
      </c>
      <c r="I9" s="2"/>
      <c r="J9" s="4">
        <f t="shared" ref="J9:J14" si="3">ABS(1-2*B9)</f>
        <v>0.68269999999999997</v>
      </c>
    </row>
    <row r="10" spans="1:10" x14ac:dyDescent="0.2">
      <c r="B10">
        <v>0.25</v>
      </c>
      <c r="C10" s="2">
        <f>NORMINV(B10,0,1)</f>
        <v>-0.67448975019608193</v>
      </c>
      <c r="D10" s="2">
        <f>$B$3+C10*$B$4</f>
        <v>1.4020510473843117</v>
      </c>
      <c r="E10" s="2">
        <f t="shared" si="0"/>
        <v>1.4020510473843117</v>
      </c>
      <c r="F10" s="5" t="s">
        <v>11</v>
      </c>
      <c r="G10" s="2">
        <f t="shared" si="1"/>
        <v>0.19206385824488104</v>
      </c>
      <c r="H10" s="2">
        <f t="shared" si="2"/>
        <v>0.19206385824488104</v>
      </c>
      <c r="I10" s="2"/>
      <c r="J10" s="4">
        <f t="shared" si="3"/>
        <v>0.5</v>
      </c>
    </row>
    <row r="11" spans="1:10" x14ac:dyDescent="0.2">
      <c r="C11" s="2"/>
      <c r="D11" s="3">
        <f>B3</f>
        <v>1.8</v>
      </c>
      <c r="E11" s="3">
        <f t="shared" si="0"/>
        <v>1.8</v>
      </c>
      <c r="F11" s="5"/>
      <c r="G11" s="2">
        <f t="shared" si="1"/>
        <v>0.3979489526156883</v>
      </c>
      <c r="H11" s="2">
        <f t="shared" si="2"/>
        <v>0.3979489526156883</v>
      </c>
      <c r="I11" s="2"/>
      <c r="J11" s="4"/>
    </row>
    <row r="12" spans="1:10" x14ac:dyDescent="0.2">
      <c r="B12">
        <f>1-B10</f>
        <v>0.75</v>
      </c>
      <c r="C12" s="2">
        <f>NORMINV(B12,0,1)</f>
        <v>0.67448975019608193</v>
      </c>
      <c r="D12" s="2">
        <f>$B$3+C12*$B$4</f>
        <v>2.1979489526156883</v>
      </c>
      <c r="E12" s="2">
        <f t="shared" si="0"/>
        <v>2.1979489526156883</v>
      </c>
      <c r="F12" s="5" t="s">
        <v>11</v>
      </c>
      <c r="G12" s="2">
        <f t="shared" si="1"/>
        <v>0.3979489526156883</v>
      </c>
      <c r="H12" s="2">
        <f t="shared" si="2"/>
        <v>0.3979489526156883</v>
      </c>
      <c r="I12" s="2"/>
      <c r="J12" s="4">
        <f t="shared" si="3"/>
        <v>0.5</v>
      </c>
    </row>
    <row r="13" spans="1:10" x14ac:dyDescent="0.2">
      <c r="B13">
        <f>1-B9</f>
        <v>0.84135000000000004</v>
      </c>
      <c r="C13" s="2">
        <f>NORMINV(B13,0,1)</f>
        <v>1.0000217133230003</v>
      </c>
      <c r="D13" s="2">
        <f>$B$3+C13*$B$4</f>
        <v>2.3900128108605703</v>
      </c>
      <c r="E13" s="2">
        <f t="shared" si="0"/>
        <v>2.3900128108605703</v>
      </c>
      <c r="F13" s="5" t="s">
        <v>10</v>
      </c>
      <c r="G13" s="2">
        <f t="shared" si="1"/>
        <v>0.19206385824488192</v>
      </c>
      <c r="H13" s="2">
        <f t="shared" si="2"/>
        <v>0.19206385824488192</v>
      </c>
      <c r="I13" s="2"/>
      <c r="J13" s="4">
        <f t="shared" si="3"/>
        <v>0.68270000000000008</v>
      </c>
    </row>
    <row r="14" spans="1:10" x14ac:dyDescent="0.2">
      <c r="B14">
        <f>1-B8</f>
        <v>0.95</v>
      </c>
      <c r="C14" s="2">
        <f>NORMINV(B14,0,1)</f>
        <v>1.6448536269514715</v>
      </c>
      <c r="D14" s="2">
        <f>$B$3+C14*$B$4</f>
        <v>2.7704636399013682</v>
      </c>
      <c r="E14" s="2">
        <f t="shared" si="0"/>
        <v>2.7704636399013682</v>
      </c>
      <c r="F14" s="5" t="s">
        <v>9</v>
      </c>
      <c r="G14" s="2">
        <f t="shared" si="1"/>
        <v>0.38045082904079797</v>
      </c>
      <c r="H14" s="2">
        <f t="shared" si="2"/>
        <v>0.38045082904079797</v>
      </c>
      <c r="I14" s="2"/>
      <c r="J14" s="4">
        <f t="shared" si="3"/>
        <v>0.89999999999999991</v>
      </c>
    </row>
  </sheetData>
  <mergeCells count="2">
    <mergeCell ref="C3:D3"/>
    <mergeCell ref="C4:D4"/>
  </mergeCells>
  <phoneticPr fontId="3" type="noConversion"/>
  <pageMargins left="0.78740157499999996" right="0.78740157499999996" top="0.984251969" bottom="0.984251969" header="0.4921259845" footer="0.4921259845"/>
  <pageSetup paperSize="9"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61"/>
  <sheetViews>
    <sheetView topLeftCell="A25" workbookViewId="0">
      <selection activeCell="B60" sqref="A1:F61"/>
    </sheetView>
  </sheetViews>
  <sheetFormatPr baseColWidth="10" defaultRowHeight="12.75" x14ac:dyDescent="0.2"/>
  <cols>
    <col min="1" max="1" width="15.28515625" style="23" bestFit="1" customWidth="1"/>
    <col min="2" max="2" width="5.85546875" style="23" bestFit="1" customWidth="1"/>
    <col min="3" max="3" width="5" style="23" bestFit="1" customWidth="1"/>
    <col min="4" max="4" width="10.140625" style="23" bestFit="1" customWidth="1"/>
    <col min="5" max="5" width="8.7109375" style="23" bestFit="1" customWidth="1"/>
  </cols>
  <sheetData>
    <row r="1" spans="1:5" x14ac:dyDescent="0.2">
      <c r="A1" s="23" t="s">
        <v>80</v>
      </c>
      <c r="B1" s="23" t="s">
        <v>81</v>
      </c>
      <c r="C1" s="23" t="s">
        <v>58</v>
      </c>
      <c r="D1" s="23" t="s">
        <v>82</v>
      </c>
      <c r="E1" s="23" t="s">
        <v>83</v>
      </c>
    </row>
    <row r="2" spans="1:5" x14ac:dyDescent="0.2">
      <c r="A2" s="23" t="s">
        <v>111</v>
      </c>
      <c r="B2" s="23">
        <f>MONTH(D2)</f>
        <v>6</v>
      </c>
      <c r="C2" s="23">
        <f>YEAR(D2)</f>
        <v>1991</v>
      </c>
      <c r="D2" s="66">
        <v>33414</v>
      </c>
      <c r="E2" s="23" t="s">
        <v>85</v>
      </c>
    </row>
    <row r="3" spans="1:5" x14ac:dyDescent="0.2">
      <c r="A3" s="23" t="s">
        <v>111</v>
      </c>
      <c r="E3" s="23" t="s">
        <v>86</v>
      </c>
    </row>
    <row r="4" spans="1:5" x14ac:dyDescent="0.2">
      <c r="A4" s="23" t="s">
        <v>110</v>
      </c>
      <c r="B4" s="23">
        <f>MONTH(D4)</f>
        <v>7</v>
      </c>
      <c r="C4" s="23">
        <f>YEAR(D4)</f>
        <v>1992</v>
      </c>
      <c r="D4" s="66">
        <v>33786</v>
      </c>
      <c r="E4" s="23" t="s">
        <v>85</v>
      </c>
    </row>
    <row r="5" spans="1:5" x14ac:dyDescent="0.2">
      <c r="A5" s="23" t="s">
        <v>110</v>
      </c>
      <c r="E5" s="23" t="s">
        <v>86</v>
      </c>
    </row>
    <row r="6" spans="1:5" x14ac:dyDescent="0.2">
      <c r="A6" s="23" t="s">
        <v>109</v>
      </c>
      <c r="B6" s="23">
        <f>MONTH(D6)</f>
        <v>6</v>
      </c>
      <c r="C6" s="23">
        <f>YEAR(D6)</f>
        <v>1993</v>
      </c>
      <c r="D6" s="66">
        <v>34145</v>
      </c>
      <c r="E6" s="23" t="s">
        <v>85</v>
      </c>
    </row>
    <row r="7" spans="1:5" x14ac:dyDescent="0.2">
      <c r="A7" s="23" t="s">
        <v>109</v>
      </c>
      <c r="E7" s="23" t="s">
        <v>86</v>
      </c>
    </row>
    <row r="8" spans="1:5" x14ac:dyDescent="0.2">
      <c r="A8" s="23" t="s">
        <v>108</v>
      </c>
      <c r="B8" s="23">
        <f>MONTH(D8)</f>
        <v>6</v>
      </c>
      <c r="C8" s="23">
        <f>YEAR(D8)</f>
        <v>1994</v>
      </c>
      <c r="D8" s="66">
        <v>34509</v>
      </c>
      <c r="E8" s="23" t="s">
        <v>85</v>
      </c>
    </row>
    <row r="9" spans="1:5" x14ac:dyDescent="0.2">
      <c r="A9" s="23" t="s">
        <v>108</v>
      </c>
      <c r="B9" s="23">
        <f>MONTH(D9)</f>
        <v>12</v>
      </c>
      <c r="C9" s="23">
        <f>YEAR(D9)</f>
        <v>1994</v>
      </c>
      <c r="D9" s="66">
        <v>34685</v>
      </c>
      <c r="E9" s="23" t="s">
        <v>86</v>
      </c>
    </row>
    <row r="10" spans="1:5" x14ac:dyDescent="0.2">
      <c r="A10" s="23" t="s">
        <v>107</v>
      </c>
      <c r="E10" s="23" t="s">
        <v>85</v>
      </c>
    </row>
    <row r="11" spans="1:5" x14ac:dyDescent="0.2">
      <c r="A11" s="23" t="s">
        <v>107</v>
      </c>
      <c r="E11" s="23" t="s">
        <v>86</v>
      </c>
    </row>
    <row r="12" spans="1:5" x14ac:dyDescent="0.2">
      <c r="A12" s="23" t="s">
        <v>106</v>
      </c>
      <c r="E12" s="23" t="s">
        <v>85</v>
      </c>
    </row>
    <row r="13" spans="1:5" x14ac:dyDescent="0.2">
      <c r="A13" s="23" t="s">
        <v>106</v>
      </c>
      <c r="B13" s="23">
        <f>MONTH(D13)</f>
        <v>12</v>
      </c>
      <c r="C13" s="23">
        <f t="shared" ref="C13:C27" si="0">YEAR(D13)</f>
        <v>1996</v>
      </c>
      <c r="D13" s="66">
        <v>35412</v>
      </c>
      <c r="E13" s="23" t="s">
        <v>86</v>
      </c>
    </row>
    <row r="14" spans="1:5" x14ac:dyDescent="0.2">
      <c r="A14" s="23" t="s">
        <v>105</v>
      </c>
      <c r="E14" s="23" t="s">
        <v>85</v>
      </c>
    </row>
    <row r="15" spans="1:5" x14ac:dyDescent="0.2">
      <c r="A15" s="23" t="s">
        <v>105</v>
      </c>
      <c r="B15" s="23">
        <f>MONTH(D15)</f>
        <v>12</v>
      </c>
      <c r="C15" s="23">
        <f t="shared" si="0"/>
        <v>1997</v>
      </c>
      <c r="D15" s="66">
        <v>35775</v>
      </c>
      <c r="E15" s="23" t="s">
        <v>86</v>
      </c>
    </row>
    <row r="16" spans="1:5" x14ac:dyDescent="0.2">
      <c r="A16" s="23" t="s">
        <v>104</v>
      </c>
      <c r="D16" s="66"/>
      <c r="E16" s="23" t="s">
        <v>85</v>
      </c>
    </row>
    <row r="17" spans="1:10" x14ac:dyDescent="0.2">
      <c r="A17" s="23" t="s">
        <v>104</v>
      </c>
      <c r="B17" s="23">
        <f t="shared" ref="B17:B27" si="1">MONTH(D17)</f>
        <v>12</v>
      </c>
      <c r="C17" s="23">
        <f t="shared" si="0"/>
        <v>1998</v>
      </c>
      <c r="D17" s="66">
        <v>36146</v>
      </c>
      <c r="E17" s="23" t="s">
        <v>86</v>
      </c>
    </row>
    <row r="18" spans="1:10" x14ac:dyDescent="0.2">
      <c r="A18" s="23" t="s">
        <v>103</v>
      </c>
      <c r="B18" s="23">
        <f t="shared" si="1"/>
        <v>7</v>
      </c>
      <c r="C18" s="23">
        <f t="shared" si="0"/>
        <v>1999</v>
      </c>
      <c r="D18" s="66">
        <v>36371</v>
      </c>
      <c r="E18" s="23" t="s">
        <v>85</v>
      </c>
    </row>
    <row r="19" spans="1:10" x14ac:dyDescent="0.2">
      <c r="A19" s="23" t="s">
        <v>103</v>
      </c>
      <c r="B19" s="23">
        <f t="shared" si="1"/>
        <v>12</v>
      </c>
      <c r="C19" s="23">
        <f t="shared" si="0"/>
        <v>1999</v>
      </c>
      <c r="D19" s="66">
        <v>36511</v>
      </c>
      <c r="E19" s="23" t="s">
        <v>86</v>
      </c>
    </row>
    <row r="20" spans="1:10" x14ac:dyDescent="0.2">
      <c r="A20" s="23" t="s">
        <v>102</v>
      </c>
      <c r="B20" s="23">
        <f t="shared" si="1"/>
        <v>7</v>
      </c>
      <c r="C20" s="23">
        <f t="shared" si="0"/>
        <v>2000</v>
      </c>
      <c r="D20" s="66">
        <v>36734</v>
      </c>
      <c r="E20" s="23" t="s">
        <v>85</v>
      </c>
    </row>
    <row r="21" spans="1:10" x14ac:dyDescent="0.2">
      <c r="A21" s="23" t="s">
        <v>102</v>
      </c>
      <c r="B21" s="23">
        <f t="shared" si="1"/>
        <v>12</v>
      </c>
      <c r="C21" s="23">
        <f t="shared" si="0"/>
        <v>2000</v>
      </c>
      <c r="D21" s="66">
        <v>36880</v>
      </c>
      <c r="E21" s="23" t="s">
        <v>86</v>
      </c>
    </row>
    <row r="22" spans="1:10" x14ac:dyDescent="0.2">
      <c r="A22" s="23" t="s">
        <v>101</v>
      </c>
      <c r="B22" s="23">
        <f t="shared" si="1"/>
        <v>6</v>
      </c>
      <c r="C22" s="23">
        <f t="shared" si="0"/>
        <v>2001</v>
      </c>
      <c r="D22" s="66">
        <v>37070</v>
      </c>
      <c r="E22" s="23" t="s">
        <v>85</v>
      </c>
    </row>
    <row r="23" spans="1:10" x14ac:dyDescent="0.2">
      <c r="A23" s="23" t="s">
        <v>101</v>
      </c>
      <c r="B23" s="23">
        <f t="shared" si="1"/>
        <v>12</v>
      </c>
      <c r="C23" s="23">
        <f t="shared" si="0"/>
        <v>2001</v>
      </c>
      <c r="D23" s="66">
        <v>37244</v>
      </c>
      <c r="E23" s="23" t="s">
        <v>86</v>
      </c>
    </row>
    <row r="24" spans="1:10" x14ac:dyDescent="0.2">
      <c r="A24" s="23" t="s">
        <v>100</v>
      </c>
      <c r="B24" s="23">
        <f t="shared" si="1"/>
        <v>6</v>
      </c>
      <c r="C24" s="23">
        <f t="shared" si="0"/>
        <v>2002</v>
      </c>
      <c r="D24" s="66">
        <v>37432</v>
      </c>
      <c r="E24" s="23" t="s">
        <v>85</v>
      </c>
      <c r="F24" s="67" t="s">
        <v>98</v>
      </c>
    </row>
    <row r="25" spans="1:10" x14ac:dyDescent="0.2">
      <c r="A25" s="23" t="s">
        <v>100</v>
      </c>
      <c r="B25" s="23">
        <f t="shared" si="1"/>
        <v>12</v>
      </c>
      <c r="C25" s="23">
        <f t="shared" si="0"/>
        <v>2002</v>
      </c>
      <c r="D25" s="66">
        <v>37609</v>
      </c>
      <c r="E25" s="23" t="s">
        <v>86</v>
      </c>
    </row>
    <row r="26" spans="1:10" x14ac:dyDescent="0.2">
      <c r="A26" s="23" t="s">
        <v>99</v>
      </c>
      <c r="B26" s="23">
        <f t="shared" si="1"/>
        <v>6</v>
      </c>
      <c r="C26" s="23">
        <f t="shared" si="0"/>
        <v>2003</v>
      </c>
      <c r="D26" s="66">
        <v>37796</v>
      </c>
      <c r="E26" s="23" t="s">
        <v>85</v>
      </c>
    </row>
    <row r="27" spans="1:10" x14ac:dyDescent="0.2">
      <c r="A27" s="23" t="s">
        <v>99</v>
      </c>
      <c r="B27" s="23">
        <f t="shared" si="1"/>
        <v>12</v>
      </c>
      <c r="C27" s="23">
        <f t="shared" si="0"/>
        <v>2003</v>
      </c>
      <c r="D27" s="66">
        <v>37974</v>
      </c>
      <c r="E27" s="23" t="s">
        <v>86</v>
      </c>
    </row>
    <row r="28" spans="1:10" x14ac:dyDescent="0.2">
      <c r="A28" s="23" t="s">
        <v>84</v>
      </c>
      <c r="B28" s="23">
        <f>MONTH(D28)</f>
        <v>6</v>
      </c>
      <c r="C28" s="23">
        <f>YEAR(D28)</f>
        <v>2004</v>
      </c>
      <c r="D28" s="66">
        <v>38160</v>
      </c>
      <c r="E28" s="23" t="s">
        <v>85</v>
      </c>
      <c r="G28" s="23"/>
      <c r="H28" s="23"/>
      <c r="I28" s="23"/>
      <c r="J28" s="23"/>
    </row>
    <row r="29" spans="1:10" x14ac:dyDescent="0.2">
      <c r="A29" s="23" t="s">
        <v>84</v>
      </c>
      <c r="B29" s="23">
        <f t="shared" ref="B29:B52" si="2">MONTH(D29)</f>
        <v>12</v>
      </c>
      <c r="C29" s="23">
        <f t="shared" ref="C29:C52" si="3">YEAR(D29)</f>
        <v>2004</v>
      </c>
      <c r="D29" s="66">
        <v>38342</v>
      </c>
      <c r="E29" s="23" t="s">
        <v>86</v>
      </c>
    </row>
    <row r="30" spans="1:10" x14ac:dyDescent="0.2">
      <c r="A30" s="23" t="s">
        <v>87</v>
      </c>
      <c r="B30" s="23">
        <f t="shared" si="2"/>
        <v>6</v>
      </c>
      <c r="C30" s="23">
        <f t="shared" si="3"/>
        <v>2005</v>
      </c>
      <c r="D30" s="66">
        <v>38526</v>
      </c>
      <c r="E30" s="23" t="s">
        <v>85</v>
      </c>
    </row>
    <row r="31" spans="1:10" x14ac:dyDescent="0.2">
      <c r="A31" s="23" t="s">
        <v>87</v>
      </c>
      <c r="B31" s="23">
        <f t="shared" si="2"/>
        <v>12</v>
      </c>
      <c r="C31" s="23">
        <f t="shared" si="3"/>
        <v>2005</v>
      </c>
      <c r="D31" s="66">
        <v>38705</v>
      </c>
      <c r="E31" s="23" t="s">
        <v>86</v>
      </c>
    </row>
    <row r="32" spans="1:10" x14ac:dyDescent="0.2">
      <c r="A32" s="23" t="s">
        <v>88</v>
      </c>
      <c r="B32" s="23">
        <f t="shared" si="2"/>
        <v>6</v>
      </c>
      <c r="C32" s="23">
        <f t="shared" si="3"/>
        <v>2006</v>
      </c>
      <c r="D32" s="66">
        <v>38897</v>
      </c>
      <c r="E32" s="23" t="s">
        <v>85</v>
      </c>
    </row>
    <row r="33" spans="1:5" x14ac:dyDescent="0.2">
      <c r="A33" s="23" t="s">
        <v>88</v>
      </c>
      <c r="B33" s="23">
        <f t="shared" si="2"/>
        <v>12</v>
      </c>
      <c r="C33" s="23">
        <f t="shared" si="3"/>
        <v>2006</v>
      </c>
      <c r="D33" s="66">
        <v>39065</v>
      </c>
      <c r="E33" s="23" t="s">
        <v>86</v>
      </c>
    </row>
    <row r="34" spans="1:5" x14ac:dyDescent="0.2">
      <c r="A34" s="23" t="s">
        <v>89</v>
      </c>
      <c r="B34" s="23">
        <f t="shared" si="2"/>
        <v>6</v>
      </c>
      <c r="C34" s="23">
        <f t="shared" si="3"/>
        <v>2007</v>
      </c>
      <c r="D34" s="66">
        <v>39258</v>
      </c>
      <c r="E34" s="23" t="s">
        <v>85</v>
      </c>
    </row>
    <row r="35" spans="1:5" x14ac:dyDescent="0.2">
      <c r="A35" s="23" t="s">
        <v>89</v>
      </c>
      <c r="B35" s="23">
        <f t="shared" si="2"/>
        <v>12</v>
      </c>
      <c r="C35" s="23">
        <f t="shared" si="3"/>
        <v>2007</v>
      </c>
      <c r="D35" s="66">
        <v>39429</v>
      </c>
      <c r="E35" s="23" t="s">
        <v>86</v>
      </c>
    </row>
    <row r="36" spans="1:5" x14ac:dyDescent="0.2">
      <c r="A36" s="23" t="s">
        <v>90</v>
      </c>
      <c r="B36" s="23">
        <f t="shared" si="2"/>
        <v>6</v>
      </c>
      <c r="C36" s="23">
        <f t="shared" si="3"/>
        <v>2008</v>
      </c>
      <c r="D36" s="66">
        <v>39623</v>
      </c>
      <c r="E36" s="23" t="s">
        <v>85</v>
      </c>
    </row>
    <row r="37" spans="1:5" x14ac:dyDescent="0.2">
      <c r="A37" s="23" t="s">
        <v>90</v>
      </c>
      <c r="B37" s="23">
        <f t="shared" si="2"/>
        <v>12</v>
      </c>
      <c r="C37" s="23">
        <f t="shared" si="3"/>
        <v>2008</v>
      </c>
      <c r="D37" s="66">
        <v>39793</v>
      </c>
      <c r="E37" s="23" t="s">
        <v>86</v>
      </c>
    </row>
    <row r="38" spans="1:5" x14ac:dyDescent="0.2">
      <c r="A38" s="23" t="s">
        <v>91</v>
      </c>
      <c r="B38" s="23">
        <f t="shared" si="2"/>
        <v>6</v>
      </c>
      <c r="C38" s="23">
        <f t="shared" si="3"/>
        <v>2009</v>
      </c>
      <c r="D38" s="66">
        <v>39987</v>
      </c>
      <c r="E38" s="23" t="s">
        <v>85</v>
      </c>
    </row>
    <row r="39" spans="1:5" x14ac:dyDescent="0.2">
      <c r="A39" s="23" t="s">
        <v>91</v>
      </c>
      <c r="B39" s="23">
        <f t="shared" si="2"/>
        <v>12</v>
      </c>
      <c r="C39" s="23">
        <f t="shared" si="3"/>
        <v>2009</v>
      </c>
      <c r="D39" s="66">
        <v>40162</v>
      </c>
      <c r="E39" s="23" t="s">
        <v>86</v>
      </c>
    </row>
    <row r="40" spans="1:5" x14ac:dyDescent="0.2">
      <c r="A40" s="23" t="s">
        <v>92</v>
      </c>
      <c r="B40" s="23">
        <f t="shared" si="2"/>
        <v>6</v>
      </c>
      <c r="C40" s="23">
        <f t="shared" si="3"/>
        <v>2010</v>
      </c>
      <c r="D40" s="66">
        <v>40352</v>
      </c>
      <c r="E40" s="23" t="s">
        <v>85</v>
      </c>
    </row>
    <row r="41" spans="1:5" x14ac:dyDescent="0.2">
      <c r="A41" s="23" t="s">
        <v>92</v>
      </c>
      <c r="B41" s="23">
        <f t="shared" si="2"/>
        <v>12</v>
      </c>
      <c r="C41" s="23">
        <f t="shared" si="3"/>
        <v>2010</v>
      </c>
      <c r="D41" s="66">
        <v>40526</v>
      </c>
      <c r="E41" s="23" t="s">
        <v>86</v>
      </c>
    </row>
    <row r="42" spans="1:5" x14ac:dyDescent="0.2">
      <c r="A42" s="23" t="s">
        <v>93</v>
      </c>
      <c r="B42" s="23">
        <f t="shared" si="2"/>
        <v>6</v>
      </c>
      <c r="C42" s="23">
        <f t="shared" si="3"/>
        <v>2011</v>
      </c>
      <c r="D42" s="66">
        <v>40723</v>
      </c>
      <c r="E42" s="23" t="s">
        <v>85</v>
      </c>
    </row>
    <row r="43" spans="1:5" x14ac:dyDescent="0.2">
      <c r="A43" s="23" t="s">
        <v>93</v>
      </c>
      <c r="B43" s="23">
        <f t="shared" si="2"/>
        <v>12</v>
      </c>
      <c r="C43" s="23">
        <f t="shared" si="3"/>
        <v>2011</v>
      </c>
      <c r="D43" s="66">
        <v>40891</v>
      </c>
      <c r="E43" s="23" t="s">
        <v>86</v>
      </c>
    </row>
    <row r="44" spans="1:5" x14ac:dyDescent="0.2">
      <c r="A44" s="23" t="s">
        <v>94</v>
      </c>
      <c r="B44" s="23">
        <f t="shared" si="2"/>
        <v>6</v>
      </c>
      <c r="C44" s="23">
        <f t="shared" si="3"/>
        <v>2012</v>
      </c>
      <c r="D44" s="66">
        <v>41088</v>
      </c>
      <c r="E44" s="23" t="s">
        <v>85</v>
      </c>
    </row>
    <row r="45" spans="1:5" x14ac:dyDescent="0.2">
      <c r="A45" s="23" t="s">
        <v>94</v>
      </c>
      <c r="B45" s="23">
        <f t="shared" si="2"/>
        <v>12</v>
      </c>
      <c r="C45" s="23">
        <f t="shared" si="3"/>
        <v>2012</v>
      </c>
      <c r="D45" s="66">
        <v>41256</v>
      </c>
      <c r="E45" s="23" t="s">
        <v>86</v>
      </c>
    </row>
    <row r="46" spans="1:5" x14ac:dyDescent="0.2">
      <c r="A46" s="23" t="s">
        <v>95</v>
      </c>
      <c r="B46" s="23">
        <f t="shared" si="2"/>
        <v>6</v>
      </c>
      <c r="C46" s="23">
        <f t="shared" si="3"/>
        <v>2013</v>
      </c>
      <c r="D46" s="66">
        <v>41451</v>
      </c>
      <c r="E46" s="23" t="s">
        <v>85</v>
      </c>
    </row>
    <row r="47" spans="1:5" x14ac:dyDescent="0.2">
      <c r="A47" s="23" t="s">
        <v>95</v>
      </c>
      <c r="B47" s="23">
        <f t="shared" si="2"/>
        <v>12</v>
      </c>
      <c r="C47" s="23">
        <f t="shared" si="3"/>
        <v>2013</v>
      </c>
      <c r="D47" s="66">
        <v>41625</v>
      </c>
      <c r="E47" s="23" t="s">
        <v>86</v>
      </c>
    </row>
    <row r="48" spans="1:5" x14ac:dyDescent="0.2">
      <c r="A48" s="23" t="s">
        <v>96</v>
      </c>
      <c r="B48" s="23">
        <f t="shared" si="2"/>
        <v>6</v>
      </c>
      <c r="C48" s="23">
        <f t="shared" si="3"/>
        <v>2014</v>
      </c>
      <c r="D48" s="66">
        <v>41816</v>
      </c>
      <c r="E48" s="23" t="s">
        <v>85</v>
      </c>
    </row>
    <row r="49" spans="1:5" x14ac:dyDescent="0.2">
      <c r="A49" s="23" t="s">
        <v>96</v>
      </c>
      <c r="B49" s="23">
        <f t="shared" si="2"/>
        <v>12</v>
      </c>
      <c r="C49" s="23">
        <f t="shared" si="3"/>
        <v>2014</v>
      </c>
      <c r="D49" s="66">
        <v>41984</v>
      </c>
      <c r="E49" s="23" t="s">
        <v>86</v>
      </c>
    </row>
    <row r="50" spans="1:5" x14ac:dyDescent="0.2">
      <c r="A50" s="23" t="s">
        <v>97</v>
      </c>
      <c r="B50" s="23">
        <f t="shared" si="2"/>
        <v>6</v>
      </c>
      <c r="C50" s="23">
        <f t="shared" si="3"/>
        <v>2015</v>
      </c>
      <c r="D50" s="66">
        <v>42172</v>
      </c>
      <c r="E50" s="23" t="s">
        <v>85</v>
      </c>
    </row>
    <row r="51" spans="1:5" x14ac:dyDescent="0.2">
      <c r="A51" s="23" t="s">
        <v>115</v>
      </c>
      <c r="B51" s="23">
        <f t="shared" si="2"/>
        <v>12</v>
      </c>
      <c r="C51" s="23">
        <f t="shared" si="3"/>
        <v>2015</v>
      </c>
      <c r="D51" s="66">
        <v>42347</v>
      </c>
      <c r="E51" s="23" t="s">
        <v>86</v>
      </c>
    </row>
    <row r="52" spans="1:5" x14ac:dyDescent="0.2">
      <c r="A52" s="23" t="s">
        <v>116</v>
      </c>
      <c r="B52" s="23">
        <f t="shared" si="2"/>
        <v>6</v>
      </c>
      <c r="C52" s="23">
        <f t="shared" si="3"/>
        <v>2016</v>
      </c>
      <c r="D52" s="66">
        <v>42537</v>
      </c>
      <c r="E52" s="23" t="s">
        <v>85</v>
      </c>
    </row>
    <row r="53" spans="1:5" x14ac:dyDescent="0.2">
      <c r="A53" s="23" t="s">
        <v>117</v>
      </c>
      <c r="B53" s="23">
        <f t="shared" ref="B53:B61" si="4">MONTH(D53)</f>
        <v>12</v>
      </c>
      <c r="C53" s="23">
        <f t="shared" ref="C53:C57" si="5">YEAR(D53)</f>
        <v>2016</v>
      </c>
      <c r="D53" s="66">
        <v>42720</v>
      </c>
      <c r="E53" s="23" t="s">
        <v>86</v>
      </c>
    </row>
    <row r="54" spans="1:5" x14ac:dyDescent="0.2">
      <c r="A54" s="23" t="s">
        <v>155</v>
      </c>
      <c r="B54" s="23">
        <f t="shared" si="4"/>
        <v>6</v>
      </c>
      <c r="C54" s="23">
        <f t="shared" si="5"/>
        <v>2017</v>
      </c>
      <c r="D54" s="66">
        <v>42902</v>
      </c>
      <c r="E54" s="23" t="s">
        <v>85</v>
      </c>
    </row>
    <row r="55" spans="1:5" x14ac:dyDescent="0.2">
      <c r="A55" s="23" t="s">
        <v>156</v>
      </c>
      <c r="B55" s="23">
        <f t="shared" si="4"/>
        <v>12</v>
      </c>
      <c r="C55" s="23">
        <f t="shared" si="5"/>
        <v>2017</v>
      </c>
      <c r="D55" s="66">
        <v>43081</v>
      </c>
      <c r="E55" s="23" t="s">
        <v>86</v>
      </c>
    </row>
    <row r="56" spans="1:5" x14ac:dyDescent="0.2">
      <c r="A56" s="23" t="s">
        <v>157</v>
      </c>
      <c r="B56" s="23">
        <f t="shared" si="4"/>
        <v>6</v>
      </c>
      <c r="C56" s="23">
        <f t="shared" si="5"/>
        <v>2018</v>
      </c>
      <c r="D56" s="66">
        <v>43266</v>
      </c>
      <c r="E56" s="23" t="s">
        <v>85</v>
      </c>
    </row>
    <row r="57" spans="1:5" x14ac:dyDescent="0.2">
      <c r="A57" s="23" t="s">
        <v>158</v>
      </c>
      <c r="B57" s="23">
        <f t="shared" si="4"/>
        <v>12</v>
      </c>
      <c r="C57" s="23">
        <f t="shared" si="5"/>
        <v>2018</v>
      </c>
      <c r="D57" s="66">
        <v>43445</v>
      </c>
      <c r="E57" s="23" t="s">
        <v>86</v>
      </c>
    </row>
    <row r="58" spans="1:5" x14ac:dyDescent="0.2">
      <c r="A58" s="23" t="s">
        <v>165</v>
      </c>
      <c r="B58" s="23">
        <f t="shared" si="4"/>
        <v>6</v>
      </c>
      <c r="C58" s="23">
        <v>2019</v>
      </c>
      <c r="D58" s="66">
        <v>43630</v>
      </c>
      <c r="E58" s="23" t="s">
        <v>85</v>
      </c>
    </row>
    <row r="59" spans="1:5" x14ac:dyDescent="0.2">
      <c r="A59" s="23" t="s">
        <v>166</v>
      </c>
      <c r="B59" s="23">
        <f t="shared" si="4"/>
        <v>12</v>
      </c>
      <c r="C59" s="23">
        <v>2019</v>
      </c>
      <c r="D59" s="66">
        <v>43809</v>
      </c>
      <c r="E59" s="23" t="s">
        <v>86</v>
      </c>
    </row>
    <row r="60" spans="1:5" x14ac:dyDescent="0.2">
      <c r="A60" s="23" t="s">
        <v>170</v>
      </c>
      <c r="B60" s="23">
        <f t="shared" si="4"/>
        <v>7</v>
      </c>
      <c r="C60" s="23">
        <v>2020</v>
      </c>
      <c r="D60" s="66">
        <v>44013</v>
      </c>
      <c r="E60" s="23" t="s">
        <v>85</v>
      </c>
    </row>
    <row r="61" spans="1:5" x14ac:dyDescent="0.2">
      <c r="A61" s="23" t="s">
        <v>169</v>
      </c>
      <c r="B61" s="23">
        <f t="shared" si="4"/>
        <v>12</v>
      </c>
      <c r="C61" s="23">
        <v>2020</v>
      </c>
      <c r="D61" s="66">
        <v>44181</v>
      </c>
      <c r="E61" s="23" t="s">
        <v>86</v>
      </c>
    </row>
  </sheetData>
  <autoFilter ref="A1:E51" xr:uid="{00000000-0009-0000-0000-000003000000}"/>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73"/>
  <sheetViews>
    <sheetView topLeftCell="A3" zoomScale="80" zoomScaleNormal="80" workbookViewId="0">
      <selection activeCell="T40" sqref="T40"/>
    </sheetView>
  </sheetViews>
  <sheetFormatPr baseColWidth="10" defaultColWidth="11.42578125" defaultRowHeight="12.75" x14ac:dyDescent="0.2"/>
  <cols>
    <col min="1" max="1" width="16.7109375" style="7" customWidth="1"/>
    <col min="2" max="2" width="11.7109375" style="20" customWidth="1"/>
    <col min="3" max="3" width="13.5703125" style="20" customWidth="1"/>
    <col min="4" max="4" width="11.7109375" style="20" customWidth="1"/>
    <col min="5" max="5" width="13.5703125" style="20" customWidth="1"/>
    <col min="6" max="6" width="15.140625" style="20" bestFit="1" customWidth="1"/>
    <col min="7" max="7" width="12.7109375" style="20" customWidth="1"/>
    <col min="8" max="8" width="15.7109375" style="20" bestFit="1" customWidth="1"/>
    <col min="9" max="9" width="13.85546875" style="20" customWidth="1"/>
    <col min="10" max="11" width="15.7109375" style="20" customWidth="1"/>
    <col min="12" max="12" width="13.85546875" style="20" bestFit="1" customWidth="1"/>
    <col min="13" max="14" width="15.7109375" style="20" customWidth="1"/>
    <col min="15" max="16" width="11.42578125" style="7"/>
    <col min="17" max="17" width="18.5703125" style="20" customWidth="1"/>
    <col min="18" max="18" width="13" style="7" bestFit="1" customWidth="1"/>
    <col min="19" max="19" width="15.7109375" style="7" bestFit="1" customWidth="1"/>
    <col min="20" max="20" width="13" style="7" bestFit="1" customWidth="1"/>
    <col min="21" max="21" width="15.7109375" style="7" bestFit="1" customWidth="1"/>
    <col min="22" max="16384" width="11.42578125" style="7"/>
  </cols>
  <sheetData>
    <row r="1" spans="1:21" ht="18" x14ac:dyDescent="0.25">
      <c r="A1" s="10" t="s">
        <v>174</v>
      </c>
    </row>
    <row r="3" spans="1:21" x14ac:dyDescent="0.2">
      <c r="R3" s="112" t="s">
        <v>78</v>
      </c>
      <c r="S3" s="112"/>
      <c r="T3" s="112"/>
      <c r="U3" s="112"/>
    </row>
    <row r="4" spans="1:21" ht="25.5" customHeight="1" x14ac:dyDescent="0.2">
      <c r="A4" s="106" t="s">
        <v>148</v>
      </c>
      <c r="B4" s="107"/>
      <c r="C4" s="107"/>
      <c r="D4" s="107"/>
      <c r="E4" s="108"/>
      <c r="F4" s="109" t="s">
        <v>17</v>
      </c>
      <c r="G4" s="110"/>
      <c r="H4" s="111"/>
      <c r="I4" s="102" t="s">
        <v>62</v>
      </c>
      <c r="J4" s="103"/>
      <c r="K4" s="104"/>
      <c r="L4" s="105" t="s">
        <v>147</v>
      </c>
      <c r="M4" s="103"/>
      <c r="N4" s="104"/>
      <c r="R4" s="113" t="s">
        <v>55</v>
      </c>
      <c r="S4" s="113"/>
      <c r="T4" s="113" t="s">
        <v>56</v>
      </c>
      <c r="U4" s="113"/>
    </row>
    <row r="5" spans="1:21" ht="54.75" customHeight="1" x14ac:dyDescent="0.2">
      <c r="A5" s="16" t="s">
        <v>16</v>
      </c>
      <c r="B5" s="53" t="s">
        <v>55</v>
      </c>
      <c r="C5" s="28" t="s">
        <v>20</v>
      </c>
      <c r="D5" s="70" t="s">
        <v>123</v>
      </c>
      <c r="E5" s="40" t="s">
        <v>20</v>
      </c>
      <c r="F5" s="53" t="s">
        <v>58</v>
      </c>
      <c r="G5" s="15" t="s">
        <v>57</v>
      </c>
      <c r="H5" s="15" t="s">
        <v>59</v>
      </c>
      <c r="I5" s="53" t="s">
        <v>58</v>
      </c>
      <c r="J5" s="15" t="s">
        <v>60</v>
      </c>
      <c r="K5" s="14" t="s">
        <v>61</v>
      </c>
      <c r="L5" s="53" t="s">
        <v>58</v>
      </c>
      <c r="M5" s="15" t="s">
        <v>60</v>
      </c>
      <c r="N5" s="14" t="s">
        <v>61</v>
      </c>
      <c r="Q5" s="43" t="s">
        <v>64</v>
      </c>
      <c r="R5" s="43" t="s">
        <v>60</v>
      </c>
      <c r="S5" s="43" t="s">
        <v>61</v>
      </c>
      <c r="T5" s="43" t="s">
        <v>60</v>
      </c>
      <c r="U5" s="43" t="s">
        <v>61</v>
      </c>
    </row>
    <row r="6" spans="1:21" x14ac:dyDescent="0.2">
      <c r="A6" s="57"/>
      <c r="B6" s="31"/>
      <c r="C6" s="29"/>
      <c r="D6" s="29"/>
      <c r="E6" s="33"/>
      <c r="F6" s="29"/>
      <c r="G6" s="29"/>
      <c r="H6" s="29"/>
      <c r="I6" s="31"/>
      <c r="J6" s="29"/>
      <c r="K6" s="33"/>
      <c r="L6" s="31"/>
      <c r="M6" s="29"/>
      <c r="N6" s="33"/>
    </row>
    <row r="7" spans="1:21" x14ac:dyDescent="0.2">
      <c r="A7" s="51">
        <v>33390</v>
      </c>
      <c r="B7" s="19">
        <v>1991</v>
      </c>
      <c r="C7" s="20">
        <v>2.5</v>
      </c>
      <c r="D7" s="20">
        <v>1992</v>
      </c>
      <c r="E7" s="26">
        <v>2.2000000000000002</v>
      </c>
      <c r="F7" s="20">
        <v>1991</v>
      </c>
      <c r="G7" s="75"/>
      <c r="H7" s="75"/>
      <c r="I7" s="19">
        <v>1991</v>
      </c>
      <c r="J7" s="75"/>
      <c r="K7" s="75"/>
      <c r="L7" s="19">
        <v>1992</v>
      </c>
      <c r="M7" s="32">
        <f>E7-G8</f>
        <v>0.20000000000000018</v>
      </c>
      <c r="N7" s="26">
        <f t="shared" ref="N7:N28" si="0">E7-H8</f>
        <v>0.30000000000000027</v>
      </c>
      <c r="T7" s="32">
        <f t="shared" ref="T7:U9" si="1">ABS(M7)</f>
        <v>0.20000000000000018</v>
      </c>
      <c r="U7" s="32">
        <f t="shared" si="1"/>
        <v>0.30000000000000027</v>
      </c>
    </row>
    <row r="8" spans="1:21" x14ac:dyDescent="0.2">
      <c r="A8" s="51">
        <v>33756</v>
      </c>
      <c r="B8" s="19">
        <v>1992</v>
      </c>
      <c r="C8" s="32">
        <v>1.1000000000000001</v>
      </c>
      <c r="D8" s="20">
        <v>1993</v>
      </c>
      <c r="E8" s="26">
        <v>2.2999999999999998</v>
      </c>
      <c r="F8" s="20">
        <v>1992</v>
      </c>
      <c r="G8" s="32">
        <f>ROUND('BIP Realisation'!I13,1)</f>
        <v>2</v>
      </c>
      <c r="H8" s="32">
        <f>ROUND('BIP Realisation'!S13,1)</f>
        <v>1.9</v>
      </c>
      <c r="I8" s="19">
        <v>1992</v>
      </c>
      <c r="J8" s="32">
        <f t="shared" ref="J8:J30" si="2">C8-G8</f>
        <v>-0.89999999999999991</v>
      </c>
      <c r="K8" s="26">
        <f t="shared" ref="K8:K29" si="3">C8-H8</f>
        <v>-0.79999999999999982</v>
      </c>
      <c r="L8" s="19">
        <v>1993</v>
      </c>
      <c r="M8" s="32">
        <f t="shared" ref="M8:M29" si="4">E8-G9</f>
        <v>3.3</v>
      </c>
      <c r="N8" s="26">
        <f t="shared" si="0"/>
        <v>3.5999999999999996</v>
      </c>
      <c r="Q8" s="32">
        <f t="shared" ref="Q8:Q29" si="5">G8-H8</f>
        <v>0.10000000000000009</v>
      </c>
      <c r="R8" s="32">
        <f>ABS(J8)</f>
        <v>0.89999999999999991</v>
      </c>
      <c r="S8" s="32">
        <f>ABS(K8)</f>
        <v>0.79999999999999982</v>
      </c>
      <c r="T8" s="32">
        <f t="shared" si="1"/>
        <v>3.3</v>
      </c>
      <c r="U8" s="32">
        <f t="shared" si="1"/>
        <v>3.5999999999999996</v>
      </c>
    </row>
    <row r="9" spans="1:21" x14ac:dyDescent="0.2">
      <c r="A9" s="51">
        <v>34121</v>
      </c>
      <c r="B9" s="19">
        <v>1993</v>
      </c>
      <c r="C9" s="32">
        <v>-2</v>
      </c>
      <c r="D9" s="20">
        <v>1994</v>
      </c>
      <c r="E9" s="26">
        <v>1</v>
      </c>
      <c r="F9" s="20">
        <v>1993</v>
      </c>
      <c r="G9" s="32">
        <f>ROUND('BIP Realisation'!I14,1)</f>
        <v>-1</v>
      </c>
      <c r="H9" s="32">
        <f>ROUND('BIP Realisation'!S14,1)</f>
        <v>-1.3</v>
      </c>
      <c r="I9" s="19">
        <v>1993</v>
      </c>
      <c r="J9" s="32">
        <f t="shared" si="2"/>
        <v>-1</v>
      </c>
      <c r="K9" s="26">
        <f t="shared" si="3"/>
        <v>-0.7</v>
      </c>
      <c r="L9" s="19">
        <v>1994</v>
      </c>
      <c r="M9" s="32">
        <f t="shared" si="4"/>
        <v>-1.6</v>
      </c>
      <c r="N9" s="26">
        <f t="shared" si="0"/>
        <v>-1.7999999999999998</v>
      </c>
      <c r="Q9" s="32">
        <f t="shared" si="5"/>
        <v>0.30000000000000004</v>
      </c>
      <c r="R9" s="32">
        <f>ABS(J9)</f>
        <v>1</v>
      </c>
      <c r="S9" s="32">
        <f>ABS(K9)</f>
        <v>0.7</v>
      </c>
      <c r="T9" s="32">
        <f t="shared" si="1"/>
        <v>1.6</v>
      </c>
      <c r="U9" s="32">
        <f t="shared" si="1"/>
        <v>1.7999999999999998</v>
      </c>
    </row>
    <row r="10" spans="1:21" x14ac:dyDescent="0.2">
      <c r="A10" s="51">
        <v>34486</v>
      </c>
      <c r="B10" s="19">
        <v>1994</v>
      </c>
      <c r="C10" s="32">
        <v>1.1000000000000001</v>
      </c>
      <c r="D10" s="20">
        <v>1995</v>
      </c>
      <c r="E10" s="26">
        <v>1.9</v>
      </c>
      <c r="F10" s="20">
        <v>1994</v>
      </c>
      <c r="G10" s="32">
        <f>ROUND('BIP Realisation'!I15,1)</f>
        <v>2.6</v>
      </c>
      <c r="H10" s="32">
        <f>ROUND('BIP Realisation'!S15,1)</f>
        <v>2.8</v>
      </c>
      <c r="I10" s="19">
        <v>1994</v>
      </c>
      <c r="J10" s="32">
        <f t="shared" si="2"/>
        <v>-1.5</v>
      </c>
      <c r="K10" s="26">
        <f t="shared" si="3"/>
        <v>-1.6999999999999997</v>
      </c>
      <c r="L10" s="19">
        <v>1995</v>
      </c>
      <c r="M10" s="32">
        <f t="shared" si="4"/>
        <v>0.39999999999999991</v>
      </c>
      <c r="N10" s="26">
        <f t="shared" si="0"/>
        <v>0</v>
      </c>
      <c r="Q10" s="32">
        <f t="shared" si="5"/>
        <v>-0.19999999999999973</v>
      </c>
      <c r="R10" s="32">
        <f t="shared" ref="R10:S30" si="6">ABS(J10)</f>
        <v>1.5</v>
      </c>
      <c r="S10" s="32">
        <f t="shared" si="6"/>
        <v>1.6999999999999997</v>
      </c>
      <c r="T10" s="32">
        <f t="shared" ref="T10:U29" si="7">ABS(M10)</f>
        <v>0.39999999999999991</v>
      </c>
      <c r="U10" s="32">
        <f t="shared" si="7"/>
        <v>0</v>
      </c>
    </row>
    <row r="11" spans="1:21" x14ac:dyDescent="0.2">
      <c r="A11" s="51">
        <v>34851</v>
      </c>
      <c r="B11" s="19">
        <v>1995</v>
      </c>
      <c r="C11" s="32">
        <v>2.4</v>
      </c>
      <c r="D11" s="20">
        <v>1996</v>
      </c>
      <c r="E11" s="26">
        <v>2.2000000000000002</v>
      </c>
      <c r="F11" s="20">
        <v>1995</v>
      </c>
      <c r="G11" s="32">
        <f>ROUND('BIP Realisation'!I16,1)</f>
        <v>1.5</v>
      </c>
      <c r="H11" s="32">
        <f>ROUND('BIP Realisation'!S16,1)</f>
        <v>1.9</v>
      </c>
      <c r="I11" s="19">
        <v>1995</v>
      </c>
      <c r="J11" s="32">
        <f t="shared" si="2"/>
        <v>0.89999999999999991</v>
      </c>
      <c r="K11" s="26">
        <f t="shared" si="3"/>
        <v>0.5</v>
      </c>
      <c r="L11" s="19">
        <v>1996</v>
      </c>
      <c r="M11" s="32">
        <f t="shared" si="4"/>
        <v>1.2000000000000002</v>
      </c>
      <c r="N11" s="26">
        <f t="shared" si="0"/>
        <v>0.80000000000000027</v>
      </c>
      <c r="Q11" s="32">
        <f t="shared" si="5"/>
        <v>-0.39999999999999991</v>
      </c>
      <c r="R11" s="32">
        <f t="shared" si="6"/>
        <v>0.89999999999999991</v>
      </c>
      <c r="S11" s="32">
        <f t="shared" si="6"/>
        <v>0.5</v>
      </c>
      <c r="T11" s="32">
        <f t="shared" si="7"/>
        <v>1.2000000000000002</v>
      </c>
      <c r="U11" s="32">
        <f t="shared" si="7"/>
        <v>0.80000000000000027</v>
      </c>
    </row>
    <row r="12" spans="1:21" x14ac:dyDescent="0.2">
      <c r="A12" s="51">
        <v>35217</v>
      </c>
      <c r="B12" s="19">
        <v>1996</v>
      </c>
      <c r="C12" s="76">
        <v>0.7</v>
      </c>
      <c r="D12" s="20">
        <v>1997</v>
      </c>
      <c r="E12" s="26">
        <v>1.9</v>
      </c>
      <c r="F12" s="20">
        <v>1996</v>
      </c>
      <c r="G12" s="32">
        <f>ROUND('BIP Realisation'!I17,1)</f>
        <v>1</v>
      </c>
      <c r="H12" s="32">
        <f>ROUND('BIP Realisation'!S17,1)</f>
        <v>1.4</v>
      </c>
      <c r="I12" s="19">
        <v>1996</v>
      </c>
      <c r="J12" s="32">
        <f t="shared" si="2"/>
        <v>-0.30000000000000004</v>
      </c>
      <c r="K12" s="26">
        <f t="shared" si="3"/>
        <v>-0.7</v>
      </c>
      <c r="L12" s="19">
        <v>1997</v>
      </c>
      <c r="M12" s="32">
        <f t="shared" si="4"/>
        <v>0</v>
      </c>
      <c r="N12" s="26">
        <f t="shared" si="0"/>
        <v>-0.30000000000000027</v>
      </c>
      <c r="Q12" s="32">
        <f t="shared" si="5"/>
        <v>-0.39999999999999991</v>
      </c>
      <c r="R12" s="32">
        <f t="shared" si="6"/>
        <v>0.30000000000000004</v>
      </c>
      <c r="S12" s="32">
        <f t="shared" si="6"/>
        <v>0.7</v>
      </c>
      <c r="T12" s="32">
        <f t="shared" si="7"/>
        <v>0</v>
      </c>
      <c r="U12" s="32">
        <f t="shared" si="7"/>
        <v>0.30000000000000027</v>
      </c>
    </row>
    <row r="13" spans="1:21" x14ac:dyDescent="0.2">
      <c r="A13" s="51">
        <v>35582</v>
      </c>
      <c r="B13" s="19">
        <v>1997</v>
      </c>
      <c r="C13" s="76">
        <v>2.2999999999999998</v>
      </c>
      <c r="D13" s="20">
        <v>1998</v>
      </c>
      <c r="E13" s="77">
        <v>2.7</v>
      </c>
      <c r="F13" s="20">
        <v>1997</v>
      </c>
      <c r="G13" s="32">
        <f>ROUND('BIP Realisation'!I18,1)</f>
        <v>1.9</v>
      </c>
      <c r="H13" s="32">
        <f>ROUND('BIP Realisation'!S18,1)</f>
        <v>2.2000000000000002</v>
      </c>
      <c r="I13" s="19">
        <v>1997</v>
      </c>
      <c r="J13" s="32">
        <f t="shared" si="2"/>
        <v>0.39999999999999991</v>
      </c>
      <c r="K13" s="26">
        <f t="shared" si="3"/>
        <v>9.9999999999999645E-2</v>
      </c>
      <c r="L13" s="19">
        <v>1998</v>
      </c>
      <c r="M13" s="32">
        <f t="shared" si="4"/>
        <v>0.60000000000000009</v>
      </c>
      <c r="N13" s="26">
        <f t="shared" si="0"/>
        <v>-9.9999999999999645E-2</v>
      </c>
      <c r="Q13" s="32">
        <f t="shared" si="5"/>
        <v>-0.30000000000000027</v>
      </c>
      <c r="R13" s="32">
        <f t="shared" si="6"/>
        <v>0.39999999999999991</v>
      </c>
      <c r="S13" s="32">
        <f t="shared" si="6"/>
        <v>9.9999999999999645E-2</v>
      </c>
      <c r="T13" s="32">
        <f t="shared" si="7"/>
        <v>0.60000000000000009</v>
      </c>
      <c r="U13" s="32">
        <f t="shared" si="7"/>
        <v>9.9999999999999645E-2</v>
      </c>
    </row>
    <row r="14" spans="1:21" x14ac:dyDescent="0.2">
      <c r="A14" s="51">
        <v>35947</v>
      </c>
      <c r="B14" s="19">
        <v>1998</v>
      </c>
      <c r="C14" s="32">
        <v>2.6</v>
      </c>
      <c r="D14" s="20">
        <v>1999</v>
      </c>
      <c r="E14" s="26">
        <v>2.7</v>
      </c>
      <c r="F14" s="20">
        <v>1998</v>
      </c>
      <c r="G14" s="32">
        <f>ROUND('BIP Realisation'!I19,1)</f>
        <v>2.1</v>
      </c>
      <c r="H14" s="32">
        <f>ROUND('BIP Realisation'!S19,1)</f>
        <v>2.8</v>
      </c>
      <c r="I14" s="19">
        <v>1998</v>
      </c>
      <c r="J14" s="32">
        <f t="shared" si="2"/>
        <v>0.5</v>
      </c>
      <c r="K14" s="26">
        <f t="shared" si="3"/>
        <v>-0.19999999999999973</v>
      </c>
      <c r="L14" s="19">
        <v>1999</v>
      </c>
      <c r="M14" s="32">
        <f t="shared" si="4"/>
        <v>0.60000000000000009</v>
      </c>
      <c r="N14" s="26">
        <f t="shared" si="0"/>
        <v>1.3000000000000003</v>
      </c>
      <c r="Q14" s="32">
        <f t="shared" si="5"/>
        <v>-0.69999999999999973</v>
      </c>
      <c r="R14" s="32">
        <f t="shared" si="6"/>
        <v>0.5</v>
      </c>
      <c r="S14" s="32">
        <f t="shared" si="6"/>
        <v>0.19999999999999973</v>
      </c>
      <c r="T14" s="32">
        <f t="shared" si="7"/>
        <v>0.60000000000000009</v>
      </c>
      <c r="U14" s="32">
        <f t="shared" si="7"/>
        <v>1.3000000000000003</v>
      </c>
    </row>
    <row r="15" spans="1:21" x14ac:dyDescent="0.2">
      <c r="A15" s="51">
        <v>36312</v>
      </c>
      <c r="B15" s="19">
        <v>1999</v>
      </c>
      <c r="C15" s="32">
        <v>1.6</v>
      </c>
      <c r="D15" s="20">
        <v>2000</v>
      </c>
      <c r="E15" s="26">
        <v>2.5</v>
      </c>
      <c r="F15" s="20">
        <v>1999</v>
      </c>
      <c r="G15" s="32">
        <f>ROUND('BIP Realisation'!I20,1)</f>
        <v>2.1</v>
      </c>
      <c r="H15" s="32">
        <f>ROUND('BIP Realisation'!S20,1)</f>
        <v>1.4</v>
      </c>
      <c r="I15" s="19">
        <v>1999</v>
      </c>
      <c r="J15" s="32">
        <f t="shared" si="2"/>
        <v>-0.5</v>
      </c>
      <c r="K15" s="26">
        <f t="shared" si="3"/>
        <v>0.20000000000000018</v>
      </c>
      <c r="L15" s="19">
        <v>2000</v>
      </c>
      <c r="M15" s="32">
        <f t="shared" si="4"/>
        <v>-0.39999999999999991</v>
      </c>
      <c r="N15" s="26">
        <f t="shared" si="0"/>
        <v>-0.60000000000000009</v>
      </c>
      <c r="Q15" s="32">
        <f t="shared" si="5"/>
        <v>0.70000000000000018</v>
      </c>
      <c r="R15" s="32">
        <f t="shared" si="6"/>
        <v>0.5</v>
      </c>
      <c r="S15" s="32">
        <f t="shared" si="6"/>
        <v>0.20000000000000018</v>
      </c>
      <c r="T15" s="32">
        <f t="shared" si="7"/>
        <v>0.39999999999999991</v>
      </c>
      <c r="U15" s="32">
        <f t="shared" si="7"/>
        <v>0.60000000000000009</v>
      </c>
    </row>
    <row r="16" spans="1:21" x14ac:dyDescent="0.2">
      <c r="A16" s="51">
        <v>36678</v>
      </c>
      <c r="B16" s="19">
        <v>2000</v>
      </c>
      <c r="C16" s="32">
        <v>2.9</v>
      </c>
      <c r="D16" s="20">
        <v>2001</v>
      </c>
      <c r="E16" s="26">
        <v>2.9</v>
      </c>
      <c r="F16" s="20">
        <v>2000</v>
      </c>
      <c r="G16" s="32">
        <f>ROUND('BIP Realisation'!I21,1)</f>
        <v>2.9</v>
      </c>
      <c r="H16" s="32">
        <f>ROUND('BIP Realisation'!S21,1)</f>
        <v>3.1</v>
      </c>
      <c r="I16" s="19">
        <v>2000</v>
      </c>
      <c r="J16" s="32">
        <f t="shared" si="2"/>
        <v>0</v>
      </c>
      <c r="K16" s="26">
        <f t="shared" si="3"/>
        <v>-0.20000000000000018</v>
      </c>
      <c r="L16" s="19">
        <v>2001</v>
      </c>
      <c r="M16" s="32">
        <f t="shared" si="4"/>
        <v>1.2999999999999998</v>
      </c>
      <c r="N16" s="26">
        <f t="shared" si="0"/>
        <v>2.2999999999999998</v>
      </c>
      <c r="Q16" s="32">
        <f t="shared" si="5"/>
        <v>-0.20000000000000018</v>
      </c>
      <c r="R16" s="32">
        <f t="shared" si="6"/>
        <v>0</v>
      </c>
      <c r="S16" s="32">
        <f t="shared" si="6"/>
        <v>0.20000000000000018</v>
      </c>
      <c r="T16" s="32">
        <f t="shared" si="7"/>
        <v>1.2999999999999998</v>
      </c>
      <c r="U16" s="32">
        <f t="shared" si="7"/>
        <v>2.2999999999999998</v>
      </c>
    </row>
    <row r="17" spans="1:21" x14ac:dyDescent="0.2">
      <c r="A17" s="51">
        <v>37043</v>
      </c>
      <c r="B17" s="19">
        <v>2001</v>
      </c>
      <c r="C17" s="32">
        <v>1.7</v>
      </c>
      <c r="D17" s="20">
        <v>2002</v>
      </c>
      <c r="E17" s="26">
        <v>2.4</v>
      </c>
      <c r="F17" s="20">
        <v>2001</v>
      </c>
      <c r="G17" s="32">
        <f>ROUND('BIP Realisation'!I22,1)</f>
        <v>1.6</v>
      </c>
      <c r="H17" s="32">
        <f>ROUND('BIP Realisation'!S22,1)</f>
        <v>0.6</v>
      </c>
      <c r="I17" s="19">
        <v>2001</v>
      </c>
      <c r="J17" s="32">
        <f t="shared" si="2"/>
        <v>9.9999999999999867E-2</v>
      </c>
      <c r="K17" s="26">
        <f t="shared" si="3"/>
        <v>1.1000000000000001</v>
      </c>
      <c r="L17" s="19">
        <v>2002</v>
      </c>
      <c r="M17" s="32">
        <f t="shared" si="4"/>
        <v>2.6</v>
      </c>
      <c r="N17" s="26">
        <f t="shared" si="0"/>
        <v>2.1999999999999997</v>
      </c>
      <c r="Q17" s="32">
        <f t="shared" si="5"/>
        <v>1</v>
      </c>
      <c r="R17" s="32">
        <f t="shared" si="6"/>
        <v>9.9999999999999867E-2</v>
      </c>
      <c r="S17" s="32">
        <f t="shared" si="6"/>
        <v>1.1000000000000001</v>
      </c>
      <c r="T17" s="32">
        <f t="shared" si="7"/>
        <v>2.6</v>
      </c>
      <c r="U17" s="32">
        <f t="shared" si="7"/>
        <v>2.1999999999999997</v>
      </c>
    </row>
    <row r="18" spans="1:21" x14ac:dyDescent="0.2">
      <c r="A18" s="51">
        <v>37408</v>
      </c>
      <c r="B18" s="19">
        <v>2002</v>
      </c>
      <c r="C18" s="20">
        <v>1</v>
      </c>
      <c r="D18" s="20">
        <v>2003</v>
      </c>
      <c r="E18" s="27">
        <v>2.5</v>
      </c>
      <c r="F18" s="20">
        <v>2002</v>
      </c>
      <c r="G18" s="32">
        <f>ROUND('BIP Realisation'!I23,1)</f>
        <v>-0.2</v>
      </c>
      <c r="H18" s="32">
        <f>ROUND('BIP Realisation'!S23,1)</f>
        <v>0.2</v>
      </c>
      <c r="I18" s="19">
        <v>2002</v>
      </c>
      <c r="J18" s="32">
        <f t="shared" si="2"/>
        <v>1.2</v>
      </c>
      <c r="K18" s="26">
        <f t="shared" si="3"/>
        <v>0.8</v>
      </c>
      <c r="L18" s="19">
        <v>2003</v>
      </c>
      <c r="M18" s="32">
        <f t="shared" si="4"/>
        <v>3</v>
      </c>
      <c r="N18" s="26">
        <f t="shared" si="0"/>
        <v>2.6</v>
      </c>
      <c r="Q18" s="32">
        <f t="shared" si="5"/>
        <v>-0.4</v>
      </c>
      <c r="R18" s="32">
        <f t="shared" si="6"/>
        <v>1.2</v>
      </c>
      <c r="S18" s="32">
        <f t="shared" si="6"/>
        <v>0.8</v>
      </c>
      <c r="T18" s="32">
        <f t="shared" si="7"/>
        <v>3</v>
      </c>
      <c r="U18" s="32">
        <f t="shared" si="7"/>
        <v>2.6</v>
      </c>
    </row>
    <row r="19" spans="1:21" x14ac:dyDescent="0.2">
      <c r="A19" s="51">
        <v>37773</v>
      </c>
      <c r="B19" s="19">
        <v>2003</v>
      </c>
      <c r="C19" s="32">
        <v>0.2</v>
      </c>
      <c r="D19" s="20">
        <v>2004</v>
      </c>
      <c r="E19" s="27">
        <v>1.5</v>
      </c>
      <c r="F19" s="20">
        <v>2003</v>
      </c>
      <c r="G19" s="32">
        <f>ROUND('BIP Realisation'!I24,1)</f>
        <v>-0.5</v>
      </c>
      <c r="H19" s="32">
        <f>ROUND('BIP Realisation'!S24,1)</f>
        <v>-0.1</v>
      </c>
      <c r="I19" s="19">
        <v>2003</v>
      </c>
      <c r="J19" s="32">
        <f t="shared" si="2"/>
        <v>0.7</v>
      </c>
      <c r="K19" s="26">
        <f t="shared" si="3"/>
        <v>0.30000000000000004</v>
      </c>
      <c r="L19" s="19">
        <v>2004</v>
      </c>
      <c r="M19" s="32">
        <f t="shared" si="4"/>
        <v>0.30000000000000004</v>
      </c>
      <c r="N19" s="26">
        <f t="shared" si="0"/>
        <v>-0.19999999999999996</v>
      </c>
      <c r="Q19" s="32">
        <f t="shared" si="5"/>
        <v>-0.4</v>
      </c>
      <c r="R19" s="32">
        <f t="shared" si="6"/>
        <v>0.7</v>
      </c>
      <c r="S19" s="32">
        <f t="shared" si="6"/>
        <v>0.30000000000000004</v>
      </c>
      <c r="T19" s="32">
        <f t="shared" si="7"/>
        <v>0.30000000000000004</v>
      </c>
      <c r="U19" s="32">
        <f t="shared" si="7"/>
        <v>0.19999999999999996</v>
      </c>
    </row>
    <row r="20" spans="1:21" x14ac:dyDescent="0.2">
      <c r="A20" s="51">
        <v>38139</v>
      </c>
      <c r="B20" s="19">
        <v>2004</v>
      </c>
      <c r="C20" s="32">
        <v>1.7</v>
      </c>
      <c r="D20" s="20">
        <v>2005</v>
      </c>
      <c r="E20" s="26">
        <v>1.7</v>
      </c>
      <c r="F20" s="20">
        <v>2004</v>
      </c>
      <c r="G20" s="32">
        <f>ROUND('BIP Realisation'!I25,1)</f>
        <v>1.2</v>
      </c>
      <c r="H20" s="32">
        <f>ROUND('BIP Realisation'!S25,1)</f>
        <v>1.7</v>
      </c>
      <c r="I20" s="19">
        <v>2004</v>
      </c>
      <c r="J20" s="32">
        <f t="shared" si="2"/>
        <v>0.5</v>
      </c>
      <c r="K20" s="26">
        <f t="shared" si="3"/>
        <v>0</v>
      </c>
      <c r="L20" s="19">
        <v>2005</v>
      </c>
      <c r="M20" s="32">
        <f t="shared" si="4"/>
        <v>0.79999999999999993</v>
      </c>
      <c r="N20" s="26">
        <f t="shared" si="0"/>
        <v>0.79999999999999993</v>
      </c>
      <c r="Q20" s="32">
        <f t="shared" si="5"/>
        <v>-0.5</v>
      </c>
      <c r="R20" s="32">
        <f t="shared" si="6"/>
        <v>0.5</v>
      </c>
      <c r="S20" s="32">
        <f t="shared" si="6"/>
        <v>0</v>
      </c>
      <c r="T20" s="32">
        <f t="shared" si="7"/>
        <v>0.79999999999999993</v>
      </c>
      <c r="U20" s="32">
        <f t="shared" si="7"/>
        <v>0.79999999999999993</v>
      </c>
    </row>
    <row r="21" spans="1:21" x14ac:dyDescent="0.2">
      <c r="A21" s="51">
        <v>38504</v>
      </c>
      <c r="B21" s="19">
        <v>2005</v>
      </c>
      <c r="C21" s="32">
        <v>0.9</v>
      </c>
      <c r="D21" s="20">
        <v>2006</v>
      </c>
      <c r="E21" s="26">
        <v>1.4</v>
      </c>
      <c r="F21" s="20">
        <v>2005</v>
      </c>
      <c r="G21" s="32">
        <f>ROUND('BIP Realisation'!I26,1)</f>
        <v>0.9</v>
      </c>
      <c r="H21" s="32">
        <f>ROUND('BIP Realisation'!S26,1)</f>
        <v>0.9</v>
      </c>
      <c r="I21" s="19">
        <v>2005</v>
      </c>
      <c r="J21" s="32">
        <f t="shared" si="2"/>
        <v>0</v>
      </c>
      <c r="K21" s="26">
        <f t="shared" si="3"/>
        <v>0</v>
      </c>
      <c r="L21" s="19">
        <v>2006</v>
      </c>
      <c r="M21" s="32">
        <f t="shared" si="4"/>
        <v>-2.5</v>
      </c>
      <c r="N21" s="26">
        <f t="shared" si="0"/>
        <v>-1.1000000000000001</v>
      </c>
      <c r="Q21" s="32">
        <f t="shared" si="5"/>
        <v>0</v>
      </c>
      <c r="R21" s="32">
        <f t="shared" si="6"/>
        <v>0</v>
      </c>
      <c r="S21" s="32">
        <f t="shared" si="6"/>
        <v>0</v>
      </c>
      <c r="T21" s="32">
        <f t="shared" si="7"/>
        <v>2.5</v>
      </c>
      <c r="U21" s="32">
        <f t="shared" si="7"/>
        <v>1.1000000000000001</v>
      </c>
    </row>
    <row r="22" spans="1:21" x14ac:dyDescent="0.2">
      <c r="A22" s="51">
        <v>38869</v>
      </c>
      <c r="B22" s="19">
        <v>2006</v>
      </c>
      <c r="C22" s="32">
        <v>1.7</v>
      </c>
      <c r="D22" s="20">
        <v>2007</v>
      </c>
      <c r="E22" s="26">
        <v>1.1000000000000001</v>
      </c>
      <c r="F22" s="20">
        <v>2006</v>
      </c>
      <c r="G22" s="32">
        <f>ROUND('BIP Realisation'!I27,1)</f>
        <v>3.9</v>
      </c>
      <c r="H22" s="32">
        <f>ROUND('BIP Realisation'!S27,1)</f>
        <v>2.5</v>
      </c>
      <c r="I22" s="19">
        <v>2006</v>
      </c>
      <c r="J22" s="32">
        <f t="shared" si="2"/>
        <v>-2.2000000000000002</v>
      </c>
      <c r="K22" s="26">
        <f t="shared" si="3"/>
        <v>-0.8</v>
      </c>
      <c r="L22" s="19">
        <v>2007</v>
      </c>
      <c r="M22" s="32">
        <f t="shared" si="4"/>
        <v>-1.7999999999999998</v>
      </c>
      <c r="N22" s="26">
        <f t="shared" si="0"/>
        <v>-1.4</v>
      </c>
      <c r="Q22" s="32">
        <f t="shared" si="5"/>
        <v>1.4</v>
      </c>
      <c r="R22" s="32">
        <f t="shared" si="6"/>
        <v>2.2000000000000002</v>
      </c>
      <c r="S22" s="32">
        <f t="shared" si="6"/>
        <v>0.8</v>
      </c>
      <c r="T22" s="32">
        <f t="shared" si="7"/>
        <v>1.7999999999999998</v>
      </c>
      <c r="U22" s="32">
        <f t="shared" si="7"/>
        <v>1.4</v>
      </c>
    </row>
    <row r="23" spans="1:21" x14ac:dyDescent="0.2">
      <c r="A23" s="51">
        <v>39234</v>
      </c>
      <c r="B23" s="19">
        <v>2007</v>
      </c>
      <c r="C23" s="32">
        <v>2.7</v>
      </c>
      <c r="D23" s="20">
        <v>2008</v>
      </c>
      <c r="E23" s="26">
        <v>2.2999999999999998</v>
      </c>
      <c r="F23" s="20">
        <v>2007</v>
      </c>
      <c r="G23" s="32">
        <f>ROUND('BIP Realisation'!I28,1)</f>
        <v>2.9</v>
      </c>
      <c r="H23" s="32">
        <f>ROUND('BIP Realisation'!S28,1)</f>
        <v>2.5</v>
      </c>
      <c r="I23" s="19">
        <v>2007</v>
      </c>
      <c r="J23" s="32">
        <f t="shared" si="2"/>
        <v>-0.19999999999999973</v>
      </c>
      <c r="K23" s="26">
        <f t="shared" si="3"/>
        <v>0.20000000000000018</v>
      </c>
      <c r="L23" s="19">
        <v>2008</v>
      </c>
      <c r="M23" s="32">
        <f t="shared" si="4"/>
        <v>1.4</v>
      </c>
      <c r="N23" s="26">
        <f t="shared" si="0"/>
        <v>0.99999999999999978</v>
      </c>
      <c r="Q23" s="32">
        <f t="shared" si="5"/>
        <v>0.39999999999999991</v>
      </c>
      <c r="R23" s="32">
        <f t="shared" si="6"/>
        <v>0.19999999999999973</v>
      </c>
      <c r="S23" s="32">
        <f t="shared" si="6"/>
        <v>0.20000000000000018</v>
      </c>
      <c r="T23" s="32">
        <f t="shared" si="7"/>
        <v>1.4</v>
      </c>
      <c r="U23" s="32">
        <f t="shared" si="7"/>
        <v>0.99999999999999978</v>
      </c>
    </row>
    <row r="24" spans="1:21" x14ac:dyDescent="0.2">
      <c r="A24" s="51">
        <v>39600</v>
      </c>
      <c r="B24" s="19">
        <v>2008</v>
      </c>
      <c r="C24" s="20">
        <v>2.2000000000000002</v>
      </c>
      <c r="D24" s="20">
        <v>2009</v>
      </c>
      <c r="E24" s="27">
        <v>1.3</v>
      </c>
      <c r="F24" s="20">
        <v>2008</v>
      </c>
      <c r="G24" s="32">
        <f>ROUND('BIP Realisation'!I29,1)</f>
        <v>0.9</v>
      </c>
      <c r="H24" s="32">
        <f>ROUND('BIP Realisation'!S29,1)</f>
        <v>1.3</v>
      </c>
      <c r="I24" s="19">
        <v>2008</v>
      </c>
      <c r="J24" s="32">
        <f t="shared" si="2"/>
        <v>1.3000000000000003</v>
      </c>
      <c r="K24" s="26">
        <f t="shared" si="3"/>
        <v>0.90000000000000013</v>
      </c>
      <c r="L24" s="19">
        <v>2009</v>
      </c>
      <c r="M24" s="32">
        <f t="shared" si="4"/>
        <v>6.8</v>
      </c>
      <c r="N24" s="26">
        <f t="shared" si="0"/>
        <v>6.3</v>
      </c>
      <c r="Q24" s="32">
        <f t="shared" si="5"/>
        <v>-0.4</v>
      </c>
      <c r="R24" s="32">
        <f t="shared" si="6"/>
        <v>1.3000000000000003</v>
      </c>
      <c r="S24" s="32">
        <f t="shared" si="6"/>
        <v>0.90000000000000013</v>
      </c>
      <c r="T24" s="32">
        <f t="shared" si="7"/>
        <v>6.8</v>
      </c>
      <c r="U24" s="32">
        <f t="shared" si="7"/>
        <v>6.3</v>
      </c>
    </row>
    <row r="25" spans="1:21" x14ac:dyDescent="0.2">
      <c r="A25" s="51">
        <v>39965</v>
      </c>
      <c r="B25" s="19">
        <v>2009</v>
      </c>
      <c r="C25" s="20">
        <v>-5.8</v>
      </c>
      <c r="D25" s="20">
        <v>2010</v>
      </c>
      <c r="E25" s="27">
        <v>0.4</v>
      </c>
      <c r="F25" s="20">
        <v>2009</v>
      </c>
      <c r="G25" s="32">
        <f>ROUND('BIP Realisation'!I30,1)</f>
        <v>-5.5</v>
      </c>
      <c r="H25" s="32">
        <f>ROUND('BIP Realisation'!S30,1)</f>
        <v>-5</v>
      </c>
      <c r="I25" s="19">
        <v>2009</v>
      </c>
      <c r="J25" s="32">
        <f t="shared" si="2"/>
        <v>-0.29999999999999982</v>
      </c>
      <c r="K25" s="26">
        <f t="shared" si="3"/>
        <v>-0.79999999999999982</v>
      </c>
      <c r="L25" s="19">
        <v>2010</v>
      </c>
      <c r="M25" s="32">
        <f t="shared" si="4"/>
        <v>-3.6999999999999997</v>
      </c>
      <c r="N25" s="26">
        <f t="shared" si="0"/>
        <v>-3.2</v>
      </c>
      <c r="Q25" s="32">
        <f t="shared" si="5"/>
        <v>-0.5</v>
      </c>
      <c r="R25" s="32">
        <f t="shared" si="6"/>
        <v>0.29999999999999982</v>
      </c>
      <c r="S25" s="32">
        <f t="shared" si="6"/>
        <v>0.79999999999999982</v>
      </c>
      <c r="T25" s="32">
        <f t="shared" si="7"/>
        <v>3.6999999999999997</v>
      </c>
      <c r="U25" s="32">
        <f t="shared" si="7"/>
        <v>3.2</v>
      </c>
    </row>
    <row r="26" spans="1:21" x14ac:dyDescent="0.2">
      <c r="A26" s="51">
        <v>40330</v>
      </c>
      <c r="B26" s="19">
        <v>2010</v>
      </c>
      <c r="C26" s="20">
        <v>1.8</v>
      </c>
      <c r="D26" s="20">
        <v>2011</v>
      </c>
      <c r="E26" s="27">
        <v>1.7</v>
      </c>
      <c r="F26" s="20">
        <v>2010</v>
      </c>
      <c r="G26" s="32">
        <f>ROUND('BIP Realisation'!I31,1)</f>
        <v>4.0999999999999996</v>
      </c>
      <c r="H26" s="32">
        <f>ROUND('BIP Realisation'!S31,1)</f>
        <v>3.6</v>
      </c>
      <c r="I26" s="19">
        <v>2010</v>
      </c>
      <c r="J26" s="32">
        <f t="shared" si="2"/>
        <v>-2.2999999999999998</v>
      </c>
      <c r="K26" s="26">
        <f t="shared" si="3"/>
        <v>-1.8</v>
      </c>
      <c r="L26" s="19">
        <v>2011</v>
      </c>
      <c r="M26" s="32">
        <f t="shared" si="4"/>
        <v>-2.0999999999999996</v>
      </c>
      <c r="N26" s="26">
        <f t="shared" si="0"/>
        <v>-1.3</v>
      </c>
      <c r="Q26" s="32">
        <f t="shared" si="5"/>
        <v>0.49999999999999956</v>
      </c>
      <c r="R26" s="32">
        <f t="shared" si="6"/>
        <v>2.2999999999999998</v>
      </c>
      <c r="S26" s="32">
        <f t="shared" si="6"/>
        <v>1.8</v>
      </c>
      <c r="T26" s="32">
        <f t="shared" si="7"/>
        <v>2.0999999999999996</v>
      </c>
      <c r="U26" s="32">
        <f t="shared" si="7"/>
        <v>1.3</v>
      </c>
    </row>
    <row r="27" spans="1:21" x14ac:dyDescent="0.2">
      <c r="A27" s="51">
        <v>40695</v>
      </c>
      <c r="B27" s="19">
        <v>2011</v>
      </c>
      <c r="C27" s="20">
        <v>3.3</v>
      </c>
      <c r="D27" s="20">
        <v>2012</v>
      </c>
      <c r="E27" s="27">
        <v>2</v>
      </c>
      <c r="F27" s="20">
        <v>2011</v>
      </c>
      <c r="G27" s="32">
        <f>ROUND('BIP Realisation'!I32,1)</f>
        <v>3.8</v>
      </c>
      <c r="H27" s="32">
        <f>ROUND('BIP Realisation'!S32,1)</f>
        <v>3</v>
      </c>
      <c r="I27" s="19">
        <v>2011</v>
      </c>
      <c r="J27" s="32">
        <f t="shared" si="2"/>
        <v>-0.5</v>
      </c>
      <c r="K27" s="26">
        <f t="shared" si="3"/>
        <v>0.29999999999999982</v>
      </c>
      <c r="L27" s="19">
        <v>2012</v>
      </c>
      <c r="M27" s="32">
        <f t="shared" si="4"/>
        <v>1.5</v>
      </c>
      <c r="N27" s="26">
        <f t="shared" si="0"/>
        <v>1.3</v>
      </c>
      <c r="Q27" s="32">
        <f t="shared" si="5"/>
        <v>0.79999999999999982</v>
      </c>
      <c r="R27" s="32">
        <f t="shared" si="6"/>
        <v>0.5</v>
      </c>
      <c r="S27" s="32">
        <f t="shared" si="6"/>
        <v>0.29999999999999982</v>
      </c>
      <c r="T27" s="32">
        <f t="shared" si="7"/>
        <v>1.5</v>
      </c>
      <c r="U27" s="32">
        <f t="shared" si="7"/>
        <v>1.3</v>
      </c>
    </row>
    <row r="28" spans="1:21" x14ac:dyDescent="0.2">
      <c r="A28" s="51">
        <v>41061</v>
      </c>
      <c r="B28" s="19">
        <v>2012</v>
      </c>
      <c r="C28" s="20">
        <v>0.9</v>
      </c>
      <c r="D28" s="20">
        <v>2013</v>
      </c>
      <c r="E28" s="27">
        <v>1.4</v>
      </c>
      <c r="F28" s="20">
        <v>2012</v>
      </c>
      <c r="G28" s="32">
        <f>ROUND('BIP Realisation'!I33,1)</f>
        <v>0.5</v>
      </c>
      <c r="H28" s="32">
        <f>ROUND('BIP Realisation'!S33,1)</f>
        <v>0.7</v>
      </c>
      <c r="I28" s="19">
        <v>2012</v>
      </c>
      <c r="J28" s="32">
        <f t="shared" si="2"/>
        <v>0.4</v>
      </c>
      <c r="K28" s="26">
        <f t="shared" si="3"/>
        <v>0.20000000000000007</v>
      </c>
      <c r="L28" s="19">
        <v>2013</v>
      </c>
      <c r="M28" s="32">
        <f t="shared" si="4"/>
        <v>0.99999999999999989</v>
      </c>
      <c r="N28" s="26">
        <f t="shared" si="0"/>
        <v>0.99999999999999989</v>
      </c>
      <c r="Q28" s="32">
        <f t="shared" si="5"/>
        <v>-0.19999999999999996</v>
      </c>
      <c r="R28" s="32">
        <f t="shared" si="6"/>
        <v>0.4</v>
      </c>
      <c r="S28" s="32">
        <f t="shared" si="6"/>
        <v>0.20000000000000007</v>
      </c>
      <c r="T28" s="32">
        <f t="shared" si="7"/>
        <v>0.99999999999999989</v>
      </c>
      <c r="U28" s="32">
        <f t="shared" si="7"/>
        <v>0.99999999999999989</v>
      </c>
    </row>
    <row r="29" spans="1:21" x14ac:dyDescent="0.2">
      <c r="A29" s="51">
        <v>41426</v>
      </c>
      <c r="B29" s="19">
        <v>2013</v>
      </c>
      <c r="C29" s="20">
        <v>0.5</v>
      </c>
      <c r="D29" s="20">
        <v>2014</v>
      </c>
      <c r="E29" s="27">
        <v>1.6</v>
      </c>
      <c r="F29" s="20">
        <v>2013</v>
      </c>
      <c r="G29" s="32">
        <f>ROUND('BIP Realisation'!I34,1)</f>
        <v>0.4</v>
      </c>
      <c r="H29" s="32">
        <f>ROUND('BIP Realisation'!S34,1)</f>
        <v>0.4</v>
      </c>
      <c r="I29" s="19">
        <v>2013</v>
      </c>
      <c r="J29" s="32">
        <f t="shared" si="2"/>
        <v>9.9999999999999978E-2</v>
      </c>
      <c r="K29" s="26">
        <f t="shared" si="3"/>
        <v>9.9999999999999978E-2</v>
      </c>
      <c r="L29" s="19">
        <v>2014</v>
      </c>
      <c r="M29" s="32">
        <f t="shared" si="4"/>
        <v>-0.60000000000000009</v>
      </c>
      <c r="N29" s="26">
        <f t="shared" ref="N29:N34" si="8">E29-H30</f>
        <v>0.10000000000000009</v>
      </c>
      <c r="Q29" s="32">
        <f t="shared" si="5"/>
        <v>0</v>
      </c>
      <c r="R29" s="32">
        <f t="shared" si="6"/>
        <v>9.9999999999999978E-2</v>
      </c>
      <c r="S29" s="32">
        <f>ABS(K29)</f>
        <v>9.9999999999999978E-2</v>
      </c>
      <c r="T29" s="32">
        <f t="shared" si="7"/>
        <v>0.60000000000000009</v>
      </c>
      <c r="U29" s="32">
        <f t="shared" si="7"/>
        <v>0.10000000000000009</v>
      </c>
    </row>
    <row r="30" spans="1:21" x14ac:dyDescent="0.2">
      <c r="A30" s="51">
        <v>41791</v>
      </c>
      <c r="B30" s="19">
        <v>2014</v>
      </c>
      <c r="C30" s="32">
        <v>2</v>
      </c>
      <c r="D30" s="20">
        <v>2015</v>
      </c>
      <c r="E30" s="27">
        <v>2</v>
      </c>
      <c r="F30" s="20">
        <v>2014</v>
      </c>
      <c r="G30" s="32">
        <f>ROUND('BIP Realisation'!I35,1)</f>
        <v>2.2000000000000002</v>
      </c>
      <c r="H30" s="32">
        <f>ROUND('BIP Realisation'!S35,1)</f>
        <v>1.5</v>
      </c>
      <c r="I30" s="19">
        <v>2014</v>
      </c>
      <c r="J30" s="32">
        <f t="shared" si="2"/>
        <v>-0.20000000000000018</v>
      </c>
      <c r="K30" s="26">
        <f t="shared" ref="K30:K35" si="9">C30-H30</f>
        <v>0.5</v>
      </c>
      <c r="L30" s="19">
        <v>2015</v>
      </c>
      <c r="M30" s="32">
        <f t="shared" ref="M30" si="10">E30-G31</f>
        <v>0.30000000000000004</v>
      </c>
      <c r="N30" s="26">
        <f t="shared" si="8"/>
        <v>0.30000000000000004</v>
      </c>
      <c r="Q30" s="32">
        <f t="shared" ref="Q30:Q35" si="11">G30-H30</f>
        <v>0.70000000000000018</v>
      </c>
      <c r="R30" s="32">
        <f t="shared" si="6"/>
        <v>0.20000000000000018</v>
      </c>
      <c r="S30" s="32">
        <f t="shared" si="6"/>
        <v>0.5</v>
      </c>
      <c r="T30" s="32">
        <f t="shared" ref="T30" si="12">ABS(M30)</f>
        <v>0.30000000000000004</v>
      </c>
      <c r="U30" s="32">
        <f t="shared" ref="U30" si="13">ABS(N30)</f>
        <v>0.30000000000000004</v>
      </c>
    </row>
    <row r="31" spans="1:21" x14ac:dyDescent="0.2">
      <c r="A31" s="51">
        <v>42156</v>
      </c>
      <c r="B31" s="19">
        <v>2015</v>
      </c>
      <c r="C31" s="20">
        <v>1.9</v>
      </c>
      <c r="D31" s="20">
        <v>2016</v>
      </c>
      <c r="E31" s="27">
        <v>2</v>
      </c>
      <c r="F31" s="20">
        <v>2015</v>
      </c>
      <c r="G31" s="32">
        <f>ROUND('BIP Realisation'!I36,1)</f>
        <v>1.7</v>
      </c>
      <c r="H31" s="32">
        <f>ROUND('BIP Realisation'!S36,1)</f>
        <v>1.7</v>
      </c>
      <c r="I31" s="19">
        <v>2015</v>
      </c>
      <c r="J31" s="32">
        <f t="shared" ref="J31" si="14">C31-G31</f>
        <v>0.19999999999999996</v>
      </c>
      <c r="K31" s="26">
        <f t="shared" si="9"/>
        <v>0.19999999999999996</v>
      </c>
      <c r="L31" s="19">
        <v>2016</v>
      </c>
      <c r="M31" s="32">
        <f t="shared" ref="M31" si="15">E31-G32</f>
        <v>-0.29999999999999982</v>
      </c>
      <c r="N31" s="26">
        <f t="shared" si="8"/>
        <v>0.10000000000000009</v>
      </c>
      <c r="Q31" s="32">
        <f t="shared" si="11"/>
        <v>0</v>
      </c>
      <c r="R31" s="32">
        <f t="shared" ref="R31" si="16">ABS(J31)</f>
        <v>0.19999999999999996</v>
      </c>
      <c r="S31" s="32">
        <f t="shared" ref="S31" si="17">ABS(K31)</f>
        <v>0.19999999999999996</v>
      </c>
      <c r="T31" s="32">
        <f t="shared" ref="T31" si="18">ABS(M31)</f>
        <v>0.29999999999999982</v>
      </c>
      <c r="U31" s="32">
        <f t="shared" ref="U31" si="19">ABS(N31)</f>
        <v>0.10000000000000009</v>
      </c>
    </row>
    <row r="32" spans="1:21" x14ac:dyDescent="0.2">
      <c r="A32" s="51">
        <v>42522</v>
      </c>
      <c r="B32" s="19">
        <v>2016</v>
      </c>
      <c r="C32" s="20">
        <v>1.7</v>
      </c>
      <c r="D32" s="20">
        <v>2017</v>
      </c>
      <c r="E32" s="27">
        <v>1.5</v>
      </c>
      <c r="F32" s="20">
        <v>2016</v>
      </c>
      <c r="G32" s="32">
        <f>ROUND('BIP Realisation'!I37,1)</f>
        <v>2.2999999999999998</v>
      </c>
      <c r="H32" s="32">
        <f>ROUND('BIP Realisation'!S37,1)</f>
        <v>1.9</v>
      </c>
      <c r="I32" s="19">
        <v>2016</v>
      </c>
      <c r="J32" s="32">
        <f t="shared" ref="J32" si="20">C32-G32</f>
        <v>-0.59999999999999987</v>
      </c>
      <c r="K32" s="26">
        <f t="shared" si="9"/>
        <v>-0.19999999999999996</v>
      </c>
      <c r="L32" s="19">
        <v>2017</v>
      </c>
      <c r="M32" s="32">
        <f t="shared" ref="M32" si="21">E32-G33</f>
        <v>-1.2000000000000002</v>
      </c>
      <c r="N32" s="26">
        <f t="shared" si="8"/>
        <v>-0.70000000000000018</v>
      </c>
      <c r="Q32" s="32">
        <f t="shared" si="11"/>
        <v>0.39999999999999991</v>
      </c>
      <c r="R32" s="32">
        <f t="shared" ref="R32" si="22">ABS(J32)</f>
        <v>0.59999999999999987</v>
      </c>
      <c r="S32" s="32">
        <f t="shared" ref="S32" si="23">ABS(K32)</f>
        <v>0.19999999999999996</v>
      </c>
      <c r="T32" s="32">
        <f t="shared" ref="T32" si="24">ABS(M32)</f>
        <v>1.2000000000000002</v>
      </c>
      <c r="U32" s="32">
        <f t="shared" ref="U32" si="25">ABS(N32)</f>
        <v>0.70000000000000018</v>
      </c>
    </row>
    <row r="33" spans="1:21" x14ac:dyDescent="0.2">
      <c r="A33" s="51">
        <v>42887</v>
      </c>
      <c r="B33" s="19">
        <v>2017</v>
      </c>
      <c r="C33" s="20">
        <v>1.6</v>
      </c>
      <c r="D33" s="20">
        <v>2018</v>
      </c>
      <c r="E33" s="27">
        <v>1.7</v>
      </c>
      <c r="F33" s="20">
        <v>2017</v>
      </c>
      <c r="G33" s="32">
        <f>ROUND('BIP Realisation'!I38,1)</f>
        <v>2.7</v>
      </c>
      <c r="H33" s="32">
        <f>ROUND('BIP Realisation'!S38,1)</f>
        <v>2.2000000000000002</v>
      </c>
      <c r="I33" s="19">
        <v>2017</v>
      </c>
      <c r="J33" s="32">
        <f t="shared" ref="J33" si="26">C33-G33</f>
        <v>-1.1000000000000001</v>
      </c>
      <c r="K33" s="26">
        <f t="shared" si="9"/>
        <v>-0.60000000000000009</v>
      </c>
      <c r="L33" s="19">
        <v>2018</v>
      </c>
      <c r="M33" s="32">
        <f t="shared" ref="M33:M37" si="27">E33-G34</f>
        <v>0.59999999999999987</v>
      </c>
      <c r="N33" s="26">
        <f t="shared" si="8"/>
        <v>0.19999999999999996</v>
      </c>
      <c r="Q33" s="32">
        <f t="shared" si="11"/>
        <v>0.5</v>
      </c>
      <c r="R33" s="32">
        <f>ABS(J33)</f>
        <v>1.1000000000000001</v>
      </c>
      <c r="S33" s="32">
        <f t="shared" ref="S33" si="28">ABS(K33)</f>
        <v>0.60000000000000009</v>
      </c>
      <c r="T33" s="32">
        <f t="shared" ref="T33" si="29">ABS(M33)</f>
        <v>0.59999999999999987</v>
      </c>
      <c r="U33" s="32">
        <f t="shared" ref="U33" si="30">ABS(N33)</f>
        <v>0.19999999999999996</v>
      </c>
    </row>
    <row r="34" spans="1:21" x14ac:dyDescent="0.2">
      <c r="A34" s="51">
        <v>43252</v>
      </c>
      <c r="B34" s="19">
        <v>2018</v>
      </c>
      <c r="C34" s="20">
        <v>2.1</v>
      </c>
      <c r="D34" s="20">
        <v>2019</v>
      </c>
      <c r="E34" s="27">
        <v>1.8</v>
      </c>
      <c r="F34" s="20">
        <v>2018</v>
      </c>
      <c r="G34" s="32">
        <f>ROUND('BIP Realisation'!I39,1)</f>
        <v>1.1000000000000001</v>
      </c>
      <c r="H34" s="32">
        <f>ROUND('BIP Realisation'!S39,1)</f>
        <v>1.5</v>
      </c>
      <c r="I34" s="19">
        <v>2018</v>
      </c>
      <c r="J34" s="32">
        <f t="shared" ref="J34" si="31">C34-G34</f>
        <v>1</v>
      </c>
      <c r="K34" s="26">
        <f t="shared" si="9"/>
        <v>0.60000000000000009</v>
      </c>
      <c r="L34" s="19">
        <v>2019</v>
      </c>
      <c r="M34" s="32">
        <f t="shared" si="27"/>
        <v>0.8</v>
      </c>
      <c r="N34" s="26">
        <f t="shared" si="8"/>
        <v>1.2000000000000002</v>
      </c>
      <c r="Q34" s="32">
        <f t="shared" si="11"/>
        <v>-0.39999999999999991</v>
      </c>
      <c r="R34" s="32">
        <f>ABS(J34)</f>
        <v>1</v>
      </c>
      <c r="S34" s="32">
        <f t="shared" ref="S34" si="32">ABS(K34)</f>
        <v>0.60000000000000009</v>
      </c>
      <c r="T34" s="32">
        <f t="shared" ref="T34" si="33">ABS(M34)</f>
        <v>0.8</v>
      </c>
      <c r="U34" s="32">
        <f t="shared" ref="U34" si="34">ABS(N34)</f>
        <v>1.2000000000000002</v>
      </c>
    </row>
    <row r="35" spans="1:21" x14ac:dyDescent="0.2">
      <c r="A35" s="51">
        <v>43617</v>
      </c>
      <c r="B35" s="19">
        <v>2019</v>
      </c>
      <c r="C35" s="20">
        <v>0.8</v>
      </c>
      <c r="D35" s="20">
        <v>2020</v>
      </c>
      <c r="E35" s="27">
        <v>1.4</v>
      </c>
      <c r="F35" s="20">
        <v>2019</v>
      </c>
      <c r="G35" s="32">
        <f>ROUND('BIP Realisation'!I40,1)</f>
        <v>1</v>
      </c>
      <c r="H35" s="32">
        <f>ROUND('BIP Realisation'!S40,1)</f>
        <v>0.6</v>
      </c>
      <c r="I35" s="19">
        <v>2019</v>
      </c>
      <c r="J35" s="32">
        <f t="shared" ref="J35" si="35">C35-G35</f>
        <v>-0.19999999999999996</v>
      </c>
      <c r="K35" s="26">
        <f t="shared" si="9"/>
        <v>0.20000000000000007</v>
      </c>
      <c r="L35" s="19">
        <v>2020</v>
      </c>
      <c r="M35" s="32">
        <f t="shared" si="27"/>
        <v>5.5</v>
      </c>
      <c r="N35" s="26">
        <f t="shared" ref="N35" si="36">E35-H36</f>
        <v>6.4</v>
      </c>
      <c r="Q35" s="32">
        <f t="shared" si="11"/>
        <v>0.4</v>
      </c>
      <c r="R35" s="32">
        <f>ABS(J35)</f>
        <v>0.19999999999999996</v>
      </c>
      <c r="S35" s="32">
        <f t="shared" ref="S35" si="37">ABS(K35)</f>
        <v>0.20000000000000007</v>
      </c>
      <c r="T35" s="32">
        <f t="shared" ref="T35" si="38">ABS(M35)</f>
        <v>5.5</v>
      </c>
      <c r="U35" s="32">
        <f t="shared" ref="U35" si="39">ABS(N35)</f>
        <v>6.4</v>
      </c>
    </row>
    <row r="36" spans="1:21" x14ac:dyDescent="0.2">
      <c r="A36" s="51">
        <v>43983</v>
      </c>
      <c r="B36" s="19">
        <v>2020</v>
      </c>
      <c r="C36" s="20">
        <v>-6.5</v>
      </c>
      <c r="D36" s="20">
        <v>2021</v>
      </c>
      <c r="E36" s="27">
        <v>5.2</v>
      </c>
      <c r="F36" s="20">
        <v>2020</v>
      </c>
      <c r="G36" s="32">
        <f>ROUND('BIP Realisation'!I41,1)</f>
        <v>-4.0999999999999996</v>
      </c>
      <c r="H36" s="32">
        <f>ROUND('BIP Realisation'!S41,1)</f>
        <v>-5</v>
      </c>
      <c r="I36" s="19">
        <v>2020</v>
      </c>
      <c r="J36" s="32">
        <f t="shared" ref="J36" si="40">C36-G36</f>
        <v>-2.4000000000000004</v>
      </c>
      <c r="K36" s="26">
        <f t="shared" ref="K36" si="41">C36-H36</f>
        <v>-1.5</v>
      </c>
      <c r="L36" s="19">
        <v>2021</v>
      </c>
      <c r="M36" s="32">
        <f t="shared" si="27"/>
        <v>1.5</v>
      </c>
      <c r="N36" s="26">
        <f t="shared" ref="N36" si="42">E36-H37</f>
        <v>2.5</v>
      </c>
      <c r="Q36" s="32">
        <f>G36-H36</f>
        <v>0.90000000000000036</v>
      </c>
      <c r="R36" s="32">
        <f>ABS(J36)</f>
        <v>2.4000000000000004</v>
      </c>
      <c r="S36" s="32">
        <f t="shared" ref="S36" si="43">ABS(K36)</f>
        <v>1.5</v>
      </c>
      <c r="T36" s="32">
        <f t="shared" ref="T36" si="44">ABS(M36)</f>
        <v>1.5</v>
      </c>
      <c r="U36" s="32">
        <f t="shared" ref="U36" si="45">ABS(N36)</f>
        <v>2.5</v>
      </c>
    </row>
    <row r="37" spans="1:21" x14ac:dyDescent="0.2">
      <c r="A37" s="51">
        <v>44348</v>
      </c>
      <c r="B37" s="19">
        <v>2021</v>
      </c>
      <c r="C37" s="20">
        <v>3.3</v>
      </c>
      <c r="D37" s="20">
        <v>2022</v>
      </c>
      <c r="E37" s="27">
        <v>4.2</v>
      </c>
      <c r="F37" s="20">
        <v>2021</v>
      </c>
      <c r="G37" s="32">
        <f>ROUND('BIP Realisation'!I42,1)</f>
        <v>3.7</v>
      </c>
      <c r="H37" s="32">
        <f>ROUND('BIP Realisation'!S42,1)</f>
        <v>2.7</v>
      </c>
      <c r="I37" s="19">
        <v>2021</v>
      </c>
      <c r="J37" s="32">
        <f t="shared" ref="J37" si="46">C37-G37</f>
        <v>-0.40000000000000036</v>
      </c>
      <c r="K37" s="26">
        <f t="shared" ref="K37" si="47">C37-H37</f>
        <v>0.59999999999999964</v>
      </c>
      <c r="L37" s="19">
        <v>2022</v>
      </c>
      <c r="M37" s="32">
        <f t="shared" si="27"/>
        <v>2.8000000000000003</v>
      </c>
      <c r="N37" s="26">
        <f t="shared" ref="N37" si="48">E37-H38</f>
        <v>2.3000000000000003</v>
      </c>
      <c r="Q37" s="32">
        <f t="shared" ref="Q37" si="49">G37-H37</f>
        <v>1</v>
      </c>
      <c r="R37" s="32">
        <f t="shared" ref="R37" si="50">ABS(J37)</f>
        <v>0.40000000000000036</v>
      </c>
      <c r="S37" s="32">
        <f t="shared" ref="S37" si="51">ABS(K37)</f>
        <v>0.59999999999999964</v>
      </c>
      <c r="T37" s="32">
        <f t="shared" ref="T37" si="52">ABS(M37)</f>
        <v>2.8000000000000003</v>
      </c>
      <c r="U37" s="32">
        <f t="shared" ref="U37" si="53">ABS(N37)</f>
        <v>2.3000000000000003</v>
      </c>
    </row>
    <row r="38" spans="1:21" x14ac:dyDescent="0.2">
      <c r="A38" s="51">
        <v>44713</v>
      </c>
      <c r="B38" s="19">
        <v>2022</v>
      </c>
      <c r="C38" s="20">
        <v>1.8</v>
      </c>
      <c r="D38" s="20">
        <v>2023</v>
      </c>
      <c r="E38" s="27">
        <v>2.1</v>
      </c>
      <c r="F38" s="20">
        <v>2022</v>
      </c>
      <c r="G38" s="32">
        <f>ROUND('BIP Realisation'!I43,1)</f>
        <v>1.4</v>
      </c>
      <c r="H38" s="32">
        <f>ROUND('BIP Realisation'!S43,1)</f>
        <v>1.9</v>
      </c>
      <c r="I38" s="19">
        <v>2022</v>
      </c>
      <c r="J38" s="32">
        <f t="shared" ref="J38" si="54">C38-G38</f>
        <v>0.40000000000000013</v>
      </c>
      <c r="K38" s="26">
        <f t="shared" ref="K38" si="55">C38-H38</f>
        <v>-9.9999999999999867E-2</v>
      </c>
      <c r="L38" s="19">
        <v>2023</v>
      </c>
      <c r="M38" s="32">
        <f t="shared" ref="M38" si="56">E38-G39</f>
        <v>2.4</v>
      </c>
      <c r="N38" s="26">
        <f t="shared" ref="N38" si="57">E38-H39</f>
        <v>2.4</v>
      </c>
      <c r="Q38" s="32">
        <f t="shared" ref="Q38" si="58">G38-H38</f>
        <v>-0.5</v>
      </c>
      <c r="R38" s="32">
        <f t="shared" ref="R38" si="59">ABS(J38)</f>
        <v>0.40000000000000013</v>
      </c>
      <c r="S38" s="32">
        <f t="shared" ref="S38" si="60">ABS(K38)</f>
        <v>9.9999999999999867E-2</v>
      </c>
      <c r="T38" s="32">
        <f t="shared" ref="T38" si="61">ABS(M38)</f>
        <v>2.4</v>
      </c>
      <c r="U38" s="32">
        <f t="shared" ref="U38:U39" si="62">ABS(N38)</f>
        <v>2.4</v>
      </c>
    </row>
    <row r="39" spans="1:21" x14ac:dyDescent="0.2">
      <c r="A39" s="51">
        <v>45078</v>
      </c>
      <c r="B39" s="19">
        <v>2023</v>
      </c>
      <c r="C39" s="20">
        <v>-0.2</v>
      </c>
      <c r="D39" s="20">
        <v>2024</v>
      </c>
      <c r="E39" s="27">
        <v>1.1000000000000001</v>
      </c>
      <c r="F39" s="19">
        <v>2023</v>
      </c>
      <c r="G39" s="32">
        <f>ROUND('BIP Realisation'!I44,1)</f>
        <v>-0.3</v>
      </c>
      <c r="H39" s="32">
        <f>ROUND('BIP Realisation'!S44,1)</f>
        <v>-0.3</v>
      </c>
      <c r="I39" s="19">
        <v>2023</v>
      </c>
      <c r="J39" s="32">
        <f t="shared" ref="J39:J40" si="63">C39-G39</f>
        <v>9.9999999999999978E-2</v>
      </c>
      <c r="K39" s="26">
        <f t="shared" ref="K39:K40" si="64">C39-H39</f>
        <v>9.9999999999999978E-2</v>
      </c>
      <c r="L39" s="19">
        <v>2024</v>
      </c>
      <c r="M39" s="32">
        <f t="shared" ref="M39" si="65">E39-G40</f>
        <v>1.3</v>
      </c>
      <c r="N39" s="26">
        <f t="shared" ref="N39" si="66">E39-H40</f>
        <v>1.3</v>
      </c>
      <c r="Q39" s="32">
        <f t="shared" ref="Q39" si="67">G39-H39</f>
        <v>0</v>
      </c>
      <c r="R39" s="32">
        <f t="shared" ref="R39:R40" si="68">ABS(J39)</f>
        <v>9.9999999999999978E-2</v>
      </c>
      <c r="S39" s="32">
        <f t="shared" ref="S39:S40" si="69">ABS(K39)</f>
        <v>9.9999999999999978E-2</v>
      </c>
      <c r="T39" s="32">
        <f>ABS(M39)</f>
        <v>1.3</v>
      </c>
      <c r="U39" s="32">
        <f t="shared" si="62"/>
        <v>1.3</v>
      </c>
    </row>
    <row r="40" spans="1:21" x14ac:dyDescent="0.2">
      <c r="A40" s="51">
        <v>45444</v>
      </c>
      <c r="B40" s="19">
        <v>2024</v>
      </c>
      <c r="C40" s="20">
        <v>0.2</v>
      </c>
      <c r="D40" s="20">
        <v>2025</v>
      </c>
      <c r="E40" s="27">
        <v>1.2</v>
      </c>
      <c r="F40" s="20">
        <v>2024</v>
      </c>
      <c r="G40" s="32">
        <f>ROUND('BIP Realisation'!I45,1)</f>
        <v>-0.2</v>
      </c>
      <c r="H40" s="32">
        <f>ROUND('BIP Realisation'!S45,1)</f>
        <v>-0.2</v>
      </c>
      <c r="I40" s="19">
        <v>2024</v>
      </c>
      <c r="J40" s="32">
        <f t="shared" si="63"/>
        <v>0.4</v>
      </c>
      <c r="K40" s="26">
        <f t="shared" si="64"/>
        <v>0.4</v>
      </c>
      <c r="L40" s="19">
        <v>2025</v>
      </c>
      <c r="M40" s="32"/>
      <c r="N40" s="26"/>
      <c r="Q40" s="32">
        <f>G40-H40</f>
        <v>0</v>
      </c>
      <c r="R40" s="32">
        <f t="shared" si="68"/>
        <v>0.4</v>
      </c>
      <c r="S40" s="32">
        <f t="shared" si="69"/>
        <v>0.4</v>
      </c>
      <c r="T40" s="32"/>
      <c r="U40" s="32"/>
    </row>
    <row r="41" spans="1:21" x14ac:dyDescent="0.2">
      <c r="A41" s="52">
        <v>45809</v>
      </c>
      <c r="B41" s="31">
        <v>2025</v>
      </c>
      <c r="C41" s="29"/>
      <c r="D41" s="29">
        <v>2026</v>
      </c>
      <c r="E41" s="33"/>
      <c r="F41" s="31">
        <v>2025</v>
      </c>
      <c r="G41" s="34"/>
      <c r="H41" s="34"/>
      <c r="I41" s="31">
        <v>2025</v>
      </c>
      <c r="J41" s="34"/>
      <c r="K41" s="35"/>
      <c r="L41" s="31">
        <v>2026</v>
      </c>
      <c r="M41" s="34"/>
      <c r="N41" s="35"/>
      <c r="R41" s="32"/>
      <c r="S41" s="32"/>
      <c r="T41" s="32"/>
      <c r="U41" s="32"/>
    </row>
    <row r="43" spans="1:21" x14ac:dyDescent="0.2">
      <c r="F43" s="30" t="s">
        <v>52</v>
      </c>
      <c r="G43" s="37">
        <f>AVERAGE(Q8:Q41)</f>
        <v>0.10909090909090909</v>
      </c>
      <c r="I43" s="30" t="s">
        <v>19</v>
      </c>
      <c r="J43" s="36">
        <f>AVERAGE(J8:J41)</f>
        <v>-0.19393939393939391</v>
      </c>
      <c r="K43" s="96">
        <f>AVERAGE(K8:K41)</f>
        <v>-8.4848484848484812E-2</v>
      </c>
      <c r="L43" s="30" t="s">
        <v>19</v>
      </c>
      <c r="M43" s="36">
        <f>AVERAGE(M7:M41)</f>
        <v>0.78787878787878785</v>
      </c>
      <c r="N43" s="96">
        <f>AVERAGE(N7:N41)</f>
        <v>0.89696969696969697</v>
      </c>
    </row>
    <row r="44" spans="1:21" x14ac:dyDescent="0.2">
      <c r="F44" s="19" t="s">
        <v>65</v>
      </c>
      <c r="G44" s="39">
        <f>AVEDEV(Q8:Q41)</f>
        <v>0.45950413223140502</v>
      </c>
      <c r="I44" s="19" t="s">
        <v>18</v>
      </c>
      <c r="J44" s="38">
        <f>AVERAGE(R8:R41)</f>
        <v>0.69090909090909081</v>
      </c>
      <c r="K44" s="95">
        <f>AVERAGE(S8:S41)</f>
        <v>0.52727272727272723</v>
      </c>
      <c r="L44" s="19" t="s">
        <v>18</v>
      </c>
      <c r="M44" s="38">
        <f>AVERAGE(T7:T41)</f>
        <v>1.6484848484848482</v>
      </c>
      <c r="N44" s="95">
        <f>AVERAGE(U7:U41)</f>
        <v>1.5454545454545454</v>
      </c>
    </row>
    <row r="45" spans="1:21" x14ac:dyDescent="0.2">
      <c r="C45" s="60"/>
      <c r="D45" s="47"/>
      <c r="F45" s="19" t="s">
        <v>66</v>
      </c>
      <c r="G45" s="39">
        <f>VARP(Q8:Q41)+G43^2</f>
        <v>0.29939393939393943</v>
      </c>
      <c r="I45" s="19" t="s">
        <v>14</v>
      </c>
      <c r="J45" s="38">
        <f>VARP(J8:J41)+J43^2</f>
        <v>0.88242424242424233</v>
      </c>
      <c r="K45" s="78">
        <f>VARP(K8:K41)+K43^2</f>
        <v>0.49151515151515135</v>
      </c>
      <c r="L45" s="19" t="s">
        <v>14</v>
      </c>
      <c r="M45" s="38">
        <f>VARP(M7:M41)+M43^2</f>
        <v>4.9684848484848487</v>
      </c>
      <c r="N45" s="39">
        <f>VARP(N7:N41)+N43^2</f>
        <v>4.7624242424242427</v>
      </c>
    </row>
    <row r="46" spans="1:21" x14ac:dyDescent="0.2">
      <c r="C46" s="60"/>
      <c r="D46" s="47"/>
      <c r="F46" s="19" t="s">
        <v>67</v>
      </c>
      <c r="G46" s="39">
        <f>SQRT(G45)</f>
        <v>0.54716902269220202</v>
      </c>
      <c r="I46" s="19" t="s">
        <v>13</v>
      </c>
      <c r="J46" s="38">
        <f>SQRT(J45)</f>
        <v>0.93937438884836666</v>
      </c>
      <c r="K46" s="39">
        <f>SQRT(K45)</f>
        <v>0.70108141575365646</v>
      </c>
      <c r="L46" s="19" t="s">
        <v>13</v>
      </c>
      <c r="M46" s="38">
        <f>SQRT(M45)</f>
        <v>2.2290098358878656</v>
      </c>
      <c r="N46" s="39">
        <f>SQRT(N45)</f>
        <v>2.1822979270540133</v>
      </c>
    </row>
    <row r="47" spans="1:21" x14ac:dyDescent="0.2">
      <c r="C47" s="60"/>
      <c r="D47" s="47"/>
      <c r="F47" s="19" t="s">
        <v>28</v>
      </c>
      <c r="G47" s="39">
        <f>_xlfn.STDEV.S(Q8:Q41)</f>
        <v>0.54449726604205528</v>
      </c>
      <c r="I47" s="19" t="s">
        <v>28</v>
      </c>
      <c r="J47" s="38">
        <f>_xlfn.STDEV.S(J8:J41)</f>
        <v>0.9333874443188751</v>
      </c>
      <c r="K47" s="39">
        <f>_xlfn.STDEV.S(K8:K41)</f>
        <v>0.70671830142975456</v>
      </c>
      <c r="L47" s="19" t="s">
        <v>28</v>
      </c>
      <c r="M47" s="38">
        <f>_xlfn.STDEV.S(M7:M41)</f>
        <v>2.1174509403640229</v>
      </c>
      <c r="N47" s="39">
        <f>_xlfn.STDEV.S(N7:N41)</f>
        <v>2.0202853833810286</v>
      </c>
    </row>
    <row r="48" spans="1:21" x14ac:dyDescent="0.2">
      <c r="C48" s="60"/>
      <c r="D48" s="47"/>
      <c r="F48" s="31" t="s">
        <v>30</v>
      </c>
      <c r="G48" s="33">
        <f>COUNT(Q8:Q41)</f>
        <v>33</v>
      </c>
      <c r="I48" s="31" t="s">
        <v>30</v>
      </c>
      <c r="J48" s="29">
        <f>COUNT(J8:J41)</f>
        <v>33</v>
      </c>
      <c r="K48" s="33">
        <f>COUNT(K8:K41)</f>
        <v>33</v>
      </c>
      <c r="L48" s="31" t="s">
        <v>30</v>
      </c>
      <c r="M48" s="29">
        <f>COUNT(M7:M41)</f>
        <v>33</v>
      </c>
      <c r="N48" s="33">
        <f>COUNT(N7:N41)</f>
        <v>33</v>
      </c>
    </row>
    <row r="49" spans="3:10" x14ac:dyDescent="0.2">
      <c r="C49" s="60"/>
      <c r="D49" s="47"/>
    </row>
    <row r="50" spans="3:10" x14ac:dyDescent="0.2">
      <c r="C50" s="60"/>
      <c r="D50" s="47"/>
    </row>
    <row r="51" spans="3:10" x14ac:dyDescent="0.2">
      <c r="C51" s="60"/>
      <c r="D51" s="47"/>
    </row>
    <row r="52" spans="3:10" x14ac:dyDescent="0.2">
      <c r="C52" s="60"/>
      <c r="D52" s="47"/>
      <c r="I52" s="32"/>
      <c r="J52" s="32"/>
    </row>
    <row r="53" spans="3:10" x14ac:dyDescent="0.2">
      <c r="C53" s="60"/>
      <c r="D53" s="47"/>
      <c r="I53" s="32"/>
      <c r="J53" s="32"/>
    </row>
    <row r="54" spans="3:10" x14ac:dyDescent="0.2">
      <c r="C54" s="60"/>
      <c r="D54" s="47"/>
      <c r="I54" s="32"/>
      <c r="J54" s="32"/>
    </row>
    <row r="55" spans="3:10" x14ac:dyDescent="0.2">
      <c r="C55" s="60"/>
      <c r="D55" s="47"/>
      <c r="I55" s="32"/>
      <c r="J55" s="32"/>
    </row>
    <row r="56" spans="3:10" x14ac:dyDescent="0.2">
      <c r="C56" s="60"/>
      <c r="D56" s="47"/>
      <c r="I56" s="32"/>
      <c r="J56" s="32"/>
    </row>
    <row r="57" spans="3:10" x14ac:dyDescent="0.2">
      <c r="C57" s="60"/>
      <c r="D57" s="47"/>
      <c r="I57" s="32"/>
      <c r="J57" s="32"/>
    </row>
    <row r="58" spans="3:10" x14ac:dyDescent="0.2">
      <c r="C58" s="60"/>
      <c r="D58" s="47"/>
      <c r="I58" s="32"/>
      <c r="J58" s="32"/>
    </row>
    <row r="59" spans="3:10" x14ac:dyDescent="0.2">
      <c r="C59" s="60"/>
      <c r="D59" s="47"/>
      <c r="I59" s="32"/>
      <c r="J59" s="32"/>
    </row>
    <row r="60" spans="3:10" x14ac:dyDescent="0.2">
      <c r="C60" s="60"/>
      <c r="D60" s="47"/>
      <c r="I60" s="32"/>
      <c r="J60" s="32"/>
    </row>
    <row r="61" spans="3:10" x14ac:dyDescent="0.2">
      <c r="C61" s="60"/>
      <c r="D61" s="47"/>
      <c r="I61" s="32"/>
      <c r="J61" s="32"/>
    </row>
    <row r="62" spans="3:10" x14ac:dyDescent="0.2">
      <c r="C62" s="60"/>
      <c r="D62" s="47"/>
      <c r="I62" s="32"/>
      <c r="J62" s="32"/>
    </row>
    <row r="63" spans="3:10" x14ac:dyDescent="0.2">
      <c r="C63" s="60"/>
      <c r="D63" s="47"/>
      <c r="I63" s="32"/>
      <c r="J63" s="32"/>
    </row>
    <row r="64" spans="3:10" x14ac:dyDescent="0.2">
      <c r="C64" s="60"/>
      <c r="D64" s="47"/>
      <c r="I64" s="32"/>
      <c r="J64" s="32"/>
    </row>
    <row r="65" spans="3:10" x14ac:dyDescent="0.2">
      <c r="C65" s="60"/>
      <c r="D65" s="47"/>
      <c r="I65" s="32"/>
      <c r="J65" s="32"/>
    </row>
    <row r="66" spans="3:10" x14ac:dyDescent="0.2">
      <c r="C66" s="60"/>
      <c r="D66" s="47"/>
      <c r="I66" s="32"/>
      <c r="J66" s="32"/>
    </row>
    <row r="67" spans="3:10" x14ac:dyDescent="0.2">
      <c r="C67" s="60"/>
      <c r="D67" s="47"/>
      <c r="I67" s="32"/>
      <c r="J67" s="32"/>
    </row>
    <row r="68" spans="3:10" x14ac:dyDescent="0.2">
      <c r="C68" s="60"/>
      <c r="D68" s="47"/>
      <c r="I68" s="32"/>
      <c r="J68" s="32"/>
    </row>
    <row r="69" spans="3:10" x14ac:dyDescent="0.2">
      <c r="C69" s="60"/>
      <c r="D69" s="47"/>
      <c r="I69" s="32"/>
      <c r="J69" s="32"/>
    </row>
    <row r="70" spans="3:10" x14ac:dyDescent="0.2">
      <c r="I70" s="32"/>
      <c r="J70" s="32"/>
    </row>
    <row r="71" spans="3:10" x14ac:dyDescent="0.2">
      <c r="I71" s="32"/>
      <c r="J71" s="32"/>
    </row>
    <row r="72" spans="3:10" x14ac:dyDescent="0.2">
      <c r="I72" s="32"/>
      <c r="J72" s="32"/>
    </row>
    <row r="73" spans="3:10" x14ac:dyDescent="0.2">
      <c r="I73" s="32"/>
      <c r="J73" s="32"/>
    </row>
  </sheetData>
  <mergeCells count="7">
    <mergeCell ref="I4:K4"/>
    <mergeCell ref="L4:N4"/>
    <mergeCell ref="A4:E4"/>
    <mergeCell ref="F4:H4"/>
    <mergeCell ref="R3:U3"/>
    <mergeCell ref="R4:S4"/>
    <mergeCell ref="T4:U4"/>
  </mergeCells>
  <pageMargins left="0.78740157499999996" right="0.78740157499999996" top="0.984251969" bottom="0.984251969" header="0.4921259845" footer="0.492125984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73"/>
  <sheetViews>
    <sheetView zoomScale="80" zoomScaleNormal="80" workbookViewId="0">
      <selection activeCell="K71" sqref="K71"/>
    </sheetView>
  </sheetViews>
  <sheetFormatPr baseColWidth="10" defaultColWidth="11.42578125" defaultRowHeight="12.75" x14ac:dyDescent="0.2"/>
  <cols>
    <col min="1" max="1" width="16.7109375" style="7" customWidth="1"/>
    <col min="2" max="2" width="11.7109375" style="20" customWidth="1"/>
    <col min="3" max="3" width="13.5703125" style="20" customWidth="1"/>
    <col min="4" max="4" width="11.7109375" style="20" customWidth="1"/>
    <col min="5" max="5" width="13.5703125" style="20" customWidth="1"/>
    <col min="6" max="6" width="15.140625" style="20" bestFit="1" customWidth="1"/>
    <col min="7" max="7" width="12.7109375" style="20" customWidth="1"/>
    <col min="8" max="8" width="15.7109375" style="20" bestFit="1" customWidth="1"/>
    <col min="9" max="9" width="13.85546875" style="20" customWidth="1"/>
    <col min="10" max="11" width="15.7109375" style="20" customWidth="1"/>
    <col min="12" max="12" width="13.85546875" style="20" bestFit="1" customWidth="1"/>
    <col min="13" max="14" width="15.7109375" style="20" customWidth="1"/>
    <col min="15" max="16" width="11.42578125" style="7"/>
    <col min="17" max="17" width="18.5703125" style="20" customWidth="1"/>
    <col min="18" max="18" width="13" style="7" bestFit="1" customWidth="1"/>
    <col min="19" max="19" width="15.7109375" style="7" bestFit="1" customWidth="1"/>
    <col min="20" max="20" width="13" style="7" bestFit="1" customWidth="1"/>
    <col min="21" max="21" width="15.7109375" style="7" bestFit="1" customWidth="1"/>
    <col min="22" max="16384" width="11.42578125" style="7"/>
  </cols>
  <sheetData>
    <row r="1" spans="1:21" ht="18" x14ac:dyDescent="0.25">
      <c r="A1" s="10" t="s">
        <v>174</v>
      </c>
    </row>
    <row r="3" spans="1:21" x14ac:dyDescent="0.2">
      <c r="R3" s="112" t="s">
        <v>78</v>
      </c>
      <c r="S3" s="112"/>
      <c r="T3" s="112"/>
      <c r="U3" s="112"/>
    </row>
    <row r="4" spans="1:21" ht="25.5" customHeight="1" x14ac:dyDescent="0.2">
      <c r="A4" s="106" t="s">
        <v>148</v>
      </c>
      <c r="B4" s="107"/>
      <c r="C4" s="107"/>
      <c r="D4" s="107"/>
      <c r="E4" s="108"/>
      <c r="F4" s="109" t="s">
        <v>17</v>
      </c>
      <c r="G4" s="110"/>
      <c r="H4" s="111"/>
      <c r="I4" s="102" t="s">
        <v>62</v>
      </c>
      <c r="J4" s="103"/>
      <c r="K4" s="104"/>
      <c r="L4" s="105" t="s">
        <v>147</v>
      </c>
      <c r="M4" s="103"/>
      <c r="N4" s="104"/>
      <c r="R4" s="113" t="s">
        <v>55</v>
      </c>
      <c r="S4" s="113"/>
      <c r="T4" s="113" t="s">
        <v>56</v>
      </c>
      <c r="U4" s="113"/>
    </row>
    <row r="5" spans="1:21" ht="54.75" customHeight="1" x14ac:dyDescent="0.2">
      <c r="A5" s="16" t="s">
        <v>16</v>
      </c>
      <c r="B5" s="53" t="s">
        <v>55</v>
      </c>
      <c r="C5" s="28" t="s">
        <v>20</v>
      </c>
      <c r="D5" s="70" t="s">
        <v>123</v>
      </c>
      <c r="E5" s="40" t="s">
        <v>20</v>
      </c>
      <c r="F5" s="53" t="s">
        <v>58</v>
      </c>
      <c r="G5" s="15" t="s">
        <v>57</v>
      </c>
      <c r="H5" s="15" t="s">
        <v>59</v>
      </c>
      <c r="I5" s="53" t="s">
        <v>58</v>
      </c>
      <c r="J5" s="15" t="s">
        <v>60</v>
      </c>
      <c r="K5" s="14" t="s">
        <v>61</v>
      </c>
      <c r="L5" s="53" t="s">
        <v>58</v>
      </c>
      <c r="M5" s="15" t="s">
        <v>60</v>
      </c>
      <c r="N5" s="14" t="s">
        <v>61</v>
      </c>
      <c r="Q5" s="43" t="s">
        <v>64</v>
      </c>
      <c r="R5" s="43" t="s">
        <v>60</v>
      </c>
      <c r="S5" s="43" t="s">
        <v>61</v>
      </c>
      <c r="T5" s="43" t="s">
        <v>60</v>
      </c>
      <c r="U5" s="43" t="s">
        <v>61</v>
      </c>
    </row>
    <row r="6" spans="1:21" x14ac:dyDescent="0.2">
      <c r="A6" s="57"/>
      <c r="B6" s="31"/>
      <c r="C6" s="29"/>
      <c r="D6" s="29"/>
      <c r="E6" s="33"/>
      <c r="F6" s="29"/>
      <c r="G6" s="29"/>
      <c r="H6" s="29"/>
      <c r="I6" s="31"/>
      <c r="J6" s="29"/>
      <c r="K6" s="33"/>
      <c r="L6" s="31"/>
      <c r="M6" s="29"/>
      <c r="N6" s="33"/>
    </row>
    <row r="7" spans="1:21" x14ac:dyDescent="0.2">
      <c r="A7" s="51">
        <v>33420</v>
      </c>
      <c r="B7" s="19">
        <v>1991</v>
      </c>
      <c r="C7" s="20">
        <v>2.7</v>
      </c>
      <c r="D7" s="20">
        <v>1992</v>
      </c>
      <c r="E7" s="26">
        <v>2</v>
      </c>
      <c r="F7" s="20">
        <v>1991</v>
      </c>
      <c r="G7" s="75"/>
      <c r="H7" s="75"/>
      <c r="I7" s="19">
        <v>1991</v>
      </c>
      <c r="J7" s="75"/>
      <c r="K7" s="75"/>
      <c r="L7" s="19">
        <v>1992</v>
      </c>
      <c r="M7" s="32">
        <f>E7-G8</f>
        <v>0</v>
      </c>
      <c r="N7" s="26">
        <f t="shared" ref="N7:N32" si="0">E7-H8</f>
        <v>0.10000000000000009</v>
      </c>
      <c r="T7" s="32">
        <f t="shared" ref="T7:U22" si="1">ABS(M7)</f>
        <v>0</v>
      </c>
      <c r="U7" s="32">
        <f t="shared" si="1"/>
        <v>0.10000000000000009</v>
      </c>
    </row>
    <row r="8" spans="1:21" x14ac:dyDescent="0.2">
      <c r="A8" s="51">
        <v>33786</v>
      </c>
      <c r="B8" s="19">
        <v>1992</v>
      </c>
      <c r="C8" s="32">
        <v>1.2</v>
      </c>
      <c r="D8" s="20">
        <v>1993</v>
      </c>
      <c r="E8" s="26">
        <v>2.2000000000000002</v>
      </c>
      <c r="F8" s="20">
        <v>1992</v>
      </c>
      <c r="G8" s="32">
        <f>ROUND('BIP Realisation'!I13,1)</f>
        <v>2</v>
      </c>
      <c r="H8" s="32">
        <f>ROUND('BIP Realisation'!S13,1)</f>
        <v>1.9</v>
      </c>
      <c r="I8" s="19">
        <v>1992</v>
      </c>
      <c r="J8" s="32">
        <f t="shared" ref="J8:J36" si="2">C8-G8</f>
        <v>-0.8</v>
      </c>
      <c r="K8" s="26">
        <f t="shared" ref="K8:K36" si="3">C8-H8</f>
        <v>-0.7</v>
      </c>
      <c r="L8" s="19">
        <v>1993</v>
      </c>
      <c r="M8" s="32">
        <f t="shared" ref="M8:M32" si="4">E8-G9</f>
        <v>3.2</v>
      </c>
      <c r="N8" s="26">
        <f t="shared" si="0"/>
        <v>3.5</v>
      </c>
      <c r="Q8" s="32">
        <f t="shared" ref="Q8:Q35" si="5">G8-H8</f>
        <v>0.10000000000000009</v>
      </c>
      <c r="R8" s="32">
        <f>ABS(J8)</f>
        <v>0.8</v>
      </c>
      <c r="S8" s="32">
        <f>ABS(K8)</f>
        <v>0.7</v>
      </c>
      <c r="T8" s="32">
        <f t="shared" si="1"/>
        <v>3.2</v>
      </c>
      <c r="U8" s="32">
        <f t="shared" si="1"/>
        <v>3.5</v>
      </c>
    </row>
    <row r="9" spans="1:21" x14ac:dyDescent="0.2">
      <c r="A9" s="51">
        <v>34151</v>
      </c>
      <c r="B9" s="19">
        <v>1993</v>
      </c>
      <c r="C9" s="32">
        <v>-2.1</v>
      </c>
      <c r="D9" s="20">
        <v>1994</v>
      </c>
      <c r="E9" s="26">
        <v>0.8</v>
      </c>
      <c r="F9" s="20">
        <v>1993</v>
      </c>
      <c r="G9" s="32">
        <f>ROUND('BIP Realisation'!I14,1)</f>
        <v>-1</v>
      </c>
      <c r="H9" s="32">
        <f>ROUND('BIP Realisation'!S14,1)</f>
        <v>-1.3</v>
      </c>
      <c r="I9" s="19">
        <v>1993</v>
      </c>
      <c r="J9" s="32">
        <f t="shared" si="2"/>
        <v>-1.1000000000000001</v>
      </c>
      <c r="K9" s="26">
        <f t="shared" si="3"/>
        <v>-0.8</v>
      </c>
      <c r="L9" s="19">
        <v>1994</v>
      </c>
      <c r="M9" s="32">
        <f t="shared" si="4"/>
        <v>-1.8</v>
      </c>
      <c r="N9" s="26">
        <f t="shared" si="0"/>
        <v>-1.9999999999999998</v>
      </c>
      <c r="Q9" s="32">
        <f t="shared" si="5"/>
        <v>0.30000000000000004</v>
      </c>
      <c r="R9" s="32">
        <f>ABS(J9)</f>
        <v>1.1000000000000001</v>
      </c>
      <c r="S9" s="32">
        <f>ABS(K9)</f>
        <v>0.8</v>
      </c>
      <c r="T9" s="32">
        <f t="shared" si="1"/>
        <v>1.8</v>
      </c>
      <c r="U9" s="32">
        <f t="shared" si="1"/>
        <v>1.9999999999999998</v>
      </c>
    </row>
    <row r="10" spans="1:21" x14ac:dyDescent="0.2">
      <c r="A10" s="51">
        <v>34516</v>
      </c>
      <c r="B10" s="19">
        <v>1994</v>
      </c>
      <c r="C10" s="32">
        <v>1.3</v>
      </c>
      <c r="D10" s="20">
        <v>1995</v>
      </c>
      <c r="E10" s="26">
        <v>2</v>
      </c>
      <c r="F10" s="20">
        <v>1994</v>
      </c>
      <c r="G10" s="32">
        <f>ROUND('BIP Realisation'!I15,1)</f>
        <v>2.6</v>
      </c>
      <c r="H10" s="32">
        <f>ROUND('BIP Realisation'!S15,1)</f>
        <v>2.8</v>
      </c>
      <c r="I10" s="19">
        <v>1994</v>
      </c>
      <c r="J10" s="32">
        <f t="shared" si="2"/>
        <v>-1.3</v>
      </c>
      <c r="K10" s="26">
        <f t="shared" si="3"/>
        <v>-1.4999999999999998</v>
      </c>
      <c r="L10" s="19">
        <v>1995</v>
      </c>
      <c r="M10" s="32">
        <f t="shared" si="4"/>
        <v>0.5</v>
      </c>
      <c r="N10" s="26">
        <f t="shared" si="0"/>
        <v>0.10000000000000009</v>
      </c>
      <c r="Q10" s="32">
        <f t="shared" si="5"/>
        <v>-0.19999999999999973</v>
      </c>
      <c r="R10" s="32">
        <f t="shared" ref="R10:S30" si="6">ABS(J10)</f>
        <v>1.3</v>
      </c>
      <c r="S10" s="32">
        <f t="shared" si="6"/>
        <v>1.4999999999999998</v>
      </c>
      <c r="T10" s="32">
        <f t="shared" si="1"/>
        <v>0.5</v>
      </c>
      <c r="U10" s="32">
        <f t="shared" si="1"/>
        <v>0.10000000000000009</v>
      </c>
    </row>
    <row r="11" spans="1:21" x14ac:dyDescent="0.2">
      <c r="A11" s="51">
        <v>34881</v>
      </c>
      <c r="B11" s="19">
        <v>1995</v>
      </c>
      <c r="C11" s="32">
        <v>2.2999999999999998</v>
      </c>
      <c r="D11" s="20">
        <v>1996</v>
      </c>
      <c r="E11" s="26">
        <v>2.1</v>
      </c>
      <c r="F11" s="20">
        <v>1995</v>
      </c>
      <c r="G11" s="32">
        <f>ROUND('BIP Realisation'!I16,1)</f>
        <v>1.5</v>
      </c>
      <c r="H11" s="32">
        <f>ROUND('BIP Realisation'!S16,1)</f>
        <v>1.9</v>
      </c>
      <c r="I11" s="19">
        <v>1995</v>
      </c>
      <c r="J11" s="32">
        <f t="shared" si="2"/>
        <v>0.79999999999999982</v>
      </c>
      <c r="K11" s="26">
        <f t="shared" si="3"/>
        <v>0.39999999999999991</v>
      </c>
      <c r="L11" s="19">
        <v>1996</v>
      </c>
      <c r="M11" s="32">
        <f t="shared" si="4"/>
        <v>1.1000000000000001</v>
      </c>
      <c r="N11" s="26">
        <f t="shared" si="0"/>
        <v>0.70000000000000018</v>
      </c>
      <c r="Q11" s="32">
        <f t="shared" si="5"/>
        <v>-0.39999999999999991</v>
      </c>
      <c r="R11" s="32">
        <f t="shared" si="6"/>
        <v>0.79999999999999982</v>
      </c>
      <c r="S11" s="32">
        <f t="shared" si="6"/>
        <v>0.39999999999999991</v>
      </c>
      <c r="T11" s="32">
        <f t="shared" si="1"/>
        <v>1.1000000000000001</v>
      </c>
      <c r="U11" s="32">
        <f t="shared" si="1"/>
        <v>0.70000000000000018</v>
      </c>
    </row>
    <row r="12" spans="1:21" x14ac:dyDescent="0.2">
      <c r="A12" s="51">
        <v>35247</v>
      </c>
      <c r="B12" s="19">
        <v>1996</v>
      </c>
      <c r="C12" s="76">
        <v>0.7</v>
      </c>
      <c r="D12" s="20">
        <v>1997</v>
      </c>
      <c r="E12" s="26">
        <v>1.9</v>
      </c>
      <c r="F12" s="20">
        <v>1996</v>
      </c>
      <c r="G12" s="32">
        <f>ROUND('BIP Realisation'!I17,1)</f>
        <v>1</v>
      </c>
      <c r="H12" s="32">
        <f>ROUND('BIP Realisation'!S17,1)</f>
        <v>1.4</v>
      </c>
      <c r="I12" s="19">
        <v>1996</v>
      </c>
      <c r="J12" s="32">
        <f t="shared" si="2"/>
        <v>-0.30000000000000004</v>
      </c>
      <c r="K12" s="26">
        <f t="shared" si="3"/>
        <v>-0.7</v>
      </c>
      <c r="L12" s="19">
        <v>1997</v>
      </c>
      <c r="M12" s="32">
        <f t="shared" si="4"/>
        <v>0</v>
      </c>
      <c r="N12" s="26">
        <f t="shared" si="0"/>
        <v>-0.30000000000000027</v>
      </c>
      <c r="Q12" s="32">
        <f t="shared" si="5"/>
        <v>-0.39999999999999991</v>
      </c>
      <c r="R12" s="32">
        <f t="shared" si="6"/>
        <v>0.30000000000000004</v>
      </c>
      <c r="S12" s="32">
        <f t="shared" si="6"/>
        <v>0.7</v>
      </c>
      <c r="T12" s="32">
        <f t="shared" si="1"/>
        <v>0</v>
      </c>
      <c r="U12" s="32">
        <f t="shared" si="1"/>
        <v>0.30000000000000027</v>
      </c>
    </row>
    <row r="13" spans="1:21" x14ac:dyDescent="0.2">
      <c r="A13" s="51">
        <v>35612</v>
      </c>
      <c r="B13" s="19">
        <v>1997</v>
      </c>
      <c r="C13" s="76">
        <v>2.2999999999999998</v>
      </c>
      <c r="D13" s="20">
        <v>1998</v>
      </c>
      <c r="E13" s="77">
        <v>2.7</v>
      </c>
      <c r="F13" s="20">
        <v>1997</v>
      </c>
      <c r="G13" s="32">
        <f>ROUND('BIP Realisation'!I18,1)</f>
        <v>1.9</v>
      </c>
      <c r="H13" s="32">
        <f>ROUND('BIP Realisation'!S18,1)</f>
        <v>2.2000000000000002</v>
      </c>
      <c r="I13" s="19">
        <v>1997</v>
      </c>
      <c r="J13" s="32">
        <f t="shared" si="2"/>
        <v>0.39999999999999991</v>
      </c>
      <c r="K13" s="26">
        <f t="shared" si="3"/>
        <v>9.9999999999999645E-2</v>
      </c>
      <c r="L13" s="19">
        <v>1998</v>
      </c>
      <c r="M13" s="32">
        <f t="shared" si="4"/>
        <v>0.60000000000000009</v>
      </c>
      <c r="N13" s="26">
        <f t="shared" si="0"/>
        <v>-9.9999999999999645E-2</v>
      </c>
      <c r="Q13" s="32">
        <f t="shared" si="5"/>
        <v>-0.30000000000000027</v>
      </c>
      <c r="R13" s="32">
        <f t="shared" si="6"/>
        <v>0.39999999999999991</v>
      </c>
      <c r="S13" s="32">
        <f t="shared" si="6"/>
        <v>9.9999999999999645E-2</v>
      </c>
      <c r="T13" s="32">
        <f t="shared" si="1"/>
        <v>0.60000000000000009</v>
      </c>
      <c r="U13" s="32">
        <f t="shared" si="1"/>
        <v>9.9999999999999645E-2</v>
      </c>
    </row>
    <row r="14" spans="1:21" x14ac:dyDescent="0.2">
      <c r="A14" s="51">
        <v>35977</v>
      </c>
      <c r="B14" s="19">
        <v>1998</v>
      </c>
      <c r="C14" s="32">
        <v>2.6</v>
      </c>
      <c r="D14" s="20">
        <v>1999</v>
      </c>
      <c r="E14" s="26">
        <v>2.8</v>
      </c>
      <c r="F14" s="20">
        <v>1998</v>
      </c>
      <c r="G14" s="32">
        <f>ROUND('BIP Realisation'!I19,1)</f>
        <v>2.1</v>
      </c>
      <c r="H14" s="32">
        <f>ROUND('BIP Realisation'!S19,1)</f>
        <v>2.8</v>
      </c>
      <c r="I14" s="19">
        <v>1998</v>
      </c>
      <c r="J14" s="32">
        <f t="shared" si="2"/>
        <v>0.5</v>
      </c>
      <c r="K14" s="26">
        <f t="shared" si="3"/>
        <v>-0.19999999999999973</v>
      </c>
      <c r="L14" s="19">
        <v>1999</v>
      </c>
      <c r="M14" s="32">
        <f t="shared" si="4"/>
        <v>0.69999999999999973</v>
      </c>
      <c r="N14" s="26">
        <f t="shared" si="0"/>
        <v>1.4</v>
      </c>
      <c r="Q14" s="32">
        <f t="shared" si="5"/>
        <v>-0.69999999999999973</v>
      </c>
      <c r="R14" s="32">
        <f t="shared" si="6"/>
        <v>0.5</v>
      </c>
      <c r="S14" s="32">
        <f t="shared" si="6"/>
        <v>0.19999999999999973</v>
      </c>
      <c r="T14" s="32">
        <f t="shared" si="1"/>
        <v>0.69999999999999973</v>
      </c>
      <c r="U14" s="32">
        <f t="shared" si="1"/>
        <v>1.4</v>
      </c>
    </row>
    <row r="15" spans="1:21" x14ac:dyDescent="0.2">
      <c r="A15" s="51">
        <v>36342</v>
      </c>
      <c r="B15" s="19">
        <v>1999</v>
      </c>
      <c r="C15" s="32">
        <v>1.6</v>
      </c>
      <c r="D15" s="20">
        <v>2000</v>
      </c>
      <c r="E15" s="26">
        <v>2.5</v>
      </c>
      <c r="F15" s="20">
        <v>1999</v>
      </c>
      <c r="G15" s="32">
        <f>ROUND('BIP Realisation'!I20,1)</f>
        <v>2.1</v>
      </c>
      <c r="H15" s="32">
        <f>ROUND('BIP Realisation'!S20,1)</f>
        <v>1.4</v>
      </c>
      <c r="I15" s="19">
        <v>1999</v>
      </c>
      <c r="J15" s="32">
        <f t="shared" si="2"/>
        <v>-0.5</v>
      </c>
      <c r="K15" s="26">
        <f t="shared" si="3"/>
        <v>0.20000000000000018</v>
      </c>
      <c r="L15" s="19">
        <v>2000</v>
      </c>
      <c r="M15" s="32">
        <f t="shared" si="4"/>
        <v>-0.39999999999999991</v>
      </c>
      <c r="N15" s="26">
        <f t="shared" si="0"/>
        <v>-0.60000000000000009</v>
      </c>
      <c r="Q15" s="32">
        <f t="shared" si="5"/>
        <v>0.70000000000000018</v>
      </c>
      <c r="R15" s="32">
        <f t="shared" si="6"/>
        <v>0.5</v>
      </c>
      <c r="S15" s="32">
        <f t="shared" si="6"/>
        <v>0.20000000000000018</v>
      </c>
      <c r="T15" s="32">
        <f t="shared" si="1"/>
        <v>0.39999999999999991</v>
      </c>
      <c r="U15" s="32">
        <f t="shared" si="1"/>
        <v>0.60000000000000009</v>
      </c>
    </row>
    <row r="16" spans="1:21" x14ac:dyDescent="0.2">
      <c r="A16" s="51">
        <v>36708</v>
      </c>
      <c r="B16" s="19">
        <v>2000</v>
      </c>
      <c r="C16" s="32">
        <v>2.9</v>
      </c>
      <c r="D16" s="20">
        <v>2001</v>
      </c>
      <c r="E16" s="26">
        <v>2.9</v>
      </c>
      <c r="F16" s="20">
        <v>2000</v>
      </c>
      <c r="G16" s="32">
        <f>ROUND('BIP Realisation'!I21,1)</f>
        <v>2.9</v>
      </c>
      <c r="H16" s="32">
        <f>ROUND('BIP Realisation'!S21,1)</f>
        <v>3.1</v>
      </c>
      <c r="I16" s="19">
        <v>2000</v>
      </c>
      <c r="J16" s="32">
        <f t="shared" si="2"/>
        <v>0</v>
      </c>
      <c r="K16" s="26">
        <f t="shared" si="3"/>
        <v>-0.20000000000000018</v>
      </c>
      <c r="L16" s="19">
        <v>2001</v>
      </c>
      <c r="M16" s="32">
        <f t="shared" si="4"/>
        <v>1.2999999999999998</v>
      </c>
      <c r="N16" s="26">
        <f t="shared" si="0"/>
        <v>2.2999999999999998</v>
      </c>
      <c r="Q16" s="32">
        <f t="shared" si="5"/>
        <v>-0.20000000000000018</v>
      </c>
      <c r="R16" s="32">
        <f t="shared" si="6"/>
        <v>0</v>
      </c>
      <c r="S16" s="32">
        <f t="shared" si="6"/>
        <v>0.20000000000000018</v>
      </c>
      <c r="T16" s="32">
        <f t="shared" si="1"/>
        <v>1.2999999999999998</v>
      </c>
      <c r="U16" s="32">
        <f t="shared" si="1"/>
        <v>2.2999999999999998</v>
      </c>
    </row>
    <row r="17" spans="1:21" x14ac:dyDescent="0.2">
      <c r="A17" s="51">
        <v>37073</v>
      </c>
      <c r="B17" s="19">
        <v>2001</v>
      </c>
      <c r="C17" s="32">
        <v>1.5</v>
      </c>
      <c r="D17" s="20">
        <v>2002</v>
      </c>
      <c r="E17" s="26">
        <v>2.2000000000000002</v>
      </c>
      <c r="F17" s="20">
        <v>2001</v>
      </c>
      <c r="G17" s="32">
        <f>ROUND('BIP Realisation'!I22,1)</f>
        <v>1.6</v>
      </c>
      <c r="H17" s="32">
        <f>ROUND('BIP Realisation'!S22,1)</f>
        <v>0.6</v>
      </c>
      <c r="I17" s="19">
        <v>2001</v>
      </c>
      <c r="J17" s="32">
        <f t="shared" si="2"/>
        <v>-0.10000000000000009</v>
      </c>
      <c r="K17" s="26">
        <f t="shared" si="3"/>
        <v>0.9</v>
      </c>
      <c r="L17" s="19">
        <v>2002</v>
      </c>
      <c r="M17" s="32">
        <f t="shared" si="4"/>
        <v>2.4000000000000004</v>
      </c>
      <c r="N17" s="26">
        <f t="shared" si="0"/>
        <v>2</v>
      </c>
      <c r="Q17" s="32">
        <f t="shared" si="5"/>
        <v>1</v>
      </c>
      <c r="R17" s="32">
        <f t="shared" si="6"/>
        <v>0.10000000000000009</v>
      </c>
      <c r="S17" s="32">
        <f t="shared" si="6"/>
        <v>0.9</v>
      </c>
      <c r="T17" s="32">
        <f t="shared" si="1"/>
        <v>2.4000000000000004</v>
      </c>
      <c r="U17" s="32">
        <f t="shared" si="1"/>
        <v>2</v>
      </c>
    </row>
    <row r="18" spans="1:21" x14ac:dyDescent="0.2">
      <c r="A18" s="51">
        <v>37438</v>
      </c>
      <c r="B18" s="19">
        <v>2002</v>
      </c>
      <c r="C18" s="20">
        <v>0.9</v>
      </c>
      <c r="D18" s="20">
        <v>2003</v>
      </c>
      <c r="E18" s="27">
        <v>2.4</v>
      </c>
      <c r="F18" s="20">
        <v>2002</v>
      </c>
      <c r="G18" s="32">
        <f>ROUND('BIP Realisation'!I23,1)</f>
        <v>-0.2</v>
      </c>
      <c r="H18" s="32">
        <f>ROUND('BIP Realisation'!S23,1)</f>
        <v>0.2</v>
      </c>
      <c r="I18" s="19">
        <v>2002</v>
      </c>
      <c r="J18" s="32">
        <f t="shared" si="2"/>
        <v>1.1000000000000001</v>
      </c>
      <c r="K18" s="26">
        <f t="shared" si="3"/>
        <v>0.7</v>
      </c>
      <c r="L18" s="19">
        <v>2003</v>
      </c>
      <c r="M18" s="32">
        <f t="shared" si="4"/>
        <v>2.9</v>
      </c>
      <c r="N18" s="26">
        <f t="shared" si="0"/>
        <v>2.5</v>
      </c>
      <c r="Q18" s="32">
        <f t="shared" si="5"/>
        <v>-0.4</v>
      </c>
      <c r="R18" s="32">
        <f t="shared" si="6"/>
        <v>1.1000000000000001</v>
      </c>
      <c r="S18" s="32">
        <f t="shared" si="6"/>
        <v>0.7</v>
      </c>
      <c r="T18" s="32">
        <f t="shared" si="1"/>
        <v>2.9</v>
      </c>
      <c r="U18" s="32">
        <f t="shared" si="1"/>
        <v>2.5</v>
      </c>
    </row>
    <row r="19" spans="1:21" x14ac:dyDescent="0.2">
      <c r="A19" s="51">
        <v>37803</v>
      </c>
      <c r="B19" s="19">
        <v>2003</v>
      </c>
      <c r="C19" s="32">
        <v>0.1</v>
      </c>
      <c r="D19" s="20">
        <v>2004</v>
      </c>
      <c r="E19" s="27">
        <v>1.5</v>
      </c>
      <c r="F19" s="20">
        <v>2003</v>
      </c>
      <c r="G19" s="32">
        <f>ROUND('BIP Realisation'!I24,1)</f>
        <v>-0.5</v>
      </c>
      <c r="H19" s="32">
        <f>ROUND('BIP Realisation'!S24,1)</f>
        <v>-0.1</v>
      </c>
      <c r="I19" s="19">
        <v>2003</v>
      </c>
      <c r="J19" s="32">
        <f t="shared" si="2"/>
        <v>0.6</v>
      </c>
      <c r="K19" s="26">
        <f t="shared" si="3"/>
        <v>0.2</v>
      </c>
      <c r="L19" s="19">
        <v>2004</v>
      </c>
      <c r="M19" s="32">
        <f t="shared" si="4"/>
        <v>0.30000000000000004</v>
      </c>
      <c r="N19" s="26">
        <f t="shared" si="0"/>
        <v>-0.19999999999999996</v>
      </c>
      <c r="Q19" s="32">
        <f t="shared" si="5"/>
        <v>-0.4</v>
      </c>
      <c r="R19" s="32">
        <f t="shared" si="6"/>
        <v>0.6</v>
      </c>
      <c r="S19" s="32">
        <f t="shared" si="6"/>
        <v>0.2</v>
      </c>
      <c r="T19" s="32">
        <f t="shared" si="1"/>
        <v>0.30000000000000004</v>
      </c>
      <c r="U19" s="32">
        <f t="shared" si="1"/>
        <v>0.19999999999999996</v>
      </c>
    </row>
    <row r="20" spans="1:21" x14ac:dyDescent="0.2">
      <c r="A20" s="51">
        <v>38169</v>
      </c>
      <c r="B20" s="19">
        <v>2004</v>
      </c>
      <c r="C20" s="32">
        <v>1.7</v>
      </c>
      <c r="D20" s="20">
        <v>2005</v>
      </c>
      <c r="E20" s="26">
        <v>1.7</v>
      </c>
      <c r="F20" s="20">
        <v>2004</v>
      </c>
      <c r="G20" s="32">
        <f>ROUND('BIP Realisation'!I25,1)</f>
        <v>1.2</v>
      </c>
      <c r="H20" s="32">
        <f>ROUND('BIP Realisation'!S25,1)</f>
        <v>1.7</v>
      </c>
      <c r="I20" s="19">
        <v>2004</v>
      </c>
      <c r="J20" s="32">
        <f t="shared" si="2"/>
        <v>0.5</v>
      </c>
      <c r="K20" s="26">
        <f t="shared" si="3"/>
        <v>0</v>
      </c>
      <c r="L20" s="19">
        <v>2005</v>
      </c>
      <c r="M20" s="32">
        <f t="shared" si="4"/>
        <v>0.79999999999999993</v>
      </c>
      <c r="N20" s="26">
        <f t="shared" si="0"/>
        <v>0.79999999999999993</v>
      </c>
      <c r="Q20" s="32">
        <f t="shared" si="5"/>
        <v>-0.5</v>
      </c>
      <c r="R20" s="32">
        <f t="shared" si="6"/>
        <v>0.5</v>
      </c>
      <c r="S20" s="32">
        <f t="shared" si="6"/>
        <v>0</v>
      </c>
      <c r="T20" s="32">
        <f t="shared" si="1"/>
        <v>0.79999999999999993</v>
      </c>
      <c r="U20" s="32">
        <f t="shared" si="1"/>
        <v>0.79999999999999993</v>
      </c>
    </row>
    <row r="21" spans="1:21" x14ac:dyDescent="0.2">
      <c r="A21" s="51">
        <v>38534</v>
      </c>
      <c r="B21" s="19">
        <v>2005</v>
      </c>
      <c r="C21" s="32">
        <v>0.9</v>
      </c>
      <c r="D21" s="20">
        <v>2006</v>
      </c>
      <c r="E21" s="26">
        <v>1.3</v>
      </c>
      <c r="F21" s="20">
        <v>2005</v>
      </c>
      <c r="G21" s="32">
        <f>ROUND('BIP Realisation'!I26,1)</f>
        <v>0.9</v>
      </c>
      <c r="H21" s="32">
        <f>ROUND('BIP Realisation'!S26,1)</f>
        <v>0.9</v>
      </c>
      <c r="I21" s="19">
        <v>2005</v>
      </c>
      <c r="J21" s="32">
        <f t="shared" si="2"/>
        <v>0</v>
      </c>
      <c r="K21" s="26">
        <f t="shared" si="3"/>
        <v>0</v>
      </c>
      <c r="L21" s="19">
        <v>2006</v>
      </c>
      <c r="M21" s="32">
        <f t="shared" si="4"/>
        <v>-2.5999999999999996</v>
      </c>
      <c r="N21" s="26">
        <f t="shared" si="0"/>
        <v>-1.2</v>
      </c>
      <c r="Q21" s="32">
        <f t="shared" si="5"/>
        <v>0</v>
      </c>
      <c r="R21" s="32">
        <f t="shared" si="6"/>
        <v>0</v>
      </c>
      <c r="S21" s="32">
        <f t="shared" si="6"/>
        <v>0</v>
      </c>
      <c r="T21" s="32">
        <f t="shared" si="1"/>
        <v>2.5999999999999996</v>
      </c>
      <c r="U21" s="32">
        <f t="shared" si="1"/>
        <v>1.2</v>
      </c>
    </row>
    <row r="22" spans="1:21" x14ac:dyDescent="0.2">
      <c r="A22" s="51">
        <v>38899</v>
      </c>
      <c r="B22" s="19">
        <v>2006</v>
      </c>
      <c r="C22" s="32">
        <v>1.8</v>
      </c>
      <c r="D22" s="20">
        <v>2007</v>
      </c>
      <c r="E22" s="26">
        <v>1.1000000000000001</v>
      </c>
      <c r="F22" s="20">
        <v>2006</v>
      </c>
      <c r="G22" s="32">
        <f>ROUND('BIP Realisation'!I27,1)</f>
        <v>3.9</v>
      </c>
      <c r="H22" s="32">
        <f>ROUND('BIP Realisation'!S27,1)</f>
        <v>2.5</v>
      </c>
      <c r="I22" s="19">
        <v>2006</v>
      </c>
      <c r="J22" s="32">
        <f t="shared" si="2"/>
        <v>-2.0999999999999996</v>
      </c>
      <c r="K22" s="26">
        <f t="shared" si="3"/>
        <v>-0.7</v>
      </c>
      <c r="L22" s="19">
        <v>2007</v>
      </c>
      <c r="M22" s="32">
        <f t="shared" si="4"/>
        <v>-1.7999999999999998</v>
      </c>
      <c r="N22" s="26">
        <f t="shared" si="0"/>
        <v>-1.4</v>
      </c>
      <c r="Q22" s="32">
        <f t="shared" si="5"/>
        <v>1.4</v>
      </c>
      <c r="R22" s="32">
        <f t="shared" si="6"/>
        <v>2.0999999999999996</v>
      </c>
      <c r="S22" s="32">
        <f t="shared" si="6"/>
        <v>0.7</v>
      </c>
      <c r="T22" s="32">
        <f t="shared" si="1"/>
        <v>1.7999999999999998</v>
      </c>
      <c r="U22" s="32">
        <f t="shared" si="1"/>
        <v>1.4</v>
      </c>
    </row>
    <row r="23" spans="1:21" x14ac:dyDescent="0.2">
      <c r="A23" s="51">
        <v>39264</v>
      </c>
      <c r="B23" s="19">
        <v>2007</v>
      </c>
      <c r="C23" s="32">
        <v>2.7</v>
      </c>
      <c r="D23" s="20">
        <v>2008</v>
      </c>
      <c r="E23" s="26">
        <v>2.4</v>
      </c>
      <c r="F23" s="20">
        <v>2007</v>
      </c>
      <c r="G23" s="32">
        <f>ROUND('BIP Realisation'!I28,1)</f>
        <v>2.9</v>
      </c>
      <c r="H23" s="32">
        <f>ROUND('BIP Realisation'!S28,1)</f>
        <v>2.5</v>
      </c>
      <c r="I23" s="19">
        <v>2007</v>
      </c>
      <c r="J23" s="32">
        <f t="shared" si="2"/>
        <v>-0.19999999999999973</v>
      </c>
      <c r="K23" s="26">
        <f t="shared" si="3"/>
        <v>0.20000000000000018</v>
      </c>
      <c r="L23" s="19">
        <v>2008</v>
      </c>
      <c r="M23" s="32">
        <f t="shared" si="4"/>
        <v>1.5</v>
      </c>
      <c r="N23" s="26">
        <f t="shared" si="0"/>
        <v>1.0999999999999999</v>
      </c>
      <c r="Q23" s="32">
        <f t="shared" si="5"/>
        <v>0.39999999999999991</v>
      </c>
      <c r="R23" s="32">
        <f t="shared" si="6"/>
        <v>0.19999999999999973</v>
      </c>
      <c r="S23" s="32">
        <f t="shared" si="6"/>
        <v>0.20000000000000018</v>
      </c>
      <c r="T23" s="32">
        <f t="shared" ref="T23:U36" si="7">ABS(M23)</f>
        <v>1.5</v>
      </c>
      <c r="U23" s="32">
        <f t="shared" si="7"/>
        <v>1.0999999999999999</v>
      </c>
    </row>
    <row r="24" spans="1:21" x14ac:dyDescent="0.2">
      <c r="A24" s="51">
        <v>39630</v>
      </c>
      <c r="B24" s="19">
        <v>2008</v>
      </c>
      <c r="C24" s="20">
        <v>2.2000000000000002</v>
      </c>
      <c r="D24" s="20">
        <v>2009</v>
      </c>
      <c r="E24" s="27">
        <v>1.2</v>
      </c>
      <c r="F24" s="20">
        <v>2008</v>
      </c>
      <c r="G24" s="32">
        <f>ROUND('BIP Realisation'!I29,1)</f>
        <v>0.9</v>
      </c>
      <c r="H24" s="32">
        <f>ROUND('BIP Realisation'!S29,1)</f>
        <v>1.3</v>
      </c>
      <c r="I24" s="19">
        <v>2008</v>
      </c>
      <c r="J24" s="32">
        <f t="shared" si="2"/>
        <v>1.3000000000000003</v>
      </c>
      <c r="K24" s="26">
        <f t="shared" si="3"/>
        <v>0.90000000000000013</v>
      </c>
      <c r="L24" s="19">
        <v>2009</v>
      </c>
      <c r="M24" s="32">
        <f t="shared" si="4"/>
        <v>6.7</v>
      </c>
      <c r="N24" s="26">
        <f t="shared" si="0"/>
        <v>6.2</v>
      </c>
      <c r="Q24" s="32">
        <f t="shared" si="5"/>
        <v>-0.4</v>
      </c>
      <c r="R24" s="32">
        <f t="shared" si="6"/>
        <v>1.3000000000000003</v>
      </c>
      <c r="S24" s="32">
        <f t="shared" si="6"/>
        <v>0.90000000000000013</v>
      </c>
      <c r="T24" s="32">
        <f t="shared" si="7"/>
        <v>6.7</v>
      </c>
      <c r="U24" s="32">
        <f t="shared" si="7"/>
        <v>6.2</v>
      </c>
    </row>
    <row r="25" spans="1:21" x14ac:dyDescent="0.2">
      <c r="A25" s="51">
        <v>39995</v>
      </c>
      <c r="B25" s="19">
        <v>2009</v>
      </c>
      <c r="C25" s="20">
        <v>-5.9</v>
      </c>
      <c r="D25" s="20">
        <v>2010</v>
      </c>
      <c r="E25" s="27">
        <v>0.5</v>
      </c>
      <c r="F25" s="20">
        <v>2009</v>
      </c>
      <c r="G25" s="32">
        <f>ROUND('BIP Realisation'!I30,1)</f>
        <v>-5.5</v>
      </c>
      <c r="H25" s="32">
        <f>ROUND('BIP Realisation'!S30,1)</f>
        <v>-5</v>
      </c>
      <c r="I25" s="19">
        <v>2009</v>
      </c>
      <c r="J25" s="32">
        <f t="shared" si="2"/>
        <v>-0.40000000000000036</v>
      </c>
      <c r="K25" s="26">
        <f t="shared" si="3"/>
        <v>-0.90000000000000036</v>
      </c>
      <c r="L25" s="19">
        <v>2010</v>
      </c>
      <c r="M25" s="32">
        <f t="shared" si="4"/>
        <v>-3.5999999999999996</v>
      </c>
      <c r="N25" s="26">
        <f t="shared" si="0"/>
        <v>-3.1</v>
      </c>
      <c r="Q25" s="32">
        <f t="shared" si="5"/>
        <v>-0.5</v>
      </c>
      <c r="R25" s="32">
        <f t="shared" si="6"/>
        <v>0.40000000000000036</v>
      </c>
      <c r="S25" s="32">
        <f t="shared" si="6"/>
        <v>0.90000000000000036</v>
      </c>
      <c r="T25" s="32">
        <f t="shared" si="7"/>
        <v>3.5999999999999996</v>
      </c>
      <c r="U25" s="32">
        <f t="shared" si="7"/>
        <v>3.1</v>
      </c>
    </row>
    <row r="26" spans="1:21" x14ac:dyDescent="0.2">
      <c r="A26" s="51">
        <v>40360</v>
      </c>
      <c r="B26" s="19">
        <v>2010</v>
      </c>
      <c r="C26" s="20">
        <v>2</v>
      </c>
      <c r="D26" s="20">
        <v>2011</v>
      </c>
      <c r="E26" s="27">
        <v>1.7</v>
      </c>
      <c r="F26" s="20">
        <v>2010</v>
      </c>
      <c r="G26" s="32">
        <f>ROUND('BIP Realisation'!I31,1)</f>
        <v>4.0999999999999996</v>
      </c>
      <c r="H26" s="32">
        <f>ROUND('BIP Realisation'!S31,1)</f>
        <v>3.6</v>
      </c>
      <c r="I26" s="19">
        <v>2010</v>
      </c>
      <c r="J26" s="32">
        <f t="shared" si="2"/>
        <v>-2.0999999999999996</v>
      </c>
      <c r="K26" s="26">
        <f t="shared" si="3"/>
        <v>-1.6</v>
      </c>
      <c r="L26" s="19">
        <v>2011</v>
      </c>
      <c r="M26" s="32">
        <f t="shared" si="4"/>
        <v>-2.0999999999999996</v>
      </c>
      <c r="N26" s="26">
        <f t="shared" si="0"/>
        <v>-1.3</v>
      </c>
      <c r="Q26" s="32">
        <f t="shared" si="5"/>
        <v>0.49999999999999956</v>
      </c>
      <c r="R26" s="32">
        <f t="shared" si="6"/>
        <v>2.0999999999999996</v>
      </c>
      <c r="S26" s="32">
        <f t="shared" si="6"/>
        <v>1.6</v>
      </c>
      <c r="T26" s="32">
        <f t="shared" si="7"/>
        <v>2.0999999999999996</v>
      </c>
      <c r="U26" s="32">
        <f t="shared" si="7"/>
        <v>1.3</v>
      </c>
    </row>
    <row r="27" spans="1:21" x14ac:dyDescent="0.2">
      <c r="A27" s="51">
        <v>40725</v>
      </c>
      <c r="B27" s="19">
        <v>2011</v>
      </c>
      <c r="C27" s="20">
        <v>3.4</v>
      </c>
      <c r="D27" s="20">
        <v>2012</v>
      </c>
      <c r="E27" s="27">
        <v>1.9</v>
      </c>
      <c r="F27" s="20">
        <v>2011</v>
      </c>
      <c r="G27" s="32">
        <f>ROUND('BIP Realisation'!I32,1)</f>
        <v>3.8</v>
      </c>
      <c r="H27" s="32">
        <f>ROUND('BIP Realisation'!S32,1)</f>
        <v>3</v>
      </c>
      <c r="I27" s="19">
        <v>2011</v>
      </c>
      <c r="J27" s="32">
        <f t="shared" si="2"/>
        <v>-0.39999999999999991</v>
      </c>
      <c r="K27" s="26">
        <f t="shared" si="3"/>
        <v>0.39999999999999991</v>
      </c>
      <c r="L27" s="19">
        <v>2012</v>
      </c>
      <c r="M27" s="32">
        <f t="shared" si="4"/>
        <v>1.4</v>
      </c>
      <c r="N27" s="26">
        <f t="shared" si="0"/>
        <v>1.2</v>
      </c>
      <c r="Q27" s="32">
        <f t="shared" si="5"/>
        <v>0.79999999999999982</v>
      </c>
      <c r="R27" s="32">
        <f t="shared" si="6"/>
        <v>0.39999999999999991</v>
      </c>
      <c r="S27" s="32">
        <f t="shared" si="6"/>
        <v>0.39999999999999991</v>
      </c>
      <c r="T27" s="32">
        <f t="shared" si="7"/>
        <v>1.4</v>
      </c>
      <c r="U27" s="32">
        <f t="shared" si="7"/>
        <v>1.2</v>
      </c>
    </row>
    <row r="28" spans="1:21" x14ac:dyDescent="0.2">
      <c r="A28" s="51">
        <v>41091</v>
      </c>
      <c r="B28" s="19">
        <v>2012</v>
      </c>
      <c r="C28" s="20">
        <v>0.9</v>
      </c>
      <c r="D28" s="20">
        <v>2013</v>
      </c>
      <c r="E28" s="27">
        <v>1.3</v>
      </c>
      <c r="F28" s="20">
        <v>2012</v>
      </c>
      <c r="G28" s="32">
        <f>ROUND('BIP Realisation'!I33,1)</f>
        <v>0.5</v>
      </c>
      <c r="H28" s="32">
        <f>ROUND('BIP Realisation'!S33,1)</f>
        <v>0.7</v>
      </c>
      <c r="I28" s="19">
        <v>2012</v>
      </c>
      <c r="J28" s="32">
        <f t="shared" si="2"/>
        <v>0.4</v>
      </c>
      <c r="K28" s="26">
        <f t="shared" si="3"/>
        <v>0.20000000000000007</v>
      </c>
      <c r="L28" s="19">
        <v>2013</v>
      </c>
      <c r="M28" s="32">
        <f t="shared" si="4"/>
        <v>0.9</v>
      </c>
      <c r="N28" s="26">
        <f t="shared" si="0"/>
        <v>0.9</v>
      </c>
      <c r="Q28" s="32">
        <f t="shared" si="5"/>
        <v>-0.19999999999999996</v>
      </c>
      <c r="R28" s="32">
        <f t="shared" si="6"/>
        <v>0.4</v>
      </c>
      <c r="S28" s="32">
        <f t="shared" si="6"/>
        <v>0.20000000000000007</v>
      </c>
      <c r="T28" s="32">
        <f t="shared" si="7"/>
        <v>0.9</v>
      </c>
      <c r="U28" s="32">
        <f t="shared" si="7"/>
        <v>0.9</v>
      </c>
    </row>
    <row r="29" spans="1:21" x14ac:dyDescent="0.2">
      <c r="A29" s="51">
        <v>41456</v>
      </c>
      <c r="B29" s="19">
        <v>2013</v>
      </c>
      <c r="C29" s="20">
        <v>0.4</v>
      </c>
      <c r="D29" s="20">
        <v>2014</v>
      </c>
      <c r="E29" s="27">
        <v>1.6</v>
      </c>
      <c r="F29" s="20">
        <v>2013</v>
      </c>
      <c r="G29" s="32">
        <f>ROUND('BIP Realisation'!I34,1)</f>
        <v>0.4</v>
      </c>
      <c r="H29" s="32">
        <f>ROUND('BIP Realisation'!S34,1)</f>
        <v>0.4</v>
      </c>
      <c r="I29" s="19">
        <v>2013</v>
      </c>
      <c r="J29" s="32">
        <f t="shared" si="2"/>
        <v>0</v>
      </c>
      <c r="K29" s="26">
        <f t="shared" si="3"/>
        <v>0</v>
      </c>
      <c r="L29" s="19">
        <v>2014</v>
      </c>
      <c r="M29" s="32">
        <f t="shared" si="4"/>
        <v>-0.60000000000000009</v>
      </c>
      <c r="N29" s="26">
        <f t="shared" si="0"/>
        <v>0.10000000000000009</v>
      </c>
      <c r="Q29" s="32">
        <f t="shared" si="5"/>
        <v>0</v>
      </c>
      <c r="R29" s="32">
        <f t="shared" si="6"/>
        <v>0</v>
      </c>
      <c r="S29" s="32">
        <f>ABS(K29)</f>
        <v>0</v>
      </c>
      <c r="T29" s="32">
        <f t="shared" si="7"/>
        <v>0.60000000000000009</v>
      </c>
      <c r="U29" s="32">
        <f t="shared" si="7"/>
        <v>0.10000000000000009</v>
      </c>
    </row>
    <row r="30" spans="1:21" x14ac:dyDescent="0.2">
      <c r="A30" s="51">
        <v>41821</v>
      </c>
      <c r="B30" s="19">
        <v>2014</v>
      </c>
      <c r="C30" s="32">
        <v>2</v>
      </c>
      <c r="D30" s="20">
        <v>2015</v>
      </c>
      <c r="E30" s="27">
        <v>2</v>
      </c>
      <c r="F30" s="20">
        <v>2014</v>
      </c>
      <c r="G30" s="32">
        <f>ROUND('BIP Realisation'!I35,1)</f>
        <v>2.2000000000000002</v>
      </c>
      <c r="H30" s="32">
        <f>ROUND('BIP Realisation'!S35,1)</f>
        <v>1.5</v>
      </c>
      <c r="I30" s="19">
        <v>2014</v>
      </c>
      <c r="J30" s="32">
        <f t="shared" si="2"/>
        <v>-0.20000000000000018</v>
      </c>
      <c r="K30" s="26">
        <f t="shared" si="3"/>
        <v>0.5</v>
      </c>
      <c r="L30" s="19">
        <v>2015</v>
      </c>
      <c r="M30" s="32">
        <f t="shared" si="4"/>
        <v>0.30000000000000004</v>
      </c>
      <c r="N30" s="26">
        <f t="shared" si="0"/>
        <v>0.30000000000000004</v>
      </c>
      <c r="Q30" s="32">
        <f t="shared" si="5"/>
        <v>0.70000000000000018</v>
      </c>
      <c r="R30" s="32">
        <f t="shared" si="6"/>
        <v>0.20000000000000018</v>
      </c>
      <c r="S30" s="32">
        <f t="shared" si="6"/>
        <v>0.5</v>
      </c>
      <c r="T30" s="32">
        <f t="shared" si="7"/>
        <v>0.30000000000000004</v>
      </c>
      <c r="U30" s="32">
        <f t="shared" si="7"/>
        <v>0.30000000000000004</v>
      </c>
    </row>
    <row r="31" spans="1:21" x14ac:dyDescent="0.2">
      <c r="A31" s="51">
        <v>42186</v>
      </c>
      <c r="B31" s="19">
        <v>2015</v>
      </c>
      <c r="C31" s="20">
        <v>1.9</v>
      </c>
      <c r="D31" s="20">
        <v>2016</v>
      </c>
      <c r="E31" s="27">
        <v>1.9</v>
      </c>
      <c r="F31" s="20">
        <v>2015</v>
      </c>
      <c r="G31" s="32">
        <f>ROUND('BIP Realisation'!I36,1)</f>
        <v>1.7</v>
      </c>
      <c r="H31" s="32">
        <f>ROUND('BIP Realisation'!S36,1)</f>
        <v>1.7</v>
      </c>
      <c r="I31" s="19">
        <v>2015</v>
      </c>
      <c r="J31" s="32">
        <f t="shared" si="2"/>
        <v>0.19999999999999996</v>
      </c>
      <c r="K31" s="26">
        <f t="shared" si="3"/>
        <v>0.19999999999999996</v>
      </c>
      <c r="L31" s="19">
        <v>2016</v>
      </c>
      <c r="M31" s="32">
        <f t="shared" si="4"/>
        <v>-0.39999999999999991</v>
      </c>
      <c r="N31" s="26">
        <f t="shared" si="0"/>
        <v>0</v>
      </c>
      <c r="Q31" s="32">
        <f t="shared" si="5"/>
        <v>0</v>
      </c>
      <c r="R31" s="32">
        <f t="shared" ref="R31:S37" si="8">ABS(J31)</f>
        <v>0.19999999999999996</v>
      </c>
      <c r="S31" s="32">
        <f t="shared" si="8"/>
        <v>0.19999999999999996</v>
      </c>
      <c r="T31" s="32">
        <f t="shared" si="7"/>
        <v>0.39999999999999991</v>
      </c>
      <c r="U31" s="32">
        <f t="shared" si="7"/>
        <v>0</v>
      </c>
    </row>
    <row r="32" spans="1:21" x14ac:dyDescent="0.2">
      <c r="A32" s="51">
        <v>42552</v>
      </c>
      <c r="B32" s="19">
        <v>2016</v>
      </c>
      <c r="C32" s="20">
        <v>1.6</v>
      </c>
      <c r="D32" s="20">
        <v>2017</v>
      </c>
      <c r="E32" s="27">
        <v>1.3</v>
      </c>
      <c r="F32" s="20">
        <v>2016</v>
      </c>
      <c r="G32" s="32">
        <f>ROUND('BIP Realisation'!I37,1)</f>
        <v>2.2999999999999998</v>
      </c>
      <c r="H32" s="32">
        <f>ROUND('BIP Realisation'!S37,1)</f>
        <v>1.9</v>
      </c>
      <c r="I32" s="19">
        <v>2016</v>
      </c>
      <c r="J32" s="32">
        <f t="shared" si="2"/>
        <v>-0.69999999999999973</v>
      </c>
      <c r="K32" s="26">
        <f t="shared" si="3"/>
        <v>-0.29999999999999982</v>
      </c>
      <c r="L32" s="19">
        <v>2017</v>
      </c>
      <c r="M32" s="32">
        <f t="shared" si="4"/>
        <v>-1.4000000000000001</v>
      </c>
      <c r="N32" s="26">
        <f t="shared" si="0"/>
        <v>-0.90000000000000013</v>
      </c>
      <c r="Q32" s="32">
        <f t="shared" si="5"/>
        <v>0.39999999999999991</v>
      </c>
      <c r="R32" s="32">
        <f t="shared" si="8"/>
        <v>0.69999999999999973</v>
      </c>
      <c r="S32" s="32">
        <f t="shared" si="8"/>
        <v>0.29999999999999982</v>
      </c>
      <c r="T32" s="32">
        <f t="shared" si="7"/>
        <v>1.4000000000000001</v>
      </c>
      <c r="U32" s="32">
        <f t="shared" si="7"/>
        <v>0.90000000000000013</v>
      </c>
    </row>
    <row r="33" spans="1:21" x14ac:dyDescent="0.2">
      <c r="A33" s="51">
        <v>42917</v>
      </c>
      <c r="B33" s="19">
        <v>2017</v>
      </c>
      <c r="C33" s="20">
        <v>1.7</v>
      </c>
      <c r="D33" s="20">
        <v>2018</v>
      </c>
      <c r="E33" s="27">
        <v>1.7</v>
      </c>
      <c r="F33" s="20">
        <v>2017</v>
      </c>
      <c r="G33" s="32">
        <f>ROUND('BIP Realisation'!I38,1)</f>
        <v>2.7</v>
      </c>
      <c r="H33" s="32">
        <f>ROUND('BIP Realisation'!S38,1)</f>
        <v>2.2000000000000002</v>
      </c>
      <c r="I33" s="19">
        <v>2017</v>
      </c>
      <c r="J33" s="32">
        <f t="shared" si="2"/>
        <v>-1.0000000000000002</v>
      </c>
      <c r="K33" s="26">
        <f t="shared" si="3"/>
        <v>-0.50000000000000022</v>
      </c>
      <c r="L33" s="19">
        <v>2018</v>
      </c>
      <c r="M33" s="32">
        <f t="shared" ref="M33:M39" si="9">E33-G34</f>
        <v>0.59999999999999987</v>
      </c>
      <c r="N33" s="26">
        <f t="shared" ref="N33:N39" si="10">E33-H34</f>
        <v>0.19999999999999996</v>
      </c>
      <c r="Q33" s="32">
        <f t="shared" si="5"/>
        <v>0.5</v>
      </c>
      <c r="R33" s="32">
        <f>ABS(J33)</f>
        <v>1.0000000000000002</v>
      </c>
      <c r="S33" s="32">
        <f t="shared" si="8"/>
        <v>0.50000000000000022</v>
      </c>
      <c r="T33" s="32">
        <f t="shared" si="7"/>
        <v>0.59999999999999987</v>
      </c>
      <c r="U33" s="32">
        <f t="shared" si="7"/>
        <v>0.19999999999999996</v>
      </c>
    </row>
    <row r="34" spans="1:21" x14ac:dyDescent="0.2">
      <c r="A34" s="51">
        <v>43282</v>
      </c>
      <c r="B34" s="19">
        <v>2018</v>
      </c>
      <c r="C34" s="20">
        <v>2</v>
      </c>
      <c r="D34" s="20">
        <v>2019</v>
      </c>
      <c r="E34" s="27">
        <v>1.7</v>
      </c>
      <c r="F34" s="20">
        <v>2018</v>
      </c>
      <c r="G34" s="32">
        <f>ROUND('BIP Realisation'!I39,1)</f>
        <v>1.1000000000000001</v>
      </c>
      <c r="H34" s="32">
        <f>ROUND('BIP Realisation'!S39,1)</f>
        <v>1.5</v>
      </c>
      <c r="I34" s="19">
        <v>2018</v>
      </c>
      <c r="J34" s="32">
        <f t="shared" si="2"/>
        <v>0.89999999999999991</v>
      </c>
      <c r="K34" s="26">
        <f t="shared" si="3"/>
        <v>0.5</v>
      </c>
      <c r="L34" s="19">
        <v>2019</v>
      </c>
      <c r="M34" s="32">
        <f t="shared" si="9"/>
        <v>0.7</v>
      </c>
      <c r="N34" s="26">
        <f t="shared" si="10"/>
        <v>1.1000000000000001</v>
      </c>
      <c r="Q34" s="32">
        <f t="shared" si="5"/>
        <v>-0.39999999999999991</v>
      </c>
      <c r="R34" s="32">
        <f>ABS(J34)</f>
        <v>0.89999999999999991</v>
      </c>
      <c r="S34" s="32">
        <f t="shared" si="8"/>
        <v>0.5</v>
      </c>
      <c r="T34" s="32">
        <f t="shared" si="7"/>
        <v>0.7</v>
      </c>
      <c r="U34" s="32">
        <f t="shared" si="7"/>
        <v>1.1000000000000001</v>
      </c>
    </row>
    <row r="35" spans="1:21" x14ac:dyDescent="0.2">
      <c r="A35" s="51">
        <v>43647</v>
      </c>
      <c r="B35" s="19">
        <v>2019</v>
      </c>
      <c r="C35" s="20">
        <v>0.7</v>
      </c>
      <c r="D35" s="20">
        <v>2020</v>
      </c>
      <c r="E35" s="27">
        <v>1.4</v>
      </c>
      <c r="F35" s="20">
        <v>2019</v>
      </c>
      <c r="G35" s="32">
        <f>ROUND('BIP Realisation'!I40,1)</f>
        <v>1</v>
      </c>
      <c r="H35" s="32">
        <f>ROUND('BIP Realisation'!S40,1)</f>
        <v>0.6</v>
      </c>
      <c r="I35" s="19">
        <v>2019</v>
      </c>
      <c r="J35" s="32">
        <f t="shared" si="2"/>
        <v>-0.30000000000000004</v>
      </c>
      <c r="K35" s="26">
        <f t="shared" si="3"/>
        <v>9.9999999999999978E-2</v>
      </c>
      <c r="L35" s="19">
        <v>2020</v>
      </c>
      <c r="M35" s="32">
        <f t="shared" si="9"/>
        <v>5.5</v>
      </c>
      <c r="N35" s="26">
        <f t="shared" si="10"/>
        <v>6.4</v>
      </c>
      <c r="Q35" s="32">
        <f t="shared" si="5"/>
        <v>0.4</v>
      </c>
      <c r="R35" s="32">
        <f>ABS(J35)</f>
        <v>0.30000000000000004</v>
      </c>
      <c r="S35" s="32">
        <f t="shared" si="8"/>
        <v>9.9999999999999978E-2</v>
      </c>
      <c r="T35" s="32">
        <f t="shared" si="7"/>
        <v>5.5</v>
      </c>
      <c r="U35" s="32">
        <f t="shared" si="7"/>
        <v>6.4</v>
      </c>
    </row>
    <row r="36" spans="1:21" x14ac:dyDescent="0.2">
      <c r="A36" s="51">
        <v>44013</v>
      </c>
      <c r="B36" s="19">
        <v>2020</v>
      </c>
      <c r="C36" s="20">
        <v>-6.3</v>
      </c>
      <c r="D36" s="20">
        <v>2021</v>
      </c>
      <c r="E36" s="27">
        <v>5</v>
      </c>
      <c r="F36" s="20">
        <v>2020</v>
      </c>
      <c r="G36" s="32">
        <f>ROUND('BIP Realisation'!I41,1)</f>
        <v>-4.0999999999999996</v>
      </c>
      <c r="H36" s="32">
        <f>ROUND('BIP Realisation'!S41,1)</f>
        <v>-5</v>
      </c>
      <c r="I36" s="19">
        <v>2020</v>
      </c>
      <c r="J36" s="32">
        <f t="shared" si="2"/>
        <v>-2.2000000000000002</v>
      </c>
      <c r="K36" s="26">
        <f t="shared" si="3"/>
        <v>-1.2999999999999998</v>
      </c>
      <c r="L36" s="19">
        <v>2021</v>
      </c>
      <c r="M36" s="32">
        <f t="shared" si="9"/>
        <v>1.2999999999999998</v>
      </c>
      <c r="N36" s="26">
        <f t="shared" si="10"/>
        <v>2.2999999999999998</v>
      </c>
      <c r="Q36" s="32">
        <f>G36-H36</f>
        <v>0.90000000000000036</v>
      </c>
      <c r="R36" s="32">
        <f>ABS(J36)</f>
        <v>2.2000000000000002</v>
      </c>
      <c r="S36" s="32">
        <f t="shared" si="8"/>
        <v>1.2999999999999998</v>
      </c>
      <c r="T36" s="32">
        <f t="shared" si="7"/>
        <v>1.2999999999999998</v>
      </c>
      <c r="U36" s="32">
        <f t="shared" si="7"/>
        <v>2.2999999999999998</v>
      </c>
    </row>
    <row r="37" spans="1:21" x14ac:dyDescent="0.2">
      <c r="A37" s="51">
        <v>44378</v>
      </c>
      <c r="B37" s="19">
        <v>2021</v>
      </c>
      <c r="C37" s="20">
        <v>3.4</v>
      </c>
      <c r="D37" s="20">
        <v>2022</v>
      </c>
      <c r="E37" s="27">
        <v>4.3</v>
      </c>
      <c r="F37" s="20">
        <v>2021</v>
      </c>
      <c r="G37" s="32">
        <f>ROUND('BIP Realisation'!I42,1)</f>
        <v>3.7</v>
      </c>
      <c r="H37" s="32">
        <f>ROUND('BIP Realisation'!S42,1)</f>
        <v>2.7</v>
      </c>
      <c r="I37" s="19">
        <v>2021</v>
      </c>
      <c r="J37" s="32">
        <f t="shared" ref="J37:J40" si="11">C37-G37</f>
        <v>-0.30000000000000027</v>
      </c>
      <c r="K37" s="26">
        <f t="shared" ref="K37:K40" si="12">C37-H37</f>
        <v>0.69999999999999973</v>
      </c>
      <c r="L37" s="19">
        <v>2022</v>
      </c>
      <c r="M37" s="32">
        <f t="shared" si="9"/>
        <v>2.9</v>
      </c>
      <c r="N37" s="26">
        <f t="shared" si="10"/>
        <v>2.4</v>
      </c>
      <c r="Q37" s="32">
        <f t="shared" ref="Q37" si="13">G37-H37</f>
        <v>1</v>
      </c>
      <c r="R37" s="32">
        <f t="shared" ref="R37" si="14">ABS(J37)</f>
        <v>0.30000000000000027</v>
      </c>
      <c r="S37" s="32">
        <f t="shared" si="8"/>
        <v>0.69999999999999973</v>
      </c>
      <c r="T37" s="32">
        <f t="shared" ref="T37" si="15">ABS(M37)</f>
        <v>2.9</v>
      </c>
      <c r="U37" s="32">
        <f t="shared" ref="U37" si="16">ABS(N37)</f>
        <v>2.4</v>
      </c>
    </row>
    <row r="38" spans="1:21" x14ac:dyDescent="0.2">
      <c r="A38" s="51">
        <v>44743</v>
      </c>
      <c r="B38" s="19">
        <v>2022</v>
      </c>
      <c r="C38" s="20">
        <v>1.6</v>
      </c>
      <c r="D38" s="20">
        <v>2023</v>
      </c>
      <c r="E38" s="27">
        <v>1.6</v>
      </c>
      <c r="F38" s="20">
        <v>2022</v>
      </c>
      <c r="G38" s="32">
        <f>ROUND('BIP Realisation'!I43,1)</f>
        <v>1.4</v>
      </c>
      <c r="H38" s="32">
        <f>ROUND('BIP Realisation'!S43,1)</f>
        <v>1.9</v>
      </c>
      <c r="I38" s="19">
        <v>2022</v>
      </c>
      <c r="J38" s="32">
        <f t="shared" si="11"/>
        <v>0.20000000000000018</v>
      </c>
      <c r="K38" s="26">
        <f t="shared" si="12"/>
        <v>-0.29999999999999982</v>
      </c>
      <c r="L38" s="19">
        <v>2023</v>
      </c>
      <c r="M38" s="32">
        <f t="shared" si="9"/>
        <v>1.9000000000000001</v>
      </c>
      <c r="N38" s="26">
        <f t="shared" si="10"/>
        <v>1.9000000000000001</v>
      </c>
      <c r="Q38" s="32">
        <f t="shared" ref="Q38" si="17">G38-H38</f>
        <v>-0.5</v>
      </c>
      <c r="R38" s="32">
        <f t="shared" ref="R38" si="18">ABS(J38)</f>
        <v>0.20000000000000018</v>
      </c>
      <c r="S38" s="32">
        <f t="shared" ref="S38" si="19">ABS(K38)</f>
        <v>0.29999999999999982</v>
      </c>
      <c r="T38" s="32">
        <f t="shared" ref="T38:T39" si="20">ABS(M38)</f>
        <v>1.9000000000000001</v>
      </c>
      <c r="U38" s="32">
        <f t="shared" ref="U38:U39" si="21">ABS(N38)</f>
        <v>1.9000000000000001</v>
      </c>
    </row>
    <row r="39" spans="1:21" x14ac:dyDescent="0.2">
      <c r="A39" s="51">
        <v>45108</v>
      </c>
      <c r="B39" s="19">
        <v>2023</v>
      </c>
      <c r="C39" s="20">
        <v>-0.3</v>
      </c>
      <c r="D39" s="20">
        <v>2024</v>
      </c>
      <c r="E39" s="27">
        <v>1.1000000000000001</v>
      </c>
      <c r="F39" s="19">
        <v>2023</v>
      </c>
      <c r="G39" s="32">
        <f>ROUND('BIP Realisation'!I44,1)</f>
        <v>-0.3</v>
      </c>
      <c r="H39" s="32">
        <f>ROUND('BIP Realisation'!S44,1)</f>
        <v>-0.3</v>
      </c>
      <c r="I39" s="19">
        <v>2023</v>
      </c>
      <c r="J39" s="32">
        <f t="shared" si="11"/>
        <v>0</v>
      </c>
      <c r="K39" s="26">
        <f t="shared" si="12"/>
        <v>0</v>
      </c>
      <c r="L39" s="19">
        <v>2024</v>
      </c>
      <c r="M39" s="32">
        <f t="shared" si="9"/>
        <v>1.3</v>
      </c>
      <c r="N39" s="26">
        <f t="shared" si="10"/>
        <v>1.3</v>
      </c>
      <c r="Q39" s="32">
        <f t="shared" ref="Q39" si="22">G39-H39</f>
        <v>0</v>
      </c>
      <c r="R39" s="32">
        <f t="shared" ref="R39:R40" si="23">ABS(J39)</f>
        <v>0</v>
      </c>
      <c r="S39" s="32">
        <f t="shared" ref="S39:S40" si="24">ABS(K39)</f>
        <v>0</v>
      </c>
      <c r="T39" s="32">
        <f t="shared" si="20"/>
        <v>1.3</v>
      </c>
      <c r="U39" s="32">
        <f t="shared" si="21"/>
        <v>1.3</v>
      </c>
    </row>
    <row r="40" spans="1:21" x14ac:dyDescent="0.2">
      <c r="A40" s="51">
        <v>45474</v>
      </c>
      <c r="B40" s="19">
        <v>2024</v>
      </c>
      <c r="C40" s="20">
        <v>0.2</v>
      </c>
      <c r="D40" s="20">
        <v>2025</v>
      </c>
      <c r="E40" s="27">
        <v>1.1000000000000001</v>
      </c>
      <c r="F40" s="20">
        <v>2024</v>
      </c>
      <c r="G40" s="32">
        <f>ROUND('BIP Realisation'!I45,1)</f>
        <v>-0.2</v>
      </c>
      <c r="H40" s="32">
        <f>ROUND('BIP Realisation'!S45,1)</f>
        <v>-0.2</v>
      </c>
      <c r="I40" s="19">
        <v>2024</v>
      </c>
      <c r="J40" s="32">
        <f t="shared" si="11"/>
        <v>0.4</v>
      </c>
      <c r="K40" s="26">
        <f t="shared" si="12"/>
        <v>0.4</v>
      </c>
      <c r="L40" s="19">
        <v>2025</v>
      </c>
      <c r="M40" s="32"/>
      <c r="N40" s="26"/>
      <c r="Q40" s="32">
        <f>G40-H40</f>
        <v>0</v>
      </c>
      <c r="R40" s="32">
        <f t="shared" si="23"/>
        <v>0.4</v>
      </c>
      <c r="S40" s="32">
        <f t="shared" si="24"/>
        <v>0.4</v>
      </c>
      <c r="T40" s="32"/>
      <c r="U40" s="32"/>
    </row>
    <row r="41" spans="1:21" x14ac:dyDescent="0.2">
      <c r="A41" s="51">
        <v>45839</v>
      </c>
      <c r="B41" s="31"/>
      <c r="C41" s="29"/>
      <c r="D41" s="29"/>
      <c r="E41" s="33"/>
      <c r="F41" s="31"/>
      <c r="G41" s="34"/>
      <c r="H41" s="34"/>
      <c r="I41" s="31"/>
      <c r="J41" s="34"/>
      <c r="K41" s="35"/>
      <c r="L41" s="31"/>
      <c r="M41" s="34"/>
      <c r="N41" s="35"/>
      <c r="R41" s="32"/>
      <c r="S41" s="32"/>
      <c r="T41" s="32"/>
      <c r="U41" s="32"/>
    </row>
    <row r="43" spans="1:21" x14ac:dyDescent="0.2">
      <c r="F43" s="30" t="s">
        <v>52</v>
      </c>
      <c r="G43" s="37">
        <f>AVERAGE(Q8:Q41)</f>
        <v>0.10909090909090909</v>
      </c>
      <c r="I43" s="30" t="s">
        <v>19</v>
      </c>
      <c r="J43" s="36">
        <f>AVERAGE(J8:J41)</f>
        <v>-0.20303030303030303</v>
      </c>
      <c r="K43" s="96">
        <f>AVERAGE(K8:K41)</f>
        <v>-9.393939393939392E-2</v>
      </c>
      <c r="L43" s="30" t="s">
        <v>19</v>
      </c>
      <c r="M43" s="36">
        <f>AVERAGE(M7:M41)</f>
        <v>0.73030303030303034</v>
      </c>
      <c r="N43" s="96">
        <f>AVERAGE(N7:N41)</f>
        <v>0.83939393939393936</v>
      </c>
    </row>
    <row r="44" spans="1:21" x14ac:dyDescent="0.2">
      <c r="F44" s="19" t="s">
        <v>65</v>
      </c>
      <c r="G44" s="39">
        <f>AVEDEV(Q8:Q41)</f>
        <v>0.45950413223140502</v>
      </c>
      <c r="I44" s="19" t="s">
        <v>18</v>
      </c>
      <c r="J44" s="38">
        <f>AVERAGE(R8:R41)</f>
        <v>0.64545454545454528</v>
      </c>
      <c r="K44" s="95">
        <f>AVERAGE(S8:S41)</f>
        <v>0.49393939393939384</v>
      </c>
      <c r="L44" s="19" t="s">
        <v>18</v>
      </c>
      <c r="M44" s="38">
        <f>AVERAGE(T7:T41)</f>
        <v>1.6212121212121211</v>
      </c>
      <c r="N44" s="95">
        <f>AVERAGE(U7:U41)</f>
        <v>1.5121212121212118</v>
      </c>
    </row>
    <row r="45" spans="1:21" x14ac:dyDescent="0.2">
      <c r="C45" s="60"/>
      <c r="D45" s="47"/>
      <c r="F45" s="19" t="s">
        <v>66</v>
      </c>
      <c r="G45" s="39">
        <f>VARP(Q8:Q41)+G43^2</f>
        <v>0.29939393939393943</v>
      </c>
      <c r="I45" s="19" t="s">
        <v>14</v>
      </c>
      <c r="J45" s="38">
        <f>VARP(J8:J41)+J43^2</f>
        <v>0.76939393939393919</v>
      </c>
      <c r="K45" s="78">
        <f>VARP(K8:K41)+K43^2</f>
        <v>0.41606060606060602</v>
      </c>
      <c r="L45" s="19" t="s">
        <v>14</v>
      </c>
      <c r="M45" s="38">
        <f>VARP(M7:M41)+M43^2</f>
        <v>4.8148484848484845</v>
      </c>
      <c r="N45" s="39">
        <f>VARP(N7:N41)+N43^2</f>
        <v>4.59</v>
      </c>
    </row>
    <row r="46" spans="1:21" x14ac:dyDescent="0.2">
      <c r="C46" s="60"/>
      <c r="D46" s="47"/>
      <c r="F46" s="19" t="s">
        <v>67</v>
      </c>
      <c r="G46" s="39">
        <f>SQRT(G45)</f>
        <v>0.54716902269220202</v>
      </c>
      <c r="I46" s="19" t="s">
        <v>13</v>
      </c>
      <c r="J46" s="38">
        <f>SQRT(J45)</f>
        <v>0.87715103567968222</v>
      </c>
      <c r="K46" s="39">
        <f>SQRT(K45)</f>
        <v>0.64502760100681433</v>
      </c>
      <c r="L46" s="19" t="s">
        <v>13</v>
      </c>
      <c r="M46" s="38">
        <f>SQRT(M45)</f>
        <v>2.1942763009357971</v>
      </c>
      <c r="N46" s="39">
        <f>SQRT(N45)</f>
        <v>2.142428528562855</v>
      </c>
    </row>
    <row r="47" spans="1:21" x14ac:dyDescent="0.2">
      <c r="C47" s="60"/>
      <c r="D47" s="47"/>
      <c r="F47" s="19" t="s">
        <v>28</v>
      </c>
      <c r="G47" s="39">
        <f>_xlfn.STDEV.S(Q8:Q41)</f>
        <v>0.54449726604205528</v>
      </c>
      <c r="I47" s="19" t="s">
        <v>28</v>
      </c>
      <c r="J47" s="38">
        <f>_xlfn.STDEV.S(J8:J41)</f>
        <v>0.8665610366864126</v>
      </c>
      <c r="K47" s="39">
        <f>_xlfn.STDEV.S(K8:K41)</f>
        <v>0.64804484506253202</v>
      </c>
      <c r="L47" s="19" t="s">
        <v>28</v>
      </c>
      <c r="M47" s="38">
        <f>_xlfn.STDEV.S(M7:M41)</f>
        <v>2.1012622469132762</v>
      </c>
      <c r="N47" s="39">
        <f>_xlfn.STDEV.S(N7:N41)</f>
        <v>2.0017085505168133</v>
      </c>
    </row>
    <row r="48" spans="1:21" x14ac:dyDescent="0.2">
      <c r="C48" s="60"/>
      <c r="D48" s="47"/>
      <c r="F48" s="31" t="s">
        <v>30</v>
      </c>
      <c r="G48" s="33">
        <f>COUNT(Q8:Q41)</f>
        <v>33</v>
      </c>
      <c r="I48" s="31" t="s">
        <v>30</v>
      </c>
      <c r="J48" s="29">
        <f>COUNT(J8:J41)</f>
        <v>33</v>
      </c>
      <c r="K48" s="33">
        <f>COUNT(K8:K41)</f>
        <v>33</v>
      </c>
      <c r="L48" s="31" t="s">
        <v>30</v>
      </c>
      <c r="M48" s="29">
        <f>COUNT(M7:M41)</f>
        <v>33</v>
      </c>
      <c r="N48" s="33">
        <f>COUNT(N7:N41)</f>
        <v>33</v>
      </c>
    </row>
    <row r="49" spans="3:10" x14ac:dyDescent="0.2">
      <c r="C49" s="60"/>
      <c r="D49" s="47"/>
    </row>
    <row r="50" spans="3:10" x14ac:dyDescent="0.2">
      <c r="C50" s="60"/>
      <c r="D50" s="47"/>
    </row>
    <row r="51" spans="3:10" x14ac:dyDescent="0.2">
      <c r="C51" s="60"/>
      <c r="D51" s="47"/>
    </row>
    <row r="52" spans="3:10" x14ac:dyDescent="0.2">
      <c r="C52" s="60"/>
      <c r="D52" s="47"/>
      <c r="I52" s="32"/>
      <c r="J52" s="32"/>
    </row>
    <row r="53" spans="3:10" x14ac:dyDescent="0.2">
      <c r="C53" s="60"/>
      <c r="D53" s="47"/>
      <c r="I53" s="32"/>
      <c r="J53" s="32"/>
    </row>
    <row r="54" spans="3:10" x14ac:dyDescent="0.2">
      <c r="C54" s="60"/>
      <c r="D54" s="47"/>
      <c r="I54" s="32"/>
      <c r="J54" s="32"/>
    </row>
    <row r="55" spans="3:10" x14ac:dyDescent="0.2">
      <c r="C55" s="60"/>
      <c r="D55" s="47"/>
      <c r="I55" s="32"/>
      <c r="J55" s="32"/>
    </row>
    <row r="56" spans="3:10" x14ac:dyDescent="0.2">
      <c r="C56" s="60"/>
      <c r="D56" s="47"/>
      <c r="I56" s="32"/>
      <c r="J56" s="32"/>
    </row>
    <row r="57" spans="3:10" x14ac:dyDescent="0.2">
      <c r="C57" s="60"/>
      <c r="D57" s="47"/>
      <c r="I57" s="32"/>
      <c r="J57" s="32"/>
    </row>
    <row r="58" spans="3:10" x14ac:dyDescent="0.2">
      <c r="C58" s="60"/>
      <c r="D58" s="47"/>
      <c r="I58" s="32"/>
      <c r="J58" s="32"/>
    </row>
    <row r="59" spans="3:10" x14ac:dyDescent="0.2">
      <c r="C59" s="60"/>
      <c r="D59" s="47"/>
      <c r="I59" s="32"/>
      <c r="J59" s="32"/>
    </row>
    <row r="60" spans="3:10" x14ac:dyDescent="0.2">
      <c r="C60" s="60"/>
      <c r="D60" s="47"/>
      <c r="I60" s="32"/>
      <c r="J60" s="32"/>
    </row>
    <row r="61" spans="3:10" x14ac:dyDescent="0.2">
      <c r="C61" s="60"/>
      <c r="D61" s="47"/>
      <c r="I61" s="32"/>
      <c r="J61" s="32"/>
    </row>
    <row r="62" spans="3:10" x14ac:dyDescent="0.2">
      <c r="C62" s="60"/>
      <c r="D62" s="47"/>
      <c r="I62" s="32"/>
      <c r="J62" s="32"/>
    </row>
    <row r="63" spans="3:10" x14ac:dyDescent="0.2">
      <c r="C63" s="60"/>
      <c r="D63" s="47"/>
      <c r="I63" s="32"/>
      <c r="J63" s="32"/>
    </row>
    <row r="64" spans="3:10" x14ac:dyDescent="0.2">
      <c r="C64" s="60"/>
      <c r="D64" s="47"/>
      <c r="I64" s="32"/>
      <c r="J64" s="32"/>
    </row>
    <row r="65" spans="3:10" x14ac:dyDescent="0.2">
      <c r="C65" s="60"/>
      <c r="D65" s="47"/>
      <c r="I65" s="32"/>
      <c r="J65" s="32"/>
    </row>
    <row r="66" spans="3:10" x14ac:dyDescent="0.2">
      <c r="C66" s="60"/>
      <c r="D66" s="47"/>
      <c r="I66" s="32"/>
      <c r="J66" s="32"/>
    </row>
    <row r="67" spans="3:10" x14ac:dyDescent="0.2">
      <c r="C67" s="60"/>
      <c r="D67" s="47"/>
      <c r="I67" s="32"/>
      <c r="J67" s="32"/>
    </row>
    <row r="68" spans="3:10" x14ac:dyDescent="0.2">
      <c r="C68" s="60"/>
      <c r="D68" s="47"/>
      <c r="I68" s="32"/>
      <c r="J68" s="32"/>
    </row>
    <row r="69" spans="3:10" x14ac:dyDescent="0.2">
      <c r="C69" s="60"/>
      <c r="D69" s="47"/>
      <c r="I69" s="32"/>
      <c r="J69" s="32"/>
    </row>
    <row r="70" spans="3:10" x14ac:dyDescent="0.2">
      <c r="I70" s="32"/>
      <c r="J70" s="32"/>
    </row>
    <row r="71" spans="3:10" x14ac:dyDescent="0.2">
      <c r="I71" s="32"/>
      <c r="J71" s="32"/>
    </row>
    <row r="72" spans="3:10" x14ac:dyDescent="0.2">
      <c r="I72" s="32"/>
      <c r="J72" s="32"/>
    </row>
    <row r="73" spans="3:10" x14ac:dyDescent="0.2">
      <c r="I73" s="32"/>
      <c r="J73" s="32"/>
    </row>
  </sheetData>
  <mergeCells count="7">
    <mergeCell ref="R3:U3"/>
    <mergeCell ref="A4:E4"/>
    <mergeCell ref="F4:H4"/>
    <mergeCell ref="I4:K4"/>
    <mergeCell ref="L4:N4"/>
    <mergeCell ref="R4:S4"/>
    <mergeCell ref="T4:U4"/>
  </mergeCells>
  <pageMargins left="0.78740157499999996" right="0.78740157499999996" top="0.984251969" bottom="0.984251969" header="0.4921259845" footer="0.4921259845"/>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66"/>
  <sheetViews>
    <sheetView zoomScale="80" zoomScaleNormal="80" workbookViewId="0">
      <selection activeCell="O34" sqref="O34:P39"/>
    </sheetView>
  </sheetViews>
  <sheetFormatPr baseColWidth="10" defaultColWidth="11.42578125" defaultRowHeight="12.75" x14ac:dyDescent="0.2"/>
  <cols>
    <col min="1" max="1" width="16.7109375" style="7" customWidth="1"/>
    <col min="2" max="2" width="11.7109375" style="20" customWidth="1"/>
    <col min="3" max="3" width="13.5703125" style="7" customWidth="1"/>
    <col min="4" max="4" width="11.7109375" style="20" customWidth="1"/>
    <col min="5" max="5" width="13.5703125" style="20" customWidth="1"/>
    <col min="6" max="6" width="11.7109375" style="20" customWidth="1"/>
    <col min="7" max="7" width="13.5703125" style="20" customWidth="1"/>
    <col min="8" max="8" width="15.140625" style="20" bestFit="1" customWidth="1"/>
    <col min="9" max="9" width="12.42578125" style="20" customWidth="1"/>
    <col min="10" max="10" width="15.7109375" style="20" bestFit="1" customWidth="1"/>
    <col min="11" max="11" width="13.85546875" style="20" customWidth="1"/>
    <col min="12" max="12" width="14.5703125" style="20" customWidth="1"/>
    <col min="13" max="13" width="17" style="20" customWidth="1"/>
    <col min="14" max="14" width="14.140625" style="20" customWidth="1"/>
    <col min="15" max="15" width="15.28515625" style="20" customWidth="1"/>
    <col min="16" max="16" width="17.28515625" style="20" customWidth="1"/>
    <col min="17" max="18" width="11.42578125" style="7"/>
    <col min="19" max="19" width="18.5703125" style="20" customWidth="1"/>
    <col min="20" max="20" width="13" style="7" bestFit="1" customWidth="1"/>
    <col min="21" max="21" width="15.7109375" style="7" bestFit="1" customWidth="1"/>
    <col min="22" max="22" width="13" style="7" bestFit="1" customWidth="1"/>
    <col min="23" max="23" width="15.7109375" style="7" bestFit="1" customWidth="1"/>
    <col min="24" max="16384" width="11.42578125" style="7"/>
  </cols>
  <sheetData>
    <row r="1" spans="1:23" ht="18" x14ac:dyDescent="0.25">
      <c r="A1" s="10" t="s">
        <v>33</v>
      </c>
    </row>
    <row r="3" spans="1:23" x14ac:dyDescent="0.2">
      <c r="T3" s="113" t="s">
        <v>78</v>
      </c>
      <c r="U3" s="113"/>
      <c r="V3" s="113"/>
      <c r="W3" s="113"/>
    </row>
    <row r="4" spans="1:23" ht="25.5" customHeight="1" x14ac:dyDescent="0.2">
      <c r="A4" s="106" t="s">
        <v>148</v>
      </c>
      <c r="B4" s="107"/>
      <c r="C4" s="107"/>
      <c r="D4" s="107"/>
      <c r="E4" s="107"/>
      <c r="F4" s="107"/>
      <c r="G4" s="108"/>
      <c r="H4" s="109" t="s">
        <v>17</v>
      </c>
      <c r="I4" s="110"/>
      <c r="J4" s="111"/>
      <c r="K4" s="102" t="s">
        <v>62</v>
      </c>
      <c r="L4" s="103"/>
      <c r="M4" s="104"/>
      <c r="N4" s="105" t="s">
        <v>147</v>
      </c>
      <c r="O4" s="103"/>
      <c r="P4" s="104"/>
      <c r="T4" s="113" t="s">
        <v>55</v>
      </c>
      <c r="U4" s="113"/>
      <c r="V4" s="113" t="s">
        <v>56</v>
      </c>
      <c r="W4" s="113"/>
    </row>
    <row r="5" spans="1:23" ht="54.75" customHeight="1" x14ac:dyDescent="0.2">
      <c r="A5" s="16" t="s">
        <v>16</v>
      </c>
      <c r="B5" s="53" t="s">
        <v>55</v>
      </c>
      <c r="C5" s="28" t="s">
        <v>20</v>
      </c>
      <c r="D5" s="70" t="s">
        <v>123</v>
      </c>
      <c r="E5" s="28" t="s">
        <v>20</v>
      </c>
      <c r="F5" s="15" t="s">
        <v>113</v>
      </c>
      <c r="G5" s="28" t="s">
        <v>20</v>
      </c>
      <c r="H5" s="53" t="s">
        <v>58</v>
      </c>
      <c r="I5" s="15" t="s">
        <v>57</v>
      </c>
      <c r="J5" s="15" t="s">
        <v>59</v>
      </c>
      <c r="K5" s="53" t="s">
        <v>58</v>
      </c>
      <c r="L5" s="15" t="s">
        <v>60</v>
      </c>
      <c r="M5" s="14" t="s">
        <v>61</v>
      </c>
      <c r="N5" s="53" t="s">
        <v>58</v>
      </c>
      <c r="O5" s="15" t="s">
        <v>60</v>
      </c>
      <c r="P5" s="14" t="s">
        <v>61</v>
      </c>
      <c r="S5" s="43" t="s">
        <v>64</v>
      </c>
      <c r="T5" s="43" t="s">
        <v>60</v>
      </c>
      <c r="U5" s="43" t="s">
        <v>61</v>
      </c>
      <c r="V5" s="43" t="s">
        <v>60</v>
      </c>
      <c r="W5" s="43" t="s">
        <v>61</v>
      </c>
    </row>
    <row r="6" spans="1:23" x14ac:dyDescent="0.2">
      <c r="A6" s="13"/>
      <c r="B6" s="19"/>
      <c r="C6" s="58"/>
      <c r="D6" s="29"/>
      <c r="E6" s="58"/>
      <c r="F6" s="7"/>
      <c r="H6" s="31"/>
      <c r="I6" s="29"/>
      <c r="J6" s="33"/>
      <c r="K6" s="19"/>
      <c r="M6" s="27"/>
      <c r="N6" s="19"/>
      <c r="P6" s="27"/>
    </row>
    <row r="7" spans="1:23" x14ac:dyDescent="0.2">
      <c r="A7" s="50">
        <v>33573</v>
      </c>
      <c r="B7" s="30">
        <v>1991</v>
      </c>
      <c r="C7" s="25">
        <v>3.2</v>
      </c>
      <c r="D7" s="30">
        <v>1992</v>
      </c>
      <c r="E7" s="25">
        <v>1.8</v>
      </c>
      <c r="F7" s="30">
        <v>1993</v>
      </c>
      <c r="G7" s="40"/>
      <c r="H7" s="20">
        <v>1992</v>
      </c>
      <c r="I7" s="32">
        <f>ROUND('BIP Realisation'!I13,1)</f>
        <v>2</v>
      </c>
      <c r="J7" s="26">
        <f>ROUND('BIP Realisation'!S13,1)</f>
        <v>1.9</v>
      </c>
      <c r="K7" s="30">
        <v>1991</v>
      </c>
      <c r="L7" s="28"/>
      <c r="M7" s="40"/>
      <c r="N7" s="30">
        <v>1992</v>
      </c>
      <c r="O7" s="41">
        <f t="shared" ref="O7:O30" si="0">E7-I7</f>
        <v>-0.19999999999999996</v>
      </c>
      <c r="P7" s="25">
        <f t="shared" ref="P7:P30" si="1">E7-J7</f>
        <v>-9.9999999999999867E-2</v>
      </c>
      <c r="R7" s="8"/>
      <c r="S7" s="32">
        <f t="shared" ref="S7:S29" si="2">I7-J7</f>
        <v>0.10000000000000009</v>
      </c>
      <c r="T7" s="32"/>
      <c r="U7" s="32"/>
      <c r="V7" s="32">
        <f>ABS(O7)</f>
        <v>0.19999999999999996</v>
      </c>
      <c r="W7" s="32">
        <f>ABS(P7)</f>
        <v>9.9999999999999867E-2</v>
      </c>
    </row>
    <row r="8" spans="1:23" x14ac:dyDescent="0.2">
      <c r="A8" s="51">
        <v>33939</v>
      </c>
      <c r="B8" s="19">
        <v>1992</v>
      </c>
      <c r="C8" s="26">
        <v>1</v>
      </c>
      <c r="D8" s="19">
        <v>1993</v>
      </c>
      <c r="E8" s="26">
        <v>0.3</v>
      </c>
      <c r="F8" s="19">
        <v>1994</v>
      </c>
      <c r="G8" s="27"/>
      <c r="H8" s="20">
        <v>1993</v>
      </c>
      <c r="I8" s="32">
        <f>ROUND('BIP Realisation'!I14,1)</f>
        <v>-1</v>
      </c>
      <c r="J8" s="26">
        <f>ROUND('BIP Realisation'!S14,1)</f>
        <v>-1.3</v>
      </c>
      <c r="K8" s="19">
        <v>1992</v>
      </c>
      <c r="L8" s="32">
        <f>C8-I7</f>
        <v>-1</v>
      </c>
      <c r="M8" s="26">
        <f>C8-J7</f>
        <v>-0.89999999999999991</v>
      </c>
      <c r="N8" s="19">
        <v>1993</v>
      </c>
      <c r="O8" s="32">
        <f t="shared" si="0"/>
        <v>1.3</v>
      </c>
      <c r="P8" s="26">
        <f t="shared" si="1"/>
        <v>1.6</v>
      </c>
      <c r="R8" s="8"/>
      <c r="S8" s="32">
        <f t="shared" si="2"/>
        <v>0.30000000000000004</v>
      </c>
      <c r="T8" s="32">
        <f>ABS(L8)</f>
        <v>1</v>
      </c>
      <c r="U8" s="32">
        <f>ABS(M8)</f>
        <v>0.89999999999999991</v>
      </c>
      <c r="V8" s="32">
        <f>ABS(O8)</f>
        <v>1.3</v>
      </c>
      <c r="W8" s="32">
        <f>ABS(P8)</f>
        <v>1.6</v>
      </c>
    </row>
    <row r="9" spans="1:23" x14ac:dyDescent="0.2">
      <c r="A9" s="51">
        <v>34304</v>
      </c>
      <c r="B9" s="19">
        <v>1993</v>
      </c>
      <c r="C9" s="54">
        <v>-2</v>
      </c>
      <c r="D9" s="19">
        <v>1994</v>
      </c>
      <c r="E9" s="26">
        <v>0.4</v>
      </c>
      <c r="F9" s="19">
        <v>1995</v>
      </c>
      <c r="G9" s="27"/>
      <c r="H9" s="20">
        <v>1994</v>
      </c>
      <c r="I9" s="32">
        <f>ROUND('BIP Realisation'!I15,1)</f>
        <v>2.6</v>
      </c>
      <c r="J9" s="26">
        <f>ROUND('BIP Realisation'!S15,1)</f>
        <v>2.8</v>
      </c>
      <c r="K9" s="19">
        <v>1993</v>
      </c>
      <c r="L9" s="32">
        <f t="shared" ref="L9:L31" si="3">C9-I8</f>
        <v>-1</v>
      </c>
      <c r="M9" s="26">
        <f t="shared" ref="M9:M31" si="4">C9-J8</f>
        <v>-0.7</v>
      </c>
      <c r="N9" s="19">
        <v>1994</v>
      </c>
      <c r="O9" s="32">
        <f t="shared" si="0"/>
        <v>-2.2000000000000002</v>
      </c>
      <c r="P9" s="26">
        <f t="shared" si="1"/>
        <v>-2.4</v>
      </c>
      <c r="R9" s="8"/>
      <c r="S9" s="32">
        <f t="shared" si="2"/>
        <v>-0.19999999999999973</v>
      </c>
      <c r="T9" s="32">
        <f>ABS(L9)</f>
        <v>1</v>
      </c>
      <c r="U9" s="32">
        <f t="shared" ref="T9:U28" si="5">ABS(M9)</f>
        <v>0.7</v>
      </c>
      <c r="V9" s="32">
        <f t="shared" ref="V9:W27" si="6">ABS(O9)</f>
        <v>2.2000000000000002</v>
      </c>
      <c r="W9" s="32">
        <f t="shared" si="6"/>
        <v>2.4</v>
      </c>
    </row>
    <row r="10" spans="1:23" x14ac:dyDescent="0.2">
      <c r="A10" s="51">
        <v>34669</v>
      </c>
      <c r="B10" s="19">
        <v>1994</v>
      </c>
      <c r="C10" s="26">
        <v>2.2999999999999998</v>
      </c>
      <c r="D10" s="19">
        <v>1995</v>
      </c>
      <c r="E10" s="26">
        <v>2.5</v>
      </c>
      <c r="F10" s="19">
        <v>1996</v>
      </c>
      <c r="G10" s="27"/>
      <c r="H10" s="20">
        <v>1995</v>
      </c>
      <c r="I10" s="32">
        <f>ROUND('BIP Realisation'!I16,1)</f>
        <v>1.5</v>
      </c>
      <c r="J10" s="26">
        <f>ROUND('BIP Realisation'!S16,1)</f>
        <v>1.9</v>
      </c>
      <c r="K10" s="19">
        <v>1994</v>
      </c>
      <c r="L10" s="32">
        <f t="shared" si="3"/>
        <v>-0.30000000000000027</v>
      </c>
      <c r="M10" s="26">
        <f t="shared" si="4"/>
        <v>-0.5</v>
      </c>
      <c r="N10" s="19">
        <v>1995</v>
      </c>
      <c r="O10" s="32">
        <f t="shared" si="0"/>
        <v>1</v>
      </c>
      <c r="P10" s="26">
        <f t="shared" si="1"/>
        <v>0.60000000000000009</v>
      </c>
      <c r="R10" s="8"/>
      <c r="S10" s="32">
        <f t="shared" si="2"/>
        <v>-0.39999999999999991</v>
      </c>
      <c r="T10" s="32">
        <f t="shared" si="5"/>
        <v>0.30000000000000027</v>
      </c>
      <c r="U10" s="32">
        <f t="shared" si="5"/>
        <v>0.5</v>
      </c>
      <c r="V10" s="32">
        <f t="shared" si="6"/>
        <v>1</v>
      </c>
      <c r="W10" s="32">
        <f t="shared" si="6"/>
        <v>0.60000000000000009</v>
      </c>
    </row>
    <row r="11" spans="1:23" x14ac:dyDescent="0.2">
      <c r="A11" s="51">
        <v>35034</v>
      </c>
      <c r="B11" s="19">
        <v>1995</v>
      </c>
      <c r="C11" s="26">
        <v>1.6</v>
      </c>
      <c r="D11" s="19">
        <v>1996</v>
      </c>
      <c r="E11" s="26">
        <v>1.5</v>
      </c>
      <c r="F11" s="19">
        <v>1997</v>
      </c>
      <c r="G11" s="27"/>
      <c r="H11" s="20">
        <v>1996</v>
      </c>
      <c r="I11" s="32">
        <f>ROUND('BIP Realisation'!I17,1)</f>
        <v>1</v>
      </c>
      <c r="J11" s="26">
        <f>ROUND('BIP Realisation'!S17,1)</f>
        <v>1.4</v>
      </c>
      <c r="K11" s="19">
        <v>1995</v>
      </c>
      <c r="L11" s="32">
        <f t="shared" si="3"/>
        <v>0.10000000000000009</v>
      </c>
      <c r="M11" s="26">
        <f t="shared" si="4"/>
        <v>-0.29999999999999982</v>
      </c>
      <c r="N11" s="19">
        <v>1996</v>
      </c>
      <c r="O11" s="32">
        <f t="shared" si="0"/>
        <v>0.5</v>
      </c>
      <c r="P11" s="26">
        <f t="shared" si="1"/>
        <v>0.10000000000000009</v>
      </c>
      <c r="R11" s="8"/>
      <c r="S11" s="32">
        <f t="shared" si="2"/>
        <v>-0.39999999999999991</v>
      </c>
      <c r="T11" s="32">
        <f t="shared" si="5"/>
        <v>0.10000000000000009</v>
      </c>
      <c r="U11" s="32">
        <f t="shared" si="5"/>
        <v>0.29999999999999982</v>
      </c>
      <c r="V11" s="32">
        <f t="shared" si="6"/>
        <v>0.5</v>
      </c>
      <c r="W11" s="32">
        <f t="shared" si="6"/>
        <v>0.10000000000000009</v>
      </c>
    </row>
    <row r="12" spans="1:23" x14ac:dyDescent="0.2">
      <c r="A12" s="51">
        <v>35400</v>
      </c>
      <c r="B12" s="19">
        <v>1996</v>
      </c>
      <c r="C12" s="26">
        <v>1.3</v>
      </c>
      <c r="D12" s="19">
        <v>1997</v>
      </c>
      <c r="E12" s="26">
        <v>2.1</v>
      </c>
      <c r="F12" s="19">
        <v>1998</v>
      </c>
      <c r="G12" s="27"/>
      <c r="H12" s="20">
        <v>1997</v>
      </c>
      <c r="I12" s="32">
        <f>ROUND('BIP Realisation'!I18,1)</f>
        <v>1.9</v>
      </c>
      <c r="J12" s="26">
        <f>ROUND('BIP Realisation'!S18,1)</f>
        <v>2.2000000000000002</v>
      </c>
      <c r="K12" s="19">
        <v>1996</v>
      </c>
      <c r="L12" s="32">
        <f t="shared" si="3"/>
        <v>0.30000000000000004</v>
      </c>
      <c r="M12" s="26">
        <f t="shared" si="4"/>
        <v>-9.9999999999999867E-2</v>
      </c>
      <c r="N12" s="19">
        <v>1997</v>
      </c>
      <c r="O12" s="32">
        <f t="shared" si="0"/>
        <v>0.20000000000000018</v>
      </c>
      <c r="P12" s="26">
        <f t="shared" si="1"/>
        <v>-0.10000000000000009</v>
      </c>
      <c r="R12" s="8"/>
      <c r="S12" s="32">
        <f t="shared" si="2"/>
        <v>-0.30000000000000027</v>
      </c>
      <c r="T12" s="32">
        <f t="shared" si="5"/>
        <v>0.30000000000000004</v>
      </c>
      <c r="U12" s="32">
        <f t="shared" si="5"/>
        <v>9.9999999999999867E-2</v>
      </c>
      <c r="V12" s="32">
        <f t="shared" si="6"/>
        <v>0.20000000000000018</v>
      </c>
      <c r="W12" s="32">
        <f t="shared" si="6"/>
        <v>0.10000000000000009</v>
      </c>
    </row>
    <row r="13" spans="1:23" x14ac:dyDescent="0.2">
      <c r="A13" s="51">
        <v>35765</v>
      </c>
      <c r="B13" s="19">
        <v>1997</v>
      </c>
      <c r="C13" s="26">
        <v>2.4</v>
      </c>
      <c r="D13" s="19">
        <v>1998</v>
      </c>
      <c r="E13" s="26">
        <v>2.9</v>
      </c>
      <c r="F13" s="19">
        <v>1999</v>
      </c>
      <c r="G13" s="27"/>
      <c r="H13" s="20">
        <v>1998</v>
      </c>
      <c r="I13" s="32">
        <f>ROUND('BIP Realisation'!I19,1)</f>
        <v>2.1</v>
      </c>
      <c r="J13" s="26">
        <f>ROUND('BIP Realisation'!S19,1)</f>
        <v>2.8</v>
      </c>
      <c r="K13" s="19">
        <v>1997</v>
      </c>
      <c r="L13" s="32">
        <f t="shared" si="3"/>
        <v>0.5</v>
      </c>
      <c r="M13" s="26">
        <f t="shared" si="4"/>
        <v>0.19999999999999973</v>
      </c>
      <c r="N13" s="19">
        <v>1998</v>
      </c>
      <c r="O13" s="32">
        <f t="shared" si="0"/>
        <v>0.79999999999999982</v>
      </c>
      <c r="P13" s="26">
        <f t="shared" si="1"/>
        <v>0.10000000000000009</v>
      </c>
      <c r="R13" s="8"/>
      <c r="S13" s="32">
        <f t="shared" si="2"/>
        <v>-0.69999999999999973</v>
      </c>
      <c r="T13" s="32">
        <f t="shared" si="5"/>
        <v>0.5</v>
      </c>
      <c r="U13" s="32">
        <f t="shared" si="5"/>
        <v>0.19999999999999973</v>
      </c>
      <c r="V13" s="32">
        <f t="shared" si="6"/>
        <v>0.79999999999999982</v>
      </c>
      <c r="W13" s="32">
        <f t="shared" si="6"/>
        <v>0.10000000000000009</v>
      </c>
    </row>
    <row r="14" spans="1:23" x14ac:dyDescent="0.2">
      <c r="A14" s="51">
        <v>36130</v>
      </c>
      <c r="B14" s="19">
        <v>1998</v>
      </c>
      <c r="C14" s="26">
        <v>2.7</v>
      </c>
      <c r="D14" s="19">
        <v>1999</v>
      </c>
      <c r="E14" s="26">
        <v>2</v>
      </c>
      <c r="F14" s="19">
        <v>2000</v>
      </c>
      <c r="G14" s="27"/>
      <c r="H14" s="20">
        <v>1999</v>
      </c>
      <c r="I14" s="32">
        <f>ROUND('BIP Realisation'!I20,1)</f>
        <v>2.1</v>
      </c>
      <c r="J14" s="26">
        <f>ROUND('BIP Realisation'!S20,1)</f>
        <v>1.4</v>
      </c>
      <c r="K14" s="19">
        <v>1998</v>
      </c>
      <c r="L14" s="32">
        <f t="shared" si="3"/>
        <v>0.60000000000000009</v>
      </c>
      <c r="M14" s="26">
        <f t="shared" si="4"/>
        <v>-9.9999999999999645E-2</v>
      </c>
      <c r="N14" s="19">
        <v>1999</v>
      </c>
      <c r="O14" s="32">
        <f t="shared" si="0"/>
        <v>-0.10000000000000009</v>
      </c>
      <c r="P14" s="26">
        <f t="shared" si="1"/>
        <v>0.60000000000000009</v>
      </c>
      <c r="R14" s="8"/>
      <c r="S14" s="32">
        <f t="shared" si="2"/>
        <v>0.70000000000000018</v>
      </c>
      <c r="T14" s="32">
        <f t="shared" si="5"/>
        <v>0.60000000000000009</v>
      </c>
      <c r="U14" s="32">
        <f t="shared" si="5"/>
        <v>9.9999999999999645E-2</v>
      </c>
      <c r="V14" s="32">
        <f t="shared" si="6"/>
        <v>0.10000000000000009</v>
      </c>
      <c r="W14" s="32">
        <f t="shared" si="6"/>
        <v>0.60000000000000009</v>
      </c>
    </row>
    <row r="15" spans="1:23" x14ac:dyDescent="0.2">
      <c r="A15" s="51">
        <v>36495</v>
      </c>
      <c r="B15" s="19">
        <v>1999</v>
      </c>
      <c r="C15" s="26">
        <v>1.4</v>
      </c>
      <c r="D15" s="19">
        <v>2000</v>
      </c>
      <c r="E15" s="26">
        <v>2.7</v>
      </c>
      <c r="F15" s="19">
        <v>2001</v>
      </c>
      <c r="G15" s="27"/>
      <c r="H15" s="20">
        <v>2000</v>
      </c>
      <c r="I15" s="32">
        <f>ROUND('BIP Realisation'!I21,1)</f>
        <v>2.9</v>
      </c>
      <c r="J15" s="26">
        <f>ROUND('BIP Realisation'!S21,1)</f>
        <v>3.1</v>
      </c>
      <c r="K15" s="19">
        <v>1999</v>
      </c>
      <c r="L15" s="32">
        <f t="shared" si="3"/>
        <v>-0.70000000000000018</v>
      </c>
      <c r="M15" s="26">
        <f t="shared" si="4"/>
        <v>0</v>
      </c>
      <c r="N15" s="19">
        <v>2000</v>
      </c>
      <c r="O15" s="32">
        <f t="shared" si="0"/>
        <v>-0.19999999999999973</v>
      </c>
      <c r="P15" s="26">
        <f t="shared" si="1"/>
        <v>-0.39999999999999991</v>
      </c>
      <c r="R15" s="8"/>
      <c r="S15" s="32">
        <f t="shared" si="2"/>
        <v>-0.20000000000000018</v>
      </c>
      <c r="T15" s="32">
        <f t="shared" si="5"/>
        <v>0.70000000000000018</v>
      </c>
      <c r="U15" s="32">
        <f t="shared" si="5"/>
        <v>0</v>
      </c>
      <c r="V15" s="32">
        <f t="shared" si="6"/>
        <v>0.19999999999999973</v>
      </c>
      <c r="W15" s="32">
        <f t="shared" si="6"/>
        <v>0.39999999999999991</v>
      </c>
    </row>
    <row r="16" spans="1:23" x14ac:dyDescent="0.2">
      <c r="A16" s="51">
        <v>36861</v>
      </c>
      <c r="B16" s="19">
        <v>2000</v>
      </c>
      <c r="C16" s="26">
        <v>3.1</v>
      </c>
      <c r="D16" s="19">
        <v>2001</v>
      </c>
      <c r="E16" s="26">
        <v>2.8</v>
      </c>
      <c r="F16" s="19">
        <v>2002</v>
      </c>
      <c r="G16" s="27"/>
      <c r="H16" s="20">
        <v>2001</v>
      </c>
      <c r="I16" s="32">
        <f>ROUND('BIP Realisation'!I22,1)</f>
        <v>1.6</v>
      </c>
      <c r="J16" s="26">
        <f>ROUND('BIP Realisation'!S22,1)</f>
        <v>0.6</v>
      </c>
      <c r="K16" s="19">
        <v>2000</v>
      </c>
      <c r="L16" s="32">
        <f t="shared" si="3"/>
        <v>0.20000000000000018</v>
      </c>
      <c r="M16" s="26">
        <f t="shared" si="4"/>
        <v>0</v>
      </c>
      <c r="N16" s="19">
        <v>2001</v>
      </c>
      <c r="O16" s="32">
        <f t="shared" si="0"/>
        <v>1.1999999999999997</v>
      </c>
      <c r="P16" s="26">
        <f t="shared" si="1"/>
        <v>2.1999999999999997</v>
      </c>
      <c r="R16" s="8"/>
      <c r="S16" s="32">
        <f t="shared" si="2"/>
        <v>1</v>
      </c>
      <c r="T16" s="32">
        <f t="shared" si="5"/>
        <v>0.20000000000000018</v>
      </c>
      <c r="U16" s="32">
        <f t="shared" si="5"/>
        <v>0</v>
      </c>
      <c r="V16" s="32">
        <f t="shared" si="6"/>
        <v>1.1999999999999997</v>
      </c>
      <c r="W16" s="32">
        <f t="shared" si="6"/>
        <v>2.1999999999999997</v>
      </c>
    </row>
    <row r="17" spans="1:23" x14ac:dyDescent="0.2">
      <c r="A17" s="51">
        <v>37226</v>
      </c>
      <c r="B17" s="19">
        <v>2001</v>
      </c>
      <c r="C17" s="26">
        <v>0.6</v>
      </c>
      <c r="D17" s="19">
        <v>2002</v>
      </c>
      <c r="E17" s="27">
        <v>0.7</v>
      </c>
      <c r="F17" s="19">
        <v>2003</v>
      </c>
      <c r="G17" s="27"/>
      <c r="H17" s="20">
        <v>2002</v>
      </c>
      <c r="I17" s="32">
        <f>ROUND('BIP Realisation'!I23,1)</f>
        <v>-0.2</v>
      </c>
      <c r="J17" s="26">
        <f>ROUND('BIP Realisation'!S23,1)</f>
        <v>0.2</v>
      </c>
      <c r="K17" s="19">
        <v>2001</v>
      </c>
      <c r="L17" s="32">
        <f t="shared" si="3"/>
        <v>-1</v>
      </c>
      <c r="M17" s="26">
        <f t="shared" si="4"/>
        <v>0</v>
      </c>
      <c r="N17" s="19">
        <v>2002</v>
      </c>
      <c r="O17" s="32">
        <f t="shared" si="0"/>
        <v>0.89999999999999991</v>
      </c>
      <c r="P17" s="26">
        <f t="shared" si="1"/>
        <v>0.49999999999999994</v>
      </c>
      <c r="S17" s="32">
        <f t="shared" si="2"/>
        <v>-0.4</v>
      </c>
      <c r="T17" s="32">
        <f t="shared" si="5"/>
        <v>1</v>
      </c>
      <c r="U17" s="32">
        <f t="shared" si="5"/>
        <v>0</v>
      </c>
      <c r="V17" s="32">
        <f t="shared" si="6"/>
        <v>0.89999999999999991</v>
      </c>
      <c r="W17" s="32">
        <f t="shared" si="6"/>
        <v>0.49999999999999994</v>
      </c>
    </row>
    <row r="18" spans="1:23" x14ac:dyDescent="0.2">
      <c r="A18" s="51">
        <v>37591</v>
      </c>
      <c r="B18" s="19">
        <v>2002</v>
      </c>
      <c r="C18" s="26">
        <v>0.3</v>
      </c>
      <c r="D18" s="19">
        <v>2003</v>
      </c>
      <c r="E18" s="27">
        <v>0.9</v>
      </c>
      <c r="F18" s="19">
        <v>2004</v>
      </c>
      <c r="G18" s="27"/>
      <c r="H18" s="20">
        <v>2003</v>
      </c>
      <c r="I18" s="32">
        <f>ROUND('BIP Realisation'!I24,1)</f>
        <v>-0.5</v>
      </c>
      <c r="J18" s="26">
        <f>ROUND('BIP Realisation'!S24,1)</f>
        <v>-0.1</v>
      </c>
      <c r="K18" s="19">
        <v>2002</v>
      </c>
      <c r="L18" s="32">
        <f t="shared" si="3"/>
        <v>0.5</v>
      </c>
      <c r="M18" s="26">
        <f t="shared" si="4"/>
        <v>9.9999999999999978E-2</v>
      </c>
      <c r="N18" s="19">
        <v>2003</v>
      </c>
      <c r="O18" s="32">
        <f t="shared" si="0"/>
        <v>1.4</v>
      </c>
      <c r="P18" s="26">
        <f t="shared" si="1"/>
        <v>1</v>
      </c>
      <c r="S18" s="32">
        <f t="shared" si="2"/>
        <v>-0.4</v>
      </c>
      <c r="T18" s="32">
        <f t="shared" si="5"/>
        <v>0.5</v>
      </c>
      <c r="U18" s="32">
        <f t="shared" si="5"/>
        <v>9.9999999999999978E-2</v>
      </c>
      <c r="V18" s="32">
        <f t="shared" si="6"/>
        <v>1.4</v>
      </c>
      <c r="W18" s="32">
        <f t="shared" si="6"/>
        <v>1</v>
      </c>
    </row>
    <row r="19" spans="1:23" x14ac:dyDescent="0.2">
      <c r="A19" s="51">
        <v>37956</v>
      </c>
      <c r="B19" s="19">
        <v>2003</v>
      </c>
      <c r="C19" s="26">
        <v>0</v>
      </c>
      <c r="D19" s="19">
        <v>2004</v>
      </c>
      <c r="E19" s="27">
        <v>1.8</v>
      </c>
      <c r="F19" s="19">
        <v>2005</v>
      </c>
      <c r="G19" s="27"/>
      <c r="H19" s="20">
        <v>2004</v>
      </c>
      <c r="I19" s="32">
        <f>ROUND('BIP Realisation'!I25,1)</f>
        <v>1.2</v>
      </c>
      <c r="J19" s="26">
        <f>ROUND('BIP Realisation'!S25,1)</f>
        <v>1.7</v>
      </c>
      <c r="K19" s="19">
        <v>2003</v>
      </c>
      <c r="L19" s="32">
        <f t="shared" si="3"/>
        <v>0.5</v>
      </c>
      <c r="M19" s="26">
        <f t="shared" si="4"/>
        <v>0.1</v>
      </c>
      <c r="N19" s="19">
        <v>2004</v>
      </c>
      <c r="O19" s="32">
        <f t="shared" si="0"/>
        <v>0.60000000000000009</v>
      </c>
      <c r="P19" s="26">
        <f t="shared" si="1"/>
        <v>0.10000000000000009</v>
      </c>
      <c r="S19" s="32">
        <f t="shared" si="2"/>
        <v>-0.5</v>
      </c>
      <c r="T19" s="32">
        <f t="shared" si="5"/>
        <v>0.5</v>
      </c>
      <c r="U19" s="32">
        <f t="shared" si="5"/>
        <v>0.1</v>
      </c>
      <c r="V19" s="32">
        <f t="shared" si="6"/>
        <v>0.60000000000000009</v>
      </c>
      <c r="W19" s="32">
        <f t="shared" si="6"/>
        <v>0.10000000000000009</v>
      </c>
    </row>
    <row r="20" spans="1:23" x14ac:dyDescent="0.2">
      <c r="A20" s="51">
        <v>38322</v>
      </c>
      <c r="B20" s="19">
        <v>2004</v>
      </c>
      <c r="C20" s="26">
        <v>1.7</v>
      </c>
      <c r="D20" s="19">
        <v>2005</v>
      </c>
      <c r="E20" s="27">
        <v>1.3</v>
      </c>
      <c r="F20" s="19">
        <v>2006</v>
      </c>
      <c r="G20" s="27"/>
      <c r="H20" s="20">
        <v>2005</v>
      </c>
      <c r="I20" s="32">
        <f>ROUND('BIP Realisation'!I26,1)</f>
        <v>0.9</v>
      </c>
      <c r="J20" s="26">
        <f>ROUND('BIP Realisation'!S26,1)</f>
        <v>0.9</v>
      </c>
      <c r="K20" s="19">
        <v>2004</v>
      </c>
      <c r="L20" s="32">
        <f t="shared" si="3"/>
        <v>0.5</v>
      </c>
      <c r="M20" s="26">
        <f t="shared" si="4"/>
        <v>0</v>
      </c>
      <c r="N20" s="19">
        <v>2005</v>
      </c>
      <c r="O20" s="32">
        <f t="shared" si="0"/>
        <v>0.4</v>
      </c>
      <c r="P20" s="26">
        <f t="shared" si="1"/>
        <v>0.4</v>
      </c>
      <c r="S20" s="32">
        <f t="shared" si="2"/>
        <v>0</v>
      </c>
      <c r="T20" s="32">
        <f t="shared" si="5"/>
        <v>0.5</v>
      </c>
      <c r="U20" s="32">
        <f t="shared" si="5"/>
        <v>0</v>
      </c>
      <c r="V20" s="32">
        <f t="shared" si="6"/>
        <v>0.4</v>
      </c>
      <c r="W20" s="32">
        <f t="shared" si="6"/>
        <v>0.4</v>
      </c>
    </row>
    <row r="21" spans="1:23" x14ac:dyDescent="0.2">
      <c r="A21" s="51">
        <v>38687</v>
      </c>
      <c r="B21" s="19">
        <v>2005</v>
      </c>
      <c r="C21" s="26">
        <v>0.9</v>
      </c>
      <c r="D21" s="19">
        <v>2006</v>
      </c>
      <c r="E21" s="27">
        <v>1.5</v>
      </c>
      <c r="F21" s="19">
        <v>2007</v>
      </c>
      <c r="G21" s="27"/>
      <c r="H21" s="20">
        <v>2006</v>
      </c>
      <c r="I21" s="32">
        <f>ROUND('BIP Realisation'!I27,1)</f>
        <v>3.9</v>
      </c>
      <c r="J21" s="26">
        <f>ROUND('BIP Realisation'!S27,1)</f>
        <v>2.5</v>
      </c>
      <c r="K21" s="19">
        <v>2005</v>
      </c>
      <c r="L21" s="32">
        <f t="shared" si="3"/>
        <v>0</v>
      </c>
      <c r="M21" s="26">
        <f t="shared" si="4"/>
        <v>0</v>
      </c>
      <c r="N21" s="19">
        <v>2006</v>
      </c>
      <c r="O21" s="32">
        <f t="shared" si="0"/>
        <v>-2.4</v>
      </c>
      <c r="P21" s="26">
        <f t="shared" si="1"/>
        <v>-1</v>
      </c>
      <c r="R21" s="8"/>
      <c r="S21" s="32">
        <f t="shared" si="2"/>
        <v>1.4</v>
      </c>
      <c r="T21" s="32">
        <f t="shared" si="5"/>
        <v>0</v>
      </c>
      <c r="U21" s="32">
        <f t="shared" si="5"/>
        <v>0</v>
      </c>
      <c r="V21" s="32">
        <f t="shared" si="6"/>
        <v>2.4</v>
      </c>
      <c r="W21" s="32">
        <f t="shared" si="6"/>
        <v>1</v>
      </c>
    </row>
    <row r="22" spans="1:23" x14ac:dyDescent="0.2">
      <c r="A22" s="51">
        <v>39052</v>
      </c>
      <c r="B22" s="19">
        <v>2006</v>
      </c>
      <c r="C22" s="26">
        <v>2.5</v>
      </c>
      <c r="D22" s="19">
        <v>2007</v>
      </c>
      <c r="E22" s="27">
        <v>1.5</v>
      </c>
      <c r="F22" s="19">
        <v>2008</v>
      </c>
      <c r="G22" s="27"/>
      <c r="H22" s="20">
        <v>2007</v>
      </c>
      <c r="I22" s="32">
        <f>ROUND('BIP Realisation'!I28,1)</f>
        <v>2.9</v>
      </c>
      <c r="J22" s="26">
        <f>ROUND('BIP Realisation'!S28,1)</f>
        <v>2.5</v>
      </c>
      <c r="K22" s="19">
        <v>2006</v>
      </c>
      <c r="L22" s="32">
        <f t="shared" si="3"/>
        <v>-1.4</v>
      </c>
      <c r="M22" s="26">
        <f t="shared" si="4"/>
        <v>0</v>
      </c>
      <c r="N22" s="19">
        <v>2007</v>
      </c>
      <c r="O22" s="32">
        <f>E22-I22</f>
        <v>-1.4</v>
      </c>
      <c r="P22" s="26">
        <f t="shared" si="1"/>
        <v>-1</v>
      </c>
      <c r="S22" s="32">
        <f t="shared" si="2"/>
        <v>0.39999999999999991</v>
      </c>
      <c r="T22" s="32">
        <f t="shared" si="5"/>
        <v>1.4</v>
      </c>
      <c r="U22" s="32">
        <f t="shared" si="5"/>
        <v>0</v>
      </c>
      <c r="V22" s="32">
        <f t="shared" si="6"/>
        <v>1.4</v>
      </c>
      <c r="W22" s="32">
        <f t="shared" si="6"/>
        <v>1</v>
      </c>
    </row>
    <row r="23" spans="1:23" x14ac:dyDescent="0.2">
      <c r="A23" s="51">
        <v>39417</v>
      </c>
      <c r="B23" s="19">
        <v>2007</v>
      </c>
      <c r="C23" s="26">
        <v>2.5</v>
      </c>
      <c r="D23" s="19">
        <v>2008</v>
      </c>
      <c r="E23" s="27">
        <v>1.9</v>
      </c>
      <c r="F23" s="19">
        <v>2009</v>
      </c>
      <c r="G23" s="27"/>
      <c r="H23" s="20">
        <v>2008</v>
      </c>
      <c r="I23" s="32">
        <f>ROUND('BIP Realisation'!I29,1)</f>
        <v>0.9</v>
      </c>
      <c r="J23" s="26">
        <f>ROUND('BIP Realisation'!S29,1)</f>
        <v>1.3</v>
      </c>
      <c r="K23" s="19">
        <v>2007</v>
      </c>
      <c r="L23" s="32">
        <f t="shared" si="3"/>
        <v>-0.39999999999999991</v>
      </c>
      <c r="M23" s="26">
        <f t="shared" si="4"/>
        <v>0</v>
      </c>
      <c r="N23" s="19">
        <v>2008</v>
      </c>
      <c r="O23" s="32">
        <f t="shared" si="0"/>
        <v>0.99999999999999989</v>
      </c>
      <c r="P23" s="26">
        <f t="shared" si="1"/>
        <v>0.59999999999999987</v>
      </c>
      <c r="R23" s="9"/>
      <c r="S23" s="32">
        <f t="shared" si="2"/>
        <v>-0.4</v>
      </c>
      <c r="T23" s="32">
        <f t="shared" si="5"/>
        <v>0.39999999999999991</v>
      </c>
      <c r="U23" s="32">
        <f t="shared" si="5"/>
        <v>0</v>
      </c>
      <c r="V23" s="32">
        <f t="shared" si="6"/>
        <v>0.99999999999999989</v>
      </c>
      <c r="W23" s="32">
        <f t="shared" si="6"/>
        <v>0.59999999999999987</v>
      </c>
    </row>
    <row r="24" spans="1:23" x14ac:dyDescent="0.2">
      <c r="A24" s="51">
        <v>39783</v>
      </c>
      <c r="B24" s="19">
        <v>2008</v>
      </c>
      <c r="C24" s="26">
        <v>1.6</v>
      </c>
      <c r="D24" s="19">
        <v>2009</v>
      </c>
      <c r="E24" s="27">
        <v>-1.2</v>
      </c>
      <c r="F24" s="19">
        <v>2010</v>
      </c>
      <c r="G24" s="27"/>
      <c r="H24" s="20">
        <v>2009</v>
      </c>
      <c r="I24" s="32">
        <f>ROUND('BIP Realisation'!I30,1)</f>
        <v>-5.5</v>
      </c>
      <c r="J24" s="26">
        <f>ROUND('BIP Realisation'!S30,1)</f>
        <v>-5</v>
      </c>
      <c r="K24" s="19">
        <v>2008</v>
      </c>
      <c r="L24" s="32">
        <f t="shared" si="3"/>
        <v>0.70000000000000007</v>
      </c>
      <c r="M24" s="26">
        <f t="shared" si="4"/>
        <v>0.30000000000000004</v>
      </c>
      <c r="N24" s="19">
        <v>2009</v>
      </c>
      <c r="O24" s="32">
        <f t="shared" si="0"/>
        <v>4.3</v>
      </c>
      <c r="P24" s="26">
        <f t="shared" si="1"/>
        <v>3.8</v>
      </c>
      <c r="R24" s="8"/>
      <c r="S24" s="32">
        <f t="shared" si="2"/>
        <v>-0.5</v>
      </c>
      <c r="T24" s="32">
        <f t="shared" si="5"/>
        <v>0.70000000000000007</v>
      </c>
      <c r="U24" s="32">
        <f t="shared" si="5"/>
        <v>0.30000000000000004</v>
      </c>
      <c r="V24" s="32">
        <f t="shared" si="6"/>
        <v>4.3</v>
      </c>
      <c r="W24" s="32">
        <f t="shared" si="6"/>
        <v>3.8</v>
      </c>
    </row>
    <row r="25" spans="1:23" x14ac:dyDescent="0.2">
      <c r="A25" s="51">
        <v>40148</v>
      </c>
      <c r="B25" s="19">
        <v>2009</v>
      </c>
      <c r="C25" s="26">
        <v>-4.8</v>
      </c>
      <c r="D25" s="19">
        <v>2010</v>
      </c>
      <c r="E25" s="27">
        <v>1.7</v>
      </c>
      <c r="F25" s="19">
        <v>2011</v>
      </c>
      <c r="G25" s="27"/>
      <c r="H25" s="20">
        <v>2010</v>
      </c>
      <c r="I25" s="32">
        <f>ROUND('BIP Realisation'!I31,1)</f>
        <v>4.0999999999999996</v>
      </c>
      <c r="J25" s="26">
        <f>ROUND('BIP Realisation'!S31,1)</f>
        <v>3.6</v>
      </c>
      <c r="K25" s="19">
        <v>2009</v>
      </c>
      <c r="L25" s="32">
        <f t="shared" si="3"/>
        <v>0.70000000000000018</v>
      </c>
      <c r="M25" s="26">
        <f t="shared" si="4"/>
        <v>0.20000000000000018</v>
      </c>
      <c r="N25" s="19">
        <v>2010</v>
      </c>
      <c r="O25" s="32">
        <f t="shared" si="0"/>
        <v>-2.3999999999999995</v>
      </c>
      <c r="P25" s="26">
        <f t="shared" si="1"/>
        <v>-1.9000000000000001</v>
      </c>
      <c r="S25" s="32">
        <f t="shared" si="2"/>
        <v>0.49999999999999956</v>
      </c>
      <c r="T25" s="32">
        <f t="shared" si="5"/>
        <v>0.70000000000000018</v>
      </c>
      <c r="U25" s="32">
        <f t="shared" si="5"/>
        <v>0.20000000000000018</v>
      </c>
      <c r="V25" s="32">
        <f t="shared" si="6"/>
        <v>2.3999999999999995</v>
      </c>
      <c r="W25" s="32">
        <f t="shared" si="6"/>
        <v>1.9000000000000001</v>
      </c>
    </row>
    <row r="26" spans="1:23" x14ac:dyDescent="0.2">
      <c r="A26" s="51">
        <v>40513</v>
      </c>
      <c r="B26" s="19">
        <v>2010</v>
      </c>
      <c r="C26" s="26">
        <v>3.6</v>
      </c>
      <c r="D26" s="19">
        <v>2011</v>
      </c>
      <c r="E26" s="27">
        <v>2.2000000000000002</v>
      </c>
      <c r="F26" s="19">
        <v>2012</v>
      </c>
      <c r="G26" s="27"/>
      <c r="H26" s="20">
        <v>2011</v>
      </c>
      <c r="I26" s="32">
        <f>ROUND('BIP Realisation'!I32,1)</f>
        <v>3.8</v>
      </c>
      <c r="J26" s="26">
        <f>ROUND('BIP Realisation'!S32,1)</f>
        <v>3</v>
      </c>
      <c r="K26" s="19">
        <v>2010</v>
      </c>
      <c r="L26" s="32">
        <f t="shared" si="3"/>
        <v>-0.49999999999999956</v>
      </c>
      <c r="M26" s="26">
        <f t="shared" si="4"/>
        <v>0</v>
      </c>
      <c r="N26" s="19">
        <v>2011</v>
      </c>
      <c r="O26" s="32">
        <f t="shared" si="0"/>
        <v>-1.5999999999999996</v>
      </c>
      <c r="P26" s="26">
        <f t="shared" si="1"/>
        <v>-0.79999999999999982</v>
      </c>
      <c r="R26" s="8"/>
      <c r="S26" s="32">
        <f t="shared" si="2"/>
        <v>0.79999999999999982</v>
      </c>
      <c r="T26" s="32">
        <f t="shared" si="5"/>
        <v>0.49999999999999956</v>
      </c>
      <c r="U26" s="32">
        <f t="shared" si="5"/>
        <v>0</v>
      </c>
      <c r="V26" s="32">
        <f t="shared" si="6"/>
        <v>1.5999999999999996</v>
      </c>
      <c r="W26" s="32">
        <f t="shared" si="6"/>
        <v>0.79999999999999982</v>
      </c>
    </row>
    <row r="27" spans="1:23" x14ac:dyDescent="0.2">
      <c r="A27" s="51">
        <v>40878</v>
      </c>
      <c r="B27" s="19">
        <v>2011</v>
      </c>
      <c r="C27" s="26">
        <v>3</v>
      </c>
      <c r="D27" s="19">
        <v>2012</v>
      </c>
      <c r="E27" s="27">
        <v>0.5</v>
      </c>
      <c r="F27" s="19">
        <v>2013</v>
      </c>
      <c r="G27" s="27"/>
      <c r="H27" s="20">
        <v>2012</v>
      </c>
      <c r="I27" s="32">
        <f>ROUND('BIP Realisation'!I33,1)</f>
        <v>0.5</v>
      </c>
      <c r="J27" s="26">
        <f>ROUND('BIP Realisation'!S33,1)</f>
        <v>0.7</v>
      </c>
      <c r="K27" s="19">
        <v>2011</v>
      </c>
      <c r="L27" s="32">
        <f t="shared" si="3"/>
        <v>-0.79999999999999982</v>
      </c>
      <c r="M27" s="26">
        <f t="shared" si="4"/>
        <v>0</v>
      </c>
      <c r="N27" s="19">
        <v>2012</v>
      </c>
      <c r="O27" s="32">
        <f t="shared" si="0"/>
        <v>0</v>
      </c>
      <c r="P27" s="26">
        <f t="shared" si="1"/>
        <v>-0.19999999999999996</v>
      </c>
      <c r="S27" s="32">
        <f t="shared" si="2"/>
        <v>-0.19999999999999996</v>
      </c>
      <c r="T27" s="32">
        <f t="shared" si="5"/>
        <v>0.79999999999999982</v>
      </c>
      <c r="U27" s="32">
        <f t="shared" si="5"/>
        <v>0</v>
      </c>
      <c r="V27" s="32">
        <f t="shared" si="6"/>
        <v>0</v>
      </c>
      <c r="W27" s="32">
        <f t="shared" si="6"/>
        <v>0.19999999999999996</v>
      </c>
    </row>
    <row r="28" spans="1:23" x14ac:dyDescent="0.2">
      <c r="A28" s="51">
        <v>41244</v>
      </c>
      <c r="B28" s="19">
        <v>2012</v>
      </c>
      <c r="C28" s="26">
        <v>0.8</v>
      </c>
      <c r="D28" s="19">
        <v>2013</v>
      </c>
      <c r="E28" s="26">
        <v>0.7</v>
      </c>
      <c r="F28" s="19">
        <v>2014</v>
      </c>
      <c r="G28" s="27"/>
      <c r="H28" s="20">
        <v>2013</v>
      </c>
      <c r="I28" s="32">
        <f>ROUND('BIP Realisation'!I34,1)</f>
        <v>0.4</v>
      </c>
      <c r="J28" s="26">
        <f>ROUND('BIP Realisation'!S34,1)</f>
        <v>0.4</v>
      </c>
      <c r="K28" s="19">
        <v>2012</v>
      </c>
      <c r="L28" s="32">
        <f t="shared" si="3"/>
        <v>0.30000000000000004</v>
      </c>
      <c r="M28" s="26">
        <f t="shared" si="4"/>
        <v>0.10000000000000009</v>
      </c>
      <c r="N28" s="19">
        <v>2013</v>
      </c>
      <c r="O28" s="32">
        <f t="shared" si="0"/>
        <v>0.29999999999999993</v>
      </c>
      <c r="P28" s="26">
        <f t="shared" si="1"/>
        <v>0.29999999999999993</v>
      </c>
      <c r="S28" s="32">
        <f t="shared" si="2"/>
        <v>0</v>
      </c>
      <c r="T28" s="32">
        <f t="shared" si="5"/>
        <v>0.30000000000000004</v>
      </c>
      <c r="U28" s="32">
        <f t="shared" si="5"/>
        <v>0.10000000000000009</v>
      </c>
      <c r="V28" s="32">
        <f t="shared" ref="V28:W30" si="7">ABS(O28)</f>
        <v>0.29999999999999993</v>
      </c>
      <c r="W28" s="32">
        <f t="shared" si="7"/>
        <v>0.29999999999999993</v>
      </c>
    </row>
    <row r="29" spans="1:23" x14ac:dyDescent="0.2">
      <c r="A29" s="51">
        <v>41609</v>
      </c>
      <c r="B29" s="19">
        <v>2013</v>
      </c>
      <c r="C29" s="26">
        <v>0.5</v>
      </c>
      <c r="D29" s="19">
        <v>2014</v>
      </c>
      <c r="E29" s="27">
        <v>1.8</v>
      </c>
      <c r="F29" s="19">
        <v>2015</v>
      </c>
      <c r="G29" s="27"/>
      <c r="H29" s="20">
        <v>2014</v>
      </c>
      <c r="I29" s="32">
        <f>ROUND('BIP Realisation'!I35,1)</f>
        <v>2.2000000000000002</v>
      </c>
      <c r="J29" s="26">
        <f>ROUND('BIP Realisation'!S35,1)</f>
        <v>1.5</v>
      </c>
      <c r="K29" s="19">
        <v>2013</v>
      </c>
      <c r="L29" s="32">
        <f t="shared" si="3"/>
        <v>9.9999999999999978E-2</v>
      </c>
      <c r="M29" s="26">
        <f t="shared" si="4"/>
        <v>9.9999999999999978E-2</v>
      </c>
      <c r="N29" s="19">
        <v>2014</v>
      </c>
      <c r="O29" s="32">
        <f t="shared" si="0"/>
        <v>-0.40000000000000013</v>
      </c>
      <c r="P29" s="26">
        <f t="shared" si="1"/>
        <v>0.30000000000000004</v>
      </c>
      <c r="S29" s="32">
        <f t="shared" si="2"/>
        <v>0.70000000000000018</v>
      </c>
      <c r="T29" s="32">
        <f t="shared" ref="T29:U31" si="8">ABS(L29)</f>
        <v>9.9999999999999978E-2</v>
      </c>
      <c r="U29" s="32">
        <f t="shared" si="8"/>
        <v>9.9999999999999978E-2</v>
      </c>
      <c r="V29" s="32">
        <f t="shared" si="7"/>
        <v>0.40000000000000013</v>
      </c>
      <c r="W29" s="32">
        <f t="shared" si="7"/>
        <v>0.30000000000000004</v>
      </c>
    </row>
    <row r="30" spans="1:23" x14ac:dyDescent="0.2">
      <c r="A30" s="51">
        <v>41974</v>
      </c>
      <c r="B30" s="19">
        <v>2014</v>
      </c>
      <c r="C30" s="27">
        <v>1.4</v>
      </c>
      <c r="D30" s="19">
        <v>2015</v>
      </c>
      <c r="E30" s="27">
        <v>1.3</v>
      </c>
      <c r="F30" s="19">
        <v>2016</v>
      </c>
      <c r="G30" s="27"/>
      <c r="H30" s="20">
        <v>2015</v>
      </c>
      <c r="I30" s="32">
        <f>ROUND('BIP Realisation'!I36,1)</f>
        <v>1.7</v>
      </c>
      <c r="J30" s="26">
        <f>ROUND('BIP Realisation'!S36,1)</f>
        <v>1.7</v>
      </c>
      <c r="K30" s="19">
        <v>2014</v>
      </c>
      <c r="L30" s="32">
        <f t="shared" si="3"/>
        <v>-0.80000000000000027</v>
      </c>
      <c r="M30" s="26">
        <f t="shared" si="4"/>
        <v>-0.10000000000000009</v>
      </c>
      <c r="N30" s="19">
        <v>2015</v>
      </c>
      <c r="O30" s="32">
        <f t="shared" si="0"/>
        <v>-0.39999999999999991</v>
      </c>
      <c r="P30" s="26">
        <f t="shared" si="1"/>
        <v>-0.39999999999999991</v>
      </c>
      <c r="S30" s="32">
        <f>I30-J30</f>
        <v>0</v>
      </c>
      <c r="T30" s="32">
        <f t="shared" si="8"/>
        <v>0.80000000000000027</v>
      </c>
      <c r="U30" s="32">
        <f t="shared" si="8"/>
        <v>0.10000000000000009</v>
      </c>
      <c r="V30" s="32">
        <f t="shared" si="7"/>
        <v>0.39999999999999991</v>
      </c>
      <c r="W30" s="32">
        <f t="shared" si="7"/>
        <v>0.39999999999999991</v>
      </c>
    </row>
    <row r="31" spans="1:23" x14ac:dyDescent="0.2">
      <c r="A31" s="51">
        <v>42339</v>
      </c>
      <c r="B31" s="19">
        <v>2015</v>
      </c>
      <c r="C31" s="27">
        <v>1.7</v>
      </c>
      <c r="D31" s="19">
        <v>2016</v>
      </c>
      <c r="E31" s="27">
        <v>1.8</v>
      </c>
      <c r="F31" s="19">
        <v>2017</v>
      </c>
      <c r="G31" s="27"/>
      <c r="H31" s="20">
        <v>2016</v>
      </c>
      <c r="I31" s="32">
        <f>ROUND('BIP Realisation'!I37,1)</f>
        <v>2.2999999999999998</v>
      </c>
      <c r="J31" s="26">
        <f>ROUND('BIP Realisation'!S37,1)</f>
        <v>1.9</v>
      </c>
      <c r="K31" s="19">
        <v>2015</v>
      </c>
      <c r="L31" s="32">
        <f t="shared" si="3"/>
        <v>0</v>
      </c>
      <c r="M31" s="26">
        <f t="shared" si="4"/>
        <v>0</v>
      </c>
      <c r="N31" s="19">
        <v>2016</v>
      </c>
      <c r="O31" s="32">
        <f t="shared" ref="O31" si="9">E31-I31</f>
        <v>-0.49999999999999978</v>
      </c>
      <c r="P31" s="26">
        <f t="shared" ref="P31" si="10">E31-J31</f>
        <v>-9.9999999999999867E-2</v>
      </c>
      <c r="S31" s="32">
        <f t="shared" ref="S31:S33" si="11">I31-J31</f>
        <v>0.39999999999999991</v>
      </c>
      <c r="T31" s="32">
        <f t="shared" ref="T31:T36" si="12">ABS(L31)</f>
        <v>0</v>
      </c>
      <c r="U31" s="32">
        <f t="shared" si="8"/>
        <v>0</v>
      </c>
      <c r="V31" s="32">
        <f t="shared" ref="V31" si="13">ABS(O31)</f>
        <v>0.49999999999999978</v>
      </c>
      <c r="W31" s="32">
        <f t="shared" ref="W31" si="14">ABS(P31)</f>
        <v>9.9999999999999867E-2</v>
      </c>
    </row>
    <row r="32" spans="1:23" x14ac:dyDescent="0.2">
      <c r="A32" s="51">
        <v>42705</v>
      </c>
      <c r="B32" s="19">
        <v>2016</v>
      </c>
      <c r="C32" s="27">
        <v>1.8</v>
      </c>
      <c r="D32" s="19">
        <v>2017</v>
      </c>
      <c r="E32" s="27">
        <v>1.3</v>
      </c>
      <c r="F32" s="19">
        <v>2018</v>
      </c>
      <c r="G32" s="27"/>
      <c r="H32" s="20">
        <v>2017</v>
      </c>
      <c r="I32" s="32">
        <f>ROUND('BIP Realisation'!I38,1)</f>
        <v>2.7</v>
      </c>
      <c r="J32" s="26">
        <f>ROUND('BIP Realisation'!S38,1)</f>
        <v>2.2000000000000002</v>
      </c>
      <c r="K32" s="19">
        <v>2016</v>
      </c>
      <c r="L32" s="32">
        <f t="shared" ref="L32" si="15">C32-I31</f>
        <v>-0.49999999999999978</v>
      </c>
      <c r="M32" s="26">
        <f t="shared" ref="M32" si="16">C32-J31</f>
        <v>-9.9999999999999867E-2</v>
      </c>
      <c r="N32" s="19">
        <v>2017</v>
      </c>
      <c r="O32" s="32">
        <f t="shared" ref="O32" si="17">E32-I32</f>
        <v>-1.4000000000000001</v>
      </c>
      <c r="P32" s="26">
        <f t="shared" ref="P32" si="18">E32-J32</f>
        <v>-0.90000000000000013</v>
      </c>
      <c r="S32" s="32">
        <f t="shared" si="11"/>
        <v>0.5</v>
      </c>
      <c r="T32" s="32">
        <f t="shared" si="12"/>
        <v>0.49999999999999978</v>
      </c>
      <c r="U32" s="32">
        <f t="shared" ref="U32" si="19">ABS(M32)</f>
        <v>9.9999999999999867E-2</v>
      </c>
      <c r="V32" s="32">
        <f t="shared" ref="V32" si="20">ABS(O32)</f>
        <v>1.4000000000000001</v>
      </c>
      <c r="W32" s="32">
        <f t="shared" ref="W32" si="21">ABS(P32)</f>
        <v>0.90000000000000013</v>
      </c>
    </row>
    <row r="33" spans="1:23" x14ac:dyDescent="0.2">
      <c r="A33" s="51">
        <v>43070</v>
      </c>
      <c r="B33" s="19">
        <v>2017</v>
      </c>
      <c r="C33" s="27">
        <v>2.2999999999999998</v>
      </c>
      <c r="D33" s="19">
        <v>2018</v>
      </c>
      <c r="E33" s="27">
        <v>2.2000000000000002</v>
      </c>
      <c r="F33" s="19">
        <v>2019</v>
      </c>
      <c r="G33" s="27"/>
      <c r="H33" s="20">
        <v>2018</v>
      </c>
      <c r="I33" s="32">
        <f>ROUND('BIP Realisation'!I39,1)</f>
        <v>1.1000000000000001</v>
      </c>
      <c r="J33" s="26">
        <f>ROUND('BIP Realisation'!S39,1)</f>
        <v>1.5</v>
      </c>
      <c r="K33" s="19">
        <v>2017</v>
      </c>
      <c r="L33" s="32">
        <f t="shared" ref="L33" si="22">C33-I32</f>
        <v>-0.40000000000000036</v>
      </c>
      <c r="M33" s="26">
        <f t="shared" ref="M33" si="23">C33-J32</f>
        <v>9.9999999999999645E-2</v>
      </c>
      <c r="N33" s="19">
        <v>2018</v>
      </c>
      <c r="O33" s="32">
        <f t="shared" ref="O33" si="24">E33-I33</f>
        <v>1.1000000000000001</v>
      </c>
      <c r="P33" s="26">
        <f t="shared" ref="P33" si="25">E33-J33</f>
        <v>0.70000000000000018</v>
      </c>
      <c r="S33" s="32">
        <f t="shared" si="11"/>
        <v>-0.39999999999999991</v>
      </c>
      <c r="T33" s="32">
        <f t="shared" si="12"/>
        <v>0.40000000000000036</v>
      </c>
      <c r="U33" s="32">
        <f t="shared" ref="U33" si="26">ABS(M33)</f>
        <v>9.9999999999999645E-2</v>
      </c>
      <c r="V33" s="32">
        <f t="shared" ref="V33" si="27">ABS(O33)</f>
        <v>1.1000000000000001</v>
      </c>
      <c r="W33" s="32">
        <f t="shared" ref="W33" si="28">ABS(P33)</f>
        <v>0.70000000000000018</v>
      </c>
    </row>
    <row r="34" spans="1:23" x14ac:dyDescent="0.2">
      <c r="A34" s="51">
        <v>43435</v>
      </c>
      <c r="B34" s="19">
        <v>2018</v>
      </c>
      <c r="C34" s="27">
        <v>1.6</v>
      </c>
      <c r="D34" s="19">
        <v>2019</v>
      </c>
      <c r="E34" s="27">
        <v>1.5</v>
      </c>
      <c r="F34" s="19">
        <v>2020</v>
      </c>
      <c r="G34" s="27"/>
      <c r="H34" s="20">
        <v>2019</v>
      </c>
      <c r="I34" s="32">
        <f>ROUND('BIP Realisation'!I40,1)</f>
        <v>1</v>
      </c>
      <c r="J34" s="26">
        <f>ROUND('BIP Realisation'!S40,1)</f>
        <v>0.6</v>
      </c>
      <c r="K34" s="19">
        <v>2018</v>
      </c>
      <c r="L34" s="32">
        <f t="shared" ref="L34" si="29">C34-I33</f>
        <v>0.5</v>
      </c>
      <c r="M34" s="26">
        <f t="shared" ref="M34" si="30">C34-J33</f>
        <v>0.10000000000000009</v>
      </c>
      <c r="N34" s="19">
        <v>2019</v>
      </c>
      <c r="O34" s="32">
        <f>E34-I34</f>
        <v>0.5</v>
      </c>
      <c r="P34" s="26">
        <f t="shared" ref="P34" si="31">E34-J34</f>
        <v>0.9</v>
      </c>
      <c r="S34" s="32">
        <f t="shared" ref="S34:S39" si="32">I34-J34</f>
        <v>0.4</v>
      </c>
      <c r="T34" s="32">
        <f t="shared" si="12"/>
        <v>0.5</v>
      </c>
      <c r="U34" s="32">
        <f t="shared" ref="U34" si="33">ABS(M34)</f>
        <v>0.10000000000000009</v>
      </c>
      <c r="V34" s="32">
        <f t="shared" ref="V34" si="34">ABS(O34)</f>
        <v>0.5</v>
      </c>
      <c r="W34" s="32">
        <f t="shared" ref="W34" si="35">ABS(P34)</f>
        <v>0.9</v>
      </c>
    </row>
    <row r="35" spans="1:23" x14ac:dyDescent="0.2">
      <c r="A35" s="51">
        <v>43800</v>
      </c>
      <c r="B35" s="19">
        <v>2019</v>
      </c>
      <c r="C35" s="27">
        <v>0.5</v>
      </c>
      <c r="D35" s="19">
        <v>2020</v>
      </c>
      <c r="E35" s="27">
        <v>0.9</v>
      </c>
      <c r="F35" s="19">
        <v>2021</v>
      </c>
      <c r="G35" s="27"/>
      <c r="H35" s="20">
        <v>2020</v>
      </c>
      <c r="I35" s="32">
        <f>ROUND('BIP Realisation'!I41,1)</f>
        <v>-4.0999999999999996</v>
      </c>
      <c r="J35" s="26">
        <f>ROUND('BIP Realisation'!S41,1)</f>
        <v>-5</v>
      </c>
      <c r="K35" s="19">
        <v>2019</v>
      </c>
      <c r="L35" s="32">
        <f>C35-I34</f>
        <v>-0.5</v>
      </c>
      <c r="M35" s="26">
        <f t="shared" ref="M35" si="36">C35-J34</f>
        <v>-9.9999999999999978E-2</v>
      </c>
      <c r="N35" s="19">
        <v>2020</v>
      </c>
      <c r="O35" s="32">
        <f t="shared" ref="O35:O39" si="37">E35-I35</f>
        <v>5</v>
      </c>
      <c r="P35" s="26">
        <f t="shared" ref="P35:P39" si="38">E35-J35</f>
        <v>5.9</v>
      </c>
      <c r="S35" s="32">
        <f t="shared" si="32"/>
        <v>0.90000000000000036</v>
      </c>
      <c r="T35" s="32">
        <f t="shared" si="12"/>
        <v>0.5</v>
      </c>
      <c r="U35" s="32">
        <f t="shared" ref="U35" si="39">ABS(M35)</f>
        <v>9.9999999999999978E-2</v>
      </c>
      <c r="V35" s="32">
        <f>ABS(O35)</f>
        <v>5</v>
      </c>
      <c r="W35" s="32">
        <f t="shared" ref="W35" si="40">ABS(P35)</f>
        <v>5.9</v>
      </c>
    </row>
    <row r="36" spans="1:23" x14ac:dyDescent="0.2">
      <c r="A36" s="51">
        <v>44166</v>
      </c>
      <c r="B36" s="19">
        <v>2020</v>
      </c>
      <c r="C36" s="27">
        <v>-5.4</v>
      </c>
      <c r="D36" s="19">
        <v>2021</v>
      </c>
      <c r="E36" s="27">
        <v>3.9</v>
      </c>
      <c r="F36" s="19">
        <v>2022</v>
      </c>
      <c r="G36" s="27"/>
      <c r="H36" s="20">
        <v>2021</v>
      </c>
      <c r="I36" s="32">
        <f>ROUND('BIP Realisation'!I42,1)</f>
        <v>3.7</v>
      </c>
      <c r="J36" s="26">
        <f>ROUND('BIP Realisation'!S42,1)</f>
        <v>2.7</v>
      </c>
      <c r="K36" s="19">
        <v>2020</v>
      </c>
      <c r="L36" s="32">
        <f t="shared" ref="L36:L40" si="41">C36-I35</f>
        <v>-1.3000000000000007</v>
      </c>
      <c r="M36" s="26">
        <f t="shared" ref="M36:M40" si="42">C36-J35</f>
        <v>-0.40000000000000036</v>
      </c>
      <c r="N36" s="19">
        <v>2021</v>
      </c>
      <c r="O36" s="32">
        <f t="shared" si="37"/>
        <v>0.19999999999999973</v>
      </c>
      <c r="P36" s="26">
        <f t="shared" si="38"/>
        <v>1.1999999999999997</v>
      </c>
      <c r="S36" s="32">
        <f t="shared" si="32"/>
        <v>1</v>
      </c>
      <c r="T36" s="32">
        <f t="shared" si="12"/>
        <v>1.3000000000000007</v>
      </c>
      <c r="U36" s="32">
        <f t="shared" ref="U36" si="43">ABS(M36)</f>
        <v>0.40000000000000036</v>
      </c>
      <c r="V36" s="32">
        <f>ABS(O36)</f>
        <v>0.19999999999999973</v>
      </c>
      <c r="W36" s="32">
        <f t="shared" ref="W36" si="44">ABS(P36)</f>
        <v>1.1999999999999997</v>
      </c>
    </row>
    <row r="37" spans="1:23" x14ac:dyDescent="0.2">
      <c r="A37" s="51">
        <v>44531</v>
      </c>
      <c r="B37" s="19">
        <v>2021</v>
      </c>
      <c r="C37" s="27">
        <v>2.7</v>
      </c>
      <c r="D37" s="19">
        <v>2022</v>
      </c>
      <c r="E37" s="27">
        <v>4</v>
      </c>
      <c r="F37" s="19">
        <v>2023</v>
      </c>
      <c r="G37" s="27"/>
      <c r="H37" s="20">
        <v>2022</v>
      </c>
      <c r="I37" s="32">
        <f>ROUND('BIP Realisation'!I43,1)</f>
        <v>1.4</v>
      </c>
      <c r="J37" s="26">
        <f>ROUND('BIP Realisation'!S43,1)</f>
        <v>1.9</v>
      </c>
      <c r="K37" s="19">
        <v>2021</v>
      </c>
      <c r="L37" s="32">
        <f t="shared" si="41"/>
        <v>-1</v>
      </c>
      <c r="M37" s="26">
        <f t="shared" si="42"/>
        <v>0</v>
      </c>
      <c r="N37" s="19">
        <v>2022</v>
      </c>
      <c r="O37" s="32">
        <f t="shared" si="37"/>
        <v>2.6</v>
      </c>
      <c r="P37" s="26">
        <f t="shared" si="38"/>
        <v>2.1</v>
      </c>
      <c r="S37" s="32">
        <f t="shared" si="32"/>
        <v>-0.5</v>
      </c>
      <c r="T37" s="32">
        <f>ABS(L37)</f>
        <v>1</v>
      </c>
      <c r="U37" s="32">
        <f t="shared" ref="U37" si="45">ABS(M37)</f>
        <v>0</v>
      </c>
      <c r="V37" s="32">
        <f>ABS(O37)</f>
        <v>2.6</v>
      </c>
      <c r="W37" s="32">
        <f t="shared" ref="W37" si="46">ABS(P37)</f>
        <v>2.1</v>
      </c>
    </row>
    <row r="38" spans="1:23" x14ac:dyDescent="0.2">
      <c r="A38" s="51">
        <v>44896</v>
      </c>
      <c r="B38" s="19">
        <v>2022</v>
      </c>
      <c r="C38" s="27">
        <v>1.7</v>
      </c>
      <c r="D38" s="19">
        <v>2023</v>
      </c>
      <c r="E38" s="27">
        <v>-0.7</v>
      </c>
      <c r="F38" s="19">
        <v>2024</v>
      </c>
      <c r="G38" s="27"/>
      <c r="H38" s="19">
        <v>2023</v>
      </c>
      <c r="I38" s="32">
        <f>ROUND('BIP Realisation'!I44,1)</f>
        <v>-0.3</v>
      </c>
      <c r="J38" s="26">
        <f>ROUND('BIP Realisation'!S44,1)</f>
        <v>-0.3</v>
      </c>
      <c r="K38" s="19">
        <v>2022</v>
      </c>
      <c r="L38" s="32">
        <f t="shared" si="41"/>
        <v>0.30000000000000004</v>
      </c>
      <c r="M38" s="26">
        <f t="shared" si="42"/>
        <v>-0.19999999999999996</v>
      </c>
      <c r="N38" s="19">
        <v>2023</v>
      </c>
      <c r="O38" s="32">
        <f t="shared" si="37"/>
        <v>-0.39999999999999997</v>
      </c>
      <c r="P38" s="26">
        <f t="shared" si="38"/>
        <v>-0.39999999999999997</v>
      </c>
      <c r="S38" s="32">
        <f t="shared" si="32"/>
        <v>0</v>
      </c>
      <c r="T38" s="32">
        <f>ABS(L38)</f>
        <v>0.30000000000000004</v>
      </c>
      <c r="U38" s="32">
        <f t="shared" ref="U38" si="47">ABS(M38)</f>
        <v>0.19999999999999996</v>
      </c>
      <c r="V38" s="32">
        <f>ABS(O38)</f>
        <v>0.39999999999999997</v>
      </c>
      <c r="W38" s="32">
        <f t="shared" ref="W38" si="48">ABS(P38)</f>
        <v>0.39999999999999997</v>
      </c>
    </row>
    <row r="39" spans="1:23" x14ac:dyDescent="0.2">
      <c r="A39" s="51">
        <v>45261</v>
      </c>
      <c r="B39" s="19">
        <v>2023</v>
      </c>
      <c r="C39" s="20">
        <v>-0.3</v>
      </c>
      <c r="D39" s="19">
        <v>2024</v>
      </c>
      <c r="E39" s="20">
        <v>0.4</v>
      </c>
      <c r="F39" s="19">
        <v>2025</v>
      </c>
      <c r="G39" s="27"/>
      <c r="H39" s="19">
        <v>2024</v>
      </c>
      <c r="I39" s="32">
        <f>ROUND('BIP Realisation'!I45,1)</f>
        <v>-0.2</v>
      </c>
      <c r="J39" s="26">
        <f>ROUND('BIP Realisation'!S45,1)</f>
        <v>-0.2</v>
      </c>
      <c r="K39" s="19">
        <v>2023</v>
      </c>
      <c r="L39" s="32">
        <f t="shared" si="41"/>
        <v>0</v>
      </c>
      <c r="M39" s="26">
        <f t="shared" si="42"/>
        <v>0</v>
      </c>
      <c r="N39" s="19">
        <v>2024</v>
      </c>
      <c r="O39" s="32">
        <f t="shared" si="37"/>
        <v>0.60000000000000009</v>
      </c>
      <c r="P39" s="26">
        <f t="shared" si="38"/>
        <v>0.60000000000000009</v>
      </c>
      <c r="S39" s="32">
        <f t="shared" si="32"/>
        <v>0</v>
      </c>
      <c r="T39" s="32">
        <f>ABS(L39)</f>
        <v>0</v>
      </c>
      <c r="U39" s="32">
        <f t="shared" ref="U39" si="49">ABS(M39)</f>
        <v>0</v>
      </c>
      <c r="V39" s="32">
        <f>ABS(O39)</f>
        <v>0.60000000000000009</v>
      </c>
      <c r="W39" s="32">
        <f t="shared" ref="W39" si="50">ABS(P39)</f>
        <v>0.60000000000000009</v>
      </c>
    </row>
    <row r="40" spans="1:23" x14ac:dyDescent="0.2">
      <c r="A40" s="51">
        <v>45627</v>
      </c>
      <c r="B40" s="19">
        <v>2024</v>
      </c>
      <c r="C40" s="20">
        <v>-0.1</v>
      </c>
      <c r="D40" s="19">
        <v>2025</v>
      </c>
      <c r="E40" s="20">
        <v>0.4</v>
      </c>
      <c r="F40" s="19">
        <v>2026</v>
      </c>
      <c r="G40" s="27"/>
      <c r="H40" s="19">
        <v>2025</v>
      </c>
      <c r="I40" s="32"/>
      <c r="J40" s="32"/>
      <c r="K40" s="19">
        <v>2024</v>
      </c>
      <c r="L40" s="32">
        <f t="shared" si="41"/>
        <v>0.1</v>
      </c>
      <c r="M40" s="26">
        <f t="shared" si="42"/>
        <v>0.1</v>
      </c>
      <c r="N40" s="19">
        <v>2025</v>
      </c>
      <c r="O40" s="32"/>
      <c r="P40" s="26"/>
      <c r="S40" s="32"/>
      <c r="T40" s="32">
        <f>ABS(L40)</f>
        <v>0.1</v>
      </c>
      <c r="U40" s="32">
        <f t="shared" ref="U40" si="51">ABS(M40)</f>
        <v>0.1</v>
      </c>
      <c r="V40" s="32"/>
      <c r="W40" s="32"/>
    </row>
    <row r="41" spans="1:23" x14ac:dyDescent="0.2">
      <c r="A41" s="52">
        <v>45992</v>
      </c>
      <c r="B41" s="31">
        <v>2025</v>
      </c>
      <c r="C41" s="29"/>
      <c r="D41" s="31">
        <v>2026</v>
      </c>
      <c r="E41" s="29"/>
      <c r="F41" s="31">
        <v>2027</v>
      </c>
      <c r="G41" s="33"/>
      <c r="H41" s="31">
        <v>2026</v>
      </c>
      <c r="I41" s="29"/>
      <c r="J41" s="29"/>
      <c r="K41" s="31">
        <v>2025</v>
      </c>
      <c r="L41" s="34"/>
      <c r="M41" s="35"/>
      <c r="N41" s="31">
        <v>2026</v>
      </c>
      <c r="O41" s="34"/>
      <c r="P41" s="35"/>
      <c r="T41" s="32"/>
      <c r="U41" s="32"/>
      <c r="V41" s="32"/>
      <c r="W41" s="32"/>
    </row>
    <row r="43" spans="1:23" x14ac:dyDescent="0.2">
      <c r="C43" s="17"/>
      <c r="D43" s="47"/>
      <c r="E43" s="47"/>
      <c r="F43" s="47"/>
      <c r="H43" s="30" t="s">
        <v>52</v>
      </c>
      <c r="I43" s="37">
        <f>AVERAGE(S7:S38)</f>
        <v>0.11249999999999999</v>
      </c>
      <c r="K43" s="30" t="s">
        <v>19</v>
      </c>
      <c r="L43" s="36">
        <f>AVERAGE(L7:L41)</f>
        <v>-0.17272727272727273</v>
      </c>
      <c r="M43" s="96">
        <f>AVERAGE(M7:M41)</f>
        <v>-6.3636363636363616E-2</v>
      </c>
      <c r="N43" s="30" t="s">
        <v>19</v>
      </c>
      <c r="O43" s="36">
        <f>AVERAGE(O7:O41)</f>
        <v>0.31212121212121208</v>
      </c>
      <c r="P43" s="96">
        <f>AVERAGE(P7:P41)</f>
        <v>0.42121212121212109</v>
      </c>
    </row>
    <row r="44" spans="1:23" x14ac:dyDescent="0.2">
      <c r="C44" s="17"/>
      <c r="D44" s="47"/>
      <c r="E44" s="47"/>
      <c r="F44" s="47"/>
      <c r="H44" s="19" t="s">
        <v>65</v>
      </c>
      <c r="I44" s="39">
        <f>AVEDEV(S7:S38)</f>
        <v>0.47109374999999998</v>
      </c>
      <c r="K44" s="19" t="s">
        <v>18</v>
      </c>
      <c r="L44" s="38">
        <f>AVERAGE(T7:T41)</f>
        <v>0.53030303030303039</v>
      </c>
      <c r="M44" s="95">
        <f>AVERAGE(U7:U41)</f>
        <v>0.14848484848484847</v>
      </c>
      <c r="N44" s="19" t="s">
        <v>18</v>
      </c>
      <c r="O44" s="38">
        <f>AVERAGE(V7:V41)</f>
        <v>1.1363636363636367</v>
      </c>
      <c r="P44" s="95">
        <f>AVERAGE(W7:W41)</f>
        <v>1.0090909090909088</v>
      </c>
    </row>
    <row r="45" spans="1:23" x14ac:dyDescent="0.2">
      <c r="C45" s="17"/>
      <c r="D45" s="47"/>
      <c r="E45" s="47"/>
      <c r="F45" s="47"/>
      <c r="H45" s="19" t="s">
        <v>66</v>
      </c>
      <c r="I45" s="39">
        <f>VARP(S7:S38)+I43^2</f>
        <v>0.30875000000000002</v>
      </c>
      <c r="K45" s="19" t="s">
        <v>14</v>
      </c>
      <c r="L45" s="38">
        <f>VARP(L7:L41)+L43^2</f>
        <v>0.40939393939393942</v>
      </c>
      <c r="M45" s="39">
        <f>VARP(M7:M41)+M43^2</f>
        <v>6.4545454545454545E-2</v>
      </c>
      <c r="N45" s="19" t="s">
        <v>14</v>
      </c>
      <c r="O45" s="38">
        <f>VARP(O7:O41)+O43^2</f>
        <v>2.582121212121212</v>
      </c>
      <c r="P45" s="39">
        <f>VARP(P7:P41)+P43^2</f>
        <v>2.4312121212121212</v>
      </c>
    </row>
    <row r="46" spans="1:23" x14ac:dyDescent="0.2">
      <c r="C46" s="17"/>
      <c r="D46" s="47"/>
      <c r="E46" s="47"/>
      <c r="F46" s="47"/>
      <c r="H46" s="19" t="s">
        <v>67</v>
      </c>
      <c r="I46" s="39">
        <f>SQRT(I45)</f>
        <v>0.55565276927232177</v>
      </c>
      <c r="K46" s="19" t="s">
        <v>13</v>
      </c>
      <c r="L46" s="38">
        <f>SQRT(L45)</f>
        <v>0.63983899489945084</v>
      </c>
      <c r="M46" s="39">
        <f>SQRT(M45)</f>
        <v>0.25405797477240216</v>
      </c>
      <c r="N46" s="19" t="s">
        <v>13</v>
      </c>
      <c r="O46" s="38">
        <f>SQRT(O45)</f>
        <v>1.6068980092467637</v>
      </c>
      <c r="P46" s="39">
        <f>SQRT(P45)</f>
        <v>1.5592344664007787</v>
      </c>
    </row>
    <row r="47" spans="1:23" x14ac:dyDescent="0.2">
      <c r="C47" s="17"/>
      <c r="D47" s="47"/>
      <c r="E47" s="47"/>
      <c r="F47" s="47"/>
      <c r="H47" s="19" t="s">
        <v>28</v>
      </c>
      <c r="I47" s="39">
        <f>_xlfn.STDEV.S(S7:S38)</f>
        <v>0.55285184388796482</v>
      </c>
      <c r="K47" s="19" t="s">
        <v>28</v>
      </c>
      <c r="L47" s="38">
        <f>_xlfn.STDEV.S(L7:L41)</f>
        <v>0.62563603999885953</v>
      </c>
      <c r="M47" s="39">
        <f>_xlfn.STDEV.S(M7:M41)</f>
        <v>0.24977262387292093</v>
      </c>
      <c r="N47" s="19" t="s">
        <v>28</v>
      </c>
      <c r="O47" s="38">
        <f>_xlfn.STDEV.S(O7:O41)</f>
        <v>1.6007337332762388</v>
      </c>
      <c r="P47" s="39">
        <f>_xlfn.STDEV.S(P7:P41)</f>
        <v>1.5245404175844224</v>
      </c>
    </row>
    <row r="48" spans="1:23" x14ac:dyDescent="0.2">
      <c r="C48" s="17"/>
      <c r="D48" s="47"/>
      <c r="E48" s="47"/>
      <c r="F48" s="47"/>
      <c r="H48" s="31" t="s">
        <v>30</v>
      </c>
      <c r="I48" s="33">
        <f>COUNT(S7:S38)</f>
        <v>32</v>
      </c>
      <c r="K48" s="31" t="s">
        <v>30</v>
      </c>
      <c r="L48" s="29">
        <f>COUNT(L7:L41)</f>
        <v>33</v>
      </c>
      <c r="M48" s="33">
        <f>COUNT(M7:M41)</f>
        <v>33</v>
      </c>
      <c r="N48" s="31" t="s">
        <v>30</v>
      </c>
      <c r="O48" s="29">
        <f>COUNT(O7:O41)</f>
        <v>33</v>
      </c>
      <c r="P48" s="33">
        <f>COUNT(P7:P41)</f>
        <v>33</v>
      </c>
    </row>
    <row r="49" spans="3:6" x14ac:dyDescent="0.2">
      <c r="C49" s="17"/>
      <c r="D49" s="47"/>
      <c r="E49" s="47"/>
      <c r="F49" s="47"/>
    </row>
    <row r="50" spans="3:6" x14ac:dyDescent="0.2">
      <c r="C50" s="17"/>
      <c r="D50" s="47"/>
      <c r="E50" s="47"/>
      <c r="F50" s="47"/>
    </row>
    <row r="51" spans="3:6" x14ac:dyDescent="0.2">
      <c r="C51" s="17"/>
      <c r="D51" s="47"/>
      <c r="E51" s="47"/>
      <c r="F51" s="47"/>
    </row>
    <row r="52" spans="3:6" x14ac:dyDescent="0.2">
      <c r="C52" s="17"/>
      <c r="D52" s="47"/>
      <c r="E52" s="47"/>
      <c r="F52" s="47"/>
    </row>
    <row r="53" spans="3:6" x14ac:dyDescent="0.2">
      <c r="C53" s="8"/>
      <c r="D53" s="47"/>
      <c r="E53" s="47"/>
      <c r="F53" s="47"/>
    </row>
    <row r="54" spans="3:6" x14ac:dyDescent="0.2">
      <c r="C54" s="17"/>
      <c r="D54" s="47"/>
      <c r="E54" s="47"/>
      <c r="F54" s="47"/>
    </row>
    <row r="55" spans="3:6" x14ac:dyDescent="0.2">
      <c r="C55" s="17"/>
      <c r="D55" s="47"/>
      <c r="E55" s="47"/>
      <c r="F55" s="47"/>
    </row>
    <row r="56" spans="3:6" x14ac:dyDescent="0.2">
      <c r="C56" s="17"/>
      <c r="D56" s="47"/>
      <c r="E56" s="47"/>
      <c r="F56" s="47"/>
    </row>
    <row r="57" spans="3:6" x14ac:dyDescent="0.2">
      <c r="C57" s="17"/>
      <c r="D57" s="47"/>
      <c r="E57" s="47"/>
      <c r="F57" s="47"/>
    </row>
    <row r="58" spans="3:6" x14ac:dyDescent="0.2">
      <c r="C58" s="17"/>
      <c r="D58" s="47"/>
      <c r="E58" s="47"/>
      <c r="F58" s="47"/>
    </row>
    <row r="59" spans="3:6" x14ac:dyDescent="0.2">
      <c r="C59" s="17"/>
      <c r="D59" s="47"/>
      <c r="E59" s="47"/>
      <c r="F59" s="47"/>
    </row>
    <row r="60" spans="3:6" x14ac:dyDescent="0.2">
      <c r="C60" s="17"/>
      <c r="D60" s="47"/>
      <c r="E60" s="47"/>
      <c r="F60" s="47"/>
    </row>
    <row r="61" spans="3:6" x14ac:dyDescent="0.2">
      <c r="C61" s="17"/>
      <c r="D61" s="47"/>
      <c r="E61" s="47"/>
      <c r="F61" s="47"/>
    </row>
    <row r="62" spans="3:6" x14ac:dyDescent="0.2">
      <c r="C62" s="17"/>
      <c r="D62" s="47"/>
      <c r="E62" s="47"/>
      <c r="F62" s="47"/>
    </row>
    <row r="63" spans="3:6" x14ac:dyDescent="0.2">
      <c r="C63" s="17"/>
      <c r="D63" s="47"/>
      <c r="E63" s="47"/>
      <c r="F63" s="47"/>
    </row>
    <row r="64" spans="3:6" x14ac:dyDescent="0.2">
      <c r="C64" s="17"/>
      <c r="D64" s="47"/>
      <c r="E64" s="47"/>
      <c r="F64" s="47"/>
    </row>
    <row r="65" spans="3:6" x14ac:dyDescent="0.2">
      <c r="C65" s="17"/>
      <c r="D65" s="47"/>
      <c r="E65" s="47"/>
      <c r="F65" s="47"/>
    </row>
    <row r="66" spans="3:6" x14ac:dyDescent="0.2">
      <c r="C66" s="17"/>
    </row>
  </sheetData>
  <mergeCells count="7">
    <mergeCell ref="A4:G4"/>
    <mergeCell ref="H4:J4"/>
    <mergeCell ref="K4:M4"/>
    <mergeCell ref="N4:P4"/>
    <mergeCell ref="T3:W3"/>
    <mergeCell ref="T4:U4"/>
    <mergeCell ref="V4:W4"/>
  </mergeCells>
  <pageMargins left="0.78740157499999996" right="0.78740157499999996" top="0.984251969" bottom="0.984251969" header="0.4921259845" footer="0.4921259845"/>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63"/>
  <sheetViews>
    <sheetView topLeftCell="A4" zoomScale="85" zoomScaleNormal="85" workbookViewId="0">
      <selection activeCell="C38" sqref="C38"/>
    </sheetView>
  </sheetViews>
  <sheetFormatPr baseColWidth="10" defaultColWidth="11.42578125" defaultRowHeight="12.75" x14ac:dyDescent="0.2"/>
  <cols>
    <col min="1" max="1" width="16.7109375" style="7" customWidth="1"/>
    <col min="2" max="2" width="11.7109375" style="20" customWidth="1"/>
    <col min="3" max="3" width="13.5703125" style="7" customWidth="1"/>
    <col min="4" max="4" width="11.7109375" style="20" customWidth="1"/>
    <col min="5" max="5" width="13.5703125" style="20" customWidth="1"/>
    <col min="6" max="6" width="11.7109375" style="20" customWidth="1"/>
    <col min="7" max="7" width="13.5703125" style="20" customWidth="1"/>
    <col min="8" max="8" width="15.140625" style="20" bestFit="1" customWidth="1"/>
    <col min="9" max="9" width="12.42578125" style="20" customWidth="1"/>
    <col min="10" max="10" width="15.7109375" style="20" bestFit="1" customWidth="1"/>
    <col min="11" max="11" width="13.85546875" style="20" customWidth="1"/>
    <col min="12" max="12" width="14.5703125" style="20" customWidth="1"/>
    <col min="13" max="13" width="17" style="20" customWidth="1"/>
    <col min="14" max="14" width="14.140625" style="20" customWidth="1"/>
    <col min="15" max="15" width="15.28515625" style="20" customWidth="1"/>
    <col min="16" max="16" width="17.28515625" style="20" customWidth="1"/>
    <col min="17" max="18" width="11.42578125" style="7"/>
    <col min="19" max="19" width="18.5703125" style="20" customWidth="1"/>
    <col min="20" max="20" width="13" style="7" bestFit="1" customWidth="1"/>
    <col min="21" max="21" width="15.7109375" style="7" bestFit="1" customWidth="1"/>
    <col min="22" max="22" width="13" style="7" bestFit="1" customWidth="1"/>
    <col min="23" max="23" width="15.7109375" style="7" bestFit="1" customWidth="1"/>
    <col min="24" max="16384" width="11.42578125" style="7"/>
  </cols>
  <sheetData>
    <row r="1" spans="1:23" ht="18" x14ac:dyDescent="0.25">
      <c r="A1" s="10" t="s">
        <v>33</v>
      </c>
    </row>
    <row r="3" spans="1:23" x14ac:dyDescent="0.2">
      <c r="T3" s="113" t="s">
        <v>78</v>
      </c>
      <c r="U3" s="113"/>
      <c r="V3" s="113"/>
      <c r="W3" s="113"/>
    </row>
    <row r="4" spans="1:23" ht="25.5" customHeight="1" x14ac:dyDescent="0.2">
      <c r="A4" s="106" t="s">
        <v>148</v>
      </c>
      <c r="B4" s="107"/>
      <c r="C4" s="107"/>
      <c r="D4" s="107"/>
      <c r="E4" s="107"/>
      <c r="F4" s="107"/>
      <c r="G4" s="108"/>
      <c r="H4" s="109" t="s">
        <v>17</v>
      </c>
      <c r="I4" s="110"/>
      <c r="J4" s="111"/>
      <c r="K4" s="102" t="s">
        <v>62</v>
      </c>
      <c r="L4" s="103"/>
      <c r="M4" s="104"/>
      <c r="N4" s="105" t="s">
        <v>147</v>
      </c>
      <c r="O4" s="103"/>
      <c r="P4" s="104"/>
      <c r="T4" s="113" t="s">
        <v>55</v>
      </c>
      <c r="U4" s="113"/>
      <c r="V4" s="113" t="s">
        <v>56</v>
      </c>
      <c r="W4" s="113"/>
    </row>
    <row r="5" spans="1:23" ht="54.75" customHeight="1" x14ac:dyDescent="0.2">
      <c r="A5" s="16" t="s">
        <v>16</v>
      </c>
      <c r="B5" s="97" t="s">
        <v>175</v>
      </c>
      <c r="C5" s="28" t="s">
        <v>20</v>
      </c>
      <c r="D5" s="70" t="s">
        <v>55</v>
      </c>
      <c r="E5" s="28" t="s">
        <v>20</v>
      </c>
      <c r="F5" s="15" t="s">
        <v>113</v>
      </c>
      <c r="G5" s="28" t="s">
        <v>20</v>
      </c>
      <c r="H5" s="53" t="s">
        <v>58</v>
      </c>
      <c r="I5" s="15" t="s">
        <v>57</v>
      </c>
      <c r="J5" s="15" t="s">
        <v>59</v>
      </c>
      <c r="K5" s="53" t="s">
        <v>58</v>
      </c>
      <c r="L5" s="15" t="s">
        <v>60</v>
      </c>
      <c r="M5" s="14" t="s">
        <v>61</v>
      </c>
      <c r="N5" s="53" t="s">
        <v>58</v>
      </c>
      <c r="O5" s="15" t="s">
        <v>60</v>
      </c>
      <c r="P5" s="14" t="s">
        <v>61</v>
      </c>
      <c r="S5" s="43" t="s">
        <v>64</v>
      </c>
      <c r="T5" s="43" t="s">
        <v>60</v>
      </c>
      <c r="U5" s="43" t="s">
        <v>61</v>
      </c>
      <c r="V5" s="43" t="s">
        <v>60</v>
      </c>
      <c r="W5" s="43" t="s">
        <v>61</v>
      </c>
    </row>
    <row r="6" spans="1:23" x14ac:dyDescent="0.2">
      <c r="A6" s="13"/>
      <c r="B6" s="19"/>
      <c r="C6" s="58"/>
      <c r="D6" s="29"/>
      <c r="E6" s="58"/>
      <c r="F6" s="7"/>
      <c r="H6" s="31"/>
      <c r="I6" s="29"/>
      <c r="J6" s="33"/>
      <c r="K6" s="19"/>
      <c r="M6" s="27"/>
      <c r="N6" s="19"/>
      <c r="P6" s="27"/>
    </row>
    <row r="7" spans="1:23" x14ac:dyDescent="0.2">
      <c r="A7" s="50">
        <v>33604</v>
      </c>
      <c r="B7" s="30">
        <v>1991</v>
      </c>
      <c r="C7" s="25">
        <v>3.2</v>
      </c>
      <c r="D7" s="30">
        <v>1992</v>
      </c>
      <c r="E7" s="25">
        <v>1.6</v>
      </c>
      <c r="F7" s="30">
        <v>1993</v>
      </c>
      <c r="G7" s="40"/>
      <c r="H7" s="20">
        <v>1992</v>
      </c>
      <c r="I7" s="32">
        <f>ROUND('BIP Realisation'!I13,1)</f>
        <v>2</v>
      </c>
      <c r="J7" s="26">
        <f>ROUND('BIP Realisation'!S13,1)</f>
        <v>1.9</v>
      </c>
      <c r="K7" s="30">
        <v>1991</v>
      </c>
      <c r="L7" s="28"/>
      <c r="M7" s="40"/>
      <c r="N7" s="30">
        <v>1992</v>
      </c>
      <c r="O7" s="41">
        <f t="shared" ref="O7:O34" si="0">E7-I7</f>
        <v>-0.39999999999999991</v>
      </c>
      <c r="P7" s="25">
        <f t="shared" ref="P7:P36" si="1">E7-J7</f>
        <v>-0.29999999999999982</v>
      </c>
      <c r="R7" s="8"/>
      <c r="S7" s="32">
        <f t="shared" ref="S7:S29" si="2">I7-J7</f>
        <v>0.10000000000000009</v>
      </c>
      <c r="T7" s="32"/>
      <c r="U7" s="32"/>
      <c r="V7" s="32">
        <f>ABS(O7)</f>
        <v>0.39999999999999991</v>
      </c>
      <c r="W7" s="32">
        <f>ABS(P7)</f>
        <v>0.29999999999999982</v>
      </c>
    </row>
    <row r="8" spans="1:23" x14ac:dyDescent="0.2">
      <c r="A8" s="51">
        <v>33970</v>
      </c>
      <c r="B8" s="19">
        <v>1992</v>
      </c>
      <c r="C8" s="26">
        <v>1</v>
      </c>
      <c r="D8" s="19">
        <v>1993</v>
      </c>
      <c r="E8" s="26">
        <v>-0.1</v>
      </c>
      <c r="F8" s="19">
        <v>1994</v>
      </c>
      <c r="G8" s="27"/>
      <c r="H8" s="20">
        <v>1993</v>
      </c>
      <c r="I8" s="32">
        <f>ROUND('BIP Realisation'!I14,1)</f>
        <v>-1</v>
      </c>
      <c r="J8" s="26">
        <f>ROUND('BIP Realisation'!S14,1)</f>
        <v>-1.3</v>
      </c>
      <c r="K8" s="19">
        <v>1992</v>
      </c>
      <c r="L8" s="32">
        <f>C8-I7</f>
        <v>-1</v>
      </c>
      <c r="M8" s="26">
        <f>C8-J7</f>
        <v>-0.89999999999999991</v>
      </c>
      <c r="N8" s="19">
        <v>1993</v>
      </c>
      <c r="O8" s="32">
        <f t="shared" si="0"/>
        <v>0.9</v>
      </c>
      <c r="P8" s="26">
        <f t="shared" si="1"/>
        <v>1.2</v>
      </c>
      <c r="R8" s="8"/>
      <c r="S8" s="32">
        <f t="shared" si="2"/>
        <v>0.30000000000000004</v>
      </c>
      <c r="T8" s="32">
        <f>ABS(L8)</f>
        <v>1</v>
      </c>
      <c r="U8" s="32">
        <f>ABS(M8)</f>
        <v>0.89999999999999991</v>
      </c>
      <c r="V8" s="32">
        <f>ABS(O8)</f>
        <v>0.9</v>
      </c>
      <c r="W8" s="32">
        <f>ABS(P8)</f>
        <v>1.2</v>
      </c>
    </row>
    <row r="9" spans="1:23" x14ac:dyDescent="0.2">
      <c r="A9" s="51">
        <v>34335</v>
      </c>
      <c r="B9" s="19">
        <v>1993</v>
      </c>
      <c r="C9" s="54">
        <v>-2</v>
      </c>
      <c r="D9" s="19">
        <v>1994</v>
      </c>
      <c r="E9" s="26">
        <v>0.4</v>
      </c>
      <c r="F9" s="19">
        <v>1995</v>
      </c>
      <c r="G9" s="27"/>
      <c r="H9" s="20">
        <v>1994</v>
      </c>
      <c r="I9" s="32">
        <f>ROUND('BIP Realisation'!I15,1)</f>
        <v>2.6</v>
      </c>
      <c r="J9" s="26">
        <f>ROUND('BIP Realisation'!S15,1)</f>
        <v>2.8</v>
      </c>
      <c r="K9" s="19">
        <v>1993</v>
      </c>
      <c r="L9" s="32">
        <f t="shared" ref="L9:L36" si="3">C9-I8</f>
        <v>-1</v>
      </c>
      <c r="M9" s="26">
        <f t="shared" ref="M9:M37" si="4">C9-J8</f>
        <v>-0.7</v>
      </c>
      <c r="N9" s="19">
        <v>1994</v>
      </c>
      <c r="O9" s="32">
        <f t="shared" si="0"/>
        <v>-2.2000000000000002</v>
      </c>
      <c r="P9" s="26">
        <f t="shared" si="1"/>
        <v>-2.4</v>
      </c>
      <c r="R9" s="8"/>
      <c r="S9" s="32">
        <f t="shared" si="2"/>
        <v>-0.19999999999999973</v>
      </c>
      <c r="T9" s="32">
        <f>ABS(L9)</f>
        <v>1</v>
      </c>
      <c r="U9" s="32">
        <f t="shared" ref="T9:U28" si="5">ABS(M9)</f>
        <v>0.7</v>
      </c>
      <c r="V9" s="32">
        <f t="shared" ref="V9:W27" si="6">ABS(O9)</f>
        <v>2.2000000000000002</v>
      </c>
      <c r="W9" s="32">
        <f t="shared" si="6"/>
        <v>2.4</v>
      </c>
    </row>
    <row r="10" spans="1:23" x14ac:dyDescent="0.2">
      <c r="A10" s="51">
        <v>34700</v>
      </c>
      <c r="B10" s="19">
        <v>1994</v>
      </c>
      <c r="C10" s="26">
        <v>2.2999999999999998</v>
      </c>
      <c r="D10" s="19">
        <v>1995</v>
      </c>
      <c r="E10" s="26">
        <v>2.6</v>
      </c>
      <c r="F10" s="19">
        <v>1996</v>
      </c>
      <c r="G10" s="27"/>
      <c r="H10" s="20">
        <v>1995</v>
      </c>
      <c r="I10" s="32">
        <f>ROUND('BIP Realisation'!I16,1)</f>
        <v>1.5</v>
      </c>
      <c r="J10" s="26">
        <f>ROUND('BIP Realisation'!S16,1)</f>
        <v>1.9</v>
      </c>
      <c r="K10" s="19">
        <v>1994</v>
      </c>
      <c r="L10" s="32">
        <f t="shared" si="3"/>
        <v>-0.30000000000000027</v>
      </c>
      <c r="M10" s="26">
        <f t="shared" si="4"/>
        <v>-0.5</v>
      </c>
      <c r="N10" s="19">
        <v>1995</v>
      </c>
      <c r="O10" s="32">
        <f t="shared" si="0"/>
        <v>1.1000000000000001</v>
      </c>
      <c r="P10" s="26">
        <f t="shared" si="1"/>
        <v>0.70000000000000018</v>
      </c>
      <c r="R10" s="8"/>
      <c r="S10" s="32">
        <f t="shared" si="2"/>
        <v>-0.39999999999999991</v>
      </c>
      <c r="T10" s="32">
        <f t="shared" si="5"/>
        <v>0.30000000000000027</v>
      </c>
      <c r="U10" s="32">
        <f t="shared" si="5"/>
        <v>0.5</v>
      </c>
      <c r="V10" s="32">
        <f t="shared" si="6"/>
        <v>1.1000000000000001</v>
      </c>
      <c r="W10" s="32">
        <f t="shared" si="6"/>
        <v>0.70000000000000018</v>
      </c>
    </row>
    <row r="11" spans="1:23" x14ac:dyDescent="0.2">
      <c r="A11" s="51">
        <v>35065</v>
      </c>
      <c r="B11" s="19">
        <v>1995</v>
      </c>
      <c r="C11" s="26">
        <v>1.6</v>
      </c>
      <c r="D11" s="19">
        <v>1996</v>
      </c>
      <c r="E11" s="26">
        <v>1.2</v>
      </c>
      <c r="F11" s="19">
        <v>1997</v>
      </c>
      <c r="G11" s="27"/>
      <c r="H11" s="20">
        <v>1996</v>
      </c>
      <c r="I11" s="32">
        <f>ROUND('BIP Realisation'!I17,1)</f>
        <v>1</v>
      </c>
      <c r="J11" s="26">
        <f>ROUND('BIP Realisation'!S17,1)</f>
        <v>1.4</v>
      </c>
      <c r="K11" s="19">
        <v>1995</v>
      </c>
      <c r="L11" s="32">
        <f t="shared" si="3"/>
        <v>0.10000000000000009</v>
      </c>
      <c r="M11" s="26">
        <f t="shared" si="4"/>
        <v>-0.29999999999999982</v>
      </c>
      <c r="N11" s="19">
        <v>1996</v>
      </c>
      <c r="O11" s="32">
        <f t="shared" si="0"/>
        <v>0.19999999999999996</v>
      </c>
      <c r="P11" s="26">
        <f t="shared" si="1"/>
        <v>-0.19999999999999996</v>
      </c>
      <c r="R11" s="8"/>
      <c r="S11" s="32">
        <f t="shared" si="2"/>
        <v>-0.39999999999999991</v>
      </c>
      <c r="T11" s="32">
        <f t="shared" si="5"/>
        <v>0.10000000000000009</v>
      </c>
      <c r="U11" s="32">
        <f t="shared" si="5"/>
        <v>0.29999999999999982</v>
      </c>
      <c r="V11" s="32">
        <f t="shared" si="6"/>
        <v>0.19999999999999996</v>
      </c>
      <c r="W11" s="32">
        <f t="shared" si="6"/>
        <v>0.19999999999999996</v>
      </c>
    </row>
    <row r="12" spans="1:23" x14ac:dyDescent="0.2">
      <c r="A12" s="51">
        <v>35431</v>
      </c>
      <c r="B12" s="19">
        <v>1996</v>
      </c>
      <c r="C12" s="26">
        <v>1.3</v>
      </c>
      <c r="D12" s="19">
        <v>1997</v>
      </c>
      <c r="E12" s="26">
        <v>2.2000000000000002</v>
      </c>
      <c r="F12" s="19">
        <v>1998</v>
      </c>
      <c r="G12" s="27"/>
      <c r="H12" s="20">
        <v>1997</v>
      </c>
      <c r="I12" s="32">
        <f>ROUND('BIP Realisation'!I18,1)</f>
        <v>1.9</v>
      </c>
      <c r="J12" s="26">
        <f>ROUND('BIP Realisation'!S18,1)</f>
        <v>2.2000000000000002</v>
      </c>
      <c r="K12" s="19">
        <v>1996</v>
      </c>
      <c r="L12" s="32">
        <f t="shared" si="3"/>
        <v>0.30000000000000004</v>
      </c>
      <c r="M12" s="26">
        <f t="shared" si="4"/>
        <v>-9.9999999999999867E-2</v>
      </c>
      <c r="N12" s="19">
        <v>1997</v>
      </c>
      <c r="O12" s="32">
        <f t="shared" si="0"/>
        <v>0.30000000000000027</v>
      </c>
      <c r="P12" s="26">
        <f t="shared" si="1"/>
        <v>0</v>
      </c>
      <c r="R12" s="8"/>
      <c r="S12" s="32">
        <f t="shared" si="2"/>
        <v>-0.30000000000000027</v>
      </c>
      <c r="T12" s="32">
        <f t="shared" si="5"/>
        <v>0.30000000000000004</v>
      </c>
      <c r="U12" s="32">
        <f t="shared" si="5"/>
        <v>9.9999999999999867E-2</v>
      </c>
      <c r="V12" s="32">
        <f t="shared" si="6"/>
        <v>0.30000000000000027</v>
      </c>
      <c r="W12" s="32">
        <f t="shared" si="6"/>
        <v>0</v>
      </c>
    </row>
    <row r="13" spans="1:23" x14ac:dyDescent="0.2">
      <c r="A13" s="51">
        <v>35796</v>
      </c>
      <c r="B13" s="19">
        <v>1997</v>
      </c>
      <c r="C13" s="26">
        <v>2.4</v>
      </c>
      <c r="D13" s="19">
        <v>1998</v>
      </c>
      <c r="E13" s="26">
        <v>2.7</v>
      </c>
      <c r="F13" s="19">
        <v>1999</v>
      </c>
      <c r="G13" s="27"/>
      <c r="H13" s="20">
        <v>1998</v>
      </c>
      <c r="I13" s="32">
        <f>ROUND('BIP Realisation'!I19,1)</f>
        <v>2.1</v>
      </c>
      <c r="J13" s="26">
        <f>ROUND('BIP Realisation'!S19,1)</f>
        <v>2.8</v>
      </c>
      <c r="K13" s="19">
        <v>1997</v>
      </c>
      <c r="L13" s="32">
        <f t="shared" si="3"/>
        <v>0.5</v>
      </c>
      <c r="M13" s="26">
        <f t="shared" si="4"/>
        <v>0.19999999999999973</v>
      </c>
      <c r="N13" s="19">
        <v>1998</v>
      </c>
      <c r="O13" s="32">
        <f t="shared" si="0"/>
        <v>0.60000000000000009</v>
      </c>
      <c r="P13" s="26">
        <f t="shared" si="1"/>
        <v>-9.9999999999999645E-2</v>
      </c>
      <c r="R13" s="8"/>
      <c r="S13" s="32">
        <f t="shared" si="2"/>
        <v>-0.69999999999999973</v>
      </c>
      <c r="T13" s="32">
        <f t="shared" si="5"/>
        <v>0.5</v>
      </c>
      <c r="U13" s="32">
        <f t="shared" si="5"/>
        <v>0.19999999999999973</v>
      </c>
      <c r="V13" s="32">
        <f t="shared" si="6"/>
        <v>0.60000000000000009</v>
      </c>
      <c r="W13" s="32">
        <f t="shared" si="6"/>
        <v>9.9999999999999645E-2</v>
      </c>
    </row>
    <row r="14" spans="1:23" x14ac:dyDescent="0.2">
      <c r="A14" s="51">
        <v>36161</v>
      </c>
      <c r="B14" s="19">
        <v>1998</v>
      </c>
      <c r="C14" s="26">
        <v>2.7</v>
      </c>
      <c r="D14" s="19">
        <v>1999</v>
      </c>
      <c r="E14" s="26">
        <v>1.8</v>
      </c>
      <c r="F14" s="19">
        <v>2000</v>
      </c>
      <c r="G14" s="27"/>
      <c r="H14" s="20">
        <v>1999</v>
      </c>
      <c r="I14" s="32">
        <f>ROUND('BIP Realisation'!I20,1)</f>
        <v>2.1</v>
      </c>
      <c r="J14" s="26">
        <f>ROUND('BIP Realisation'!S20,1)</f>
        <v>1.4</v>
      </c>
      <c r="K14" s="19">
        <v>1998</v>
      </c>
      <c r="L14" s="32">
        <f t="shared" si="3"/>
        <v>0.60000000000000009</v>
      </c>
      <c r="M14" s="26">
        <f t="shared" si="4"/>
        <v>-9.9999999999999645E-2</v>
      </c>
      <c r="N14" s="19">
        <v>1999</v>
      </c>
      <c r="O14" s="32">
        <f t="shared" si="0"/>
        <v>-0.30000000000000004</v>
      </c>
      <c r="P14" s="26">
        <f t="shared" si="1"/>
        <v>0.40000000000000013</v>
      </c>
      <c r="R14" s="8"/>
      <c r="S14" s="32">
        <f t="shared" si="2"/>
        <v>0.70000000000000018</v>
      </c>
      <c r="T14" s="32">
        <f t="shared" si="5"/>
        <v>0.60000000000000009</v>
      </c>
      <c r="U14" s="32">
        <f t="shared" si="5"/>
        <v>9.9999999999999645E-2</v>
      </c>
      <c r="V14" s="32">
        <f t="shared" si="6"/>
        <v>0.30000000000000004</v>
      </c>
      <c r="W14" s="32">
        <f t="shared" si="6"/>
        <v>0.40000000000000013</v>
      </c>
    </row>
    <row r="15" spans="1:23" x14ac:dyDescent="0.2">
      <c r="A15" s="51">
        <v>36526</v>
      </c>
      <c r="B15" s="19">
        <v>1999</v>
      </c>
      <c r="C15" s="26">
        <v>1.4</v>
      </c>
      <c r="D15" s="19">
        <v>2000</v>
      </c>
      <c r="E15" s="26">
        <v>2.7</v>
      </c>
      <c r="F15" s="19">
        <v>2001</v>
      </c>
      <c r="G15" s="27"/>
      <c r="H15" s="20">
        <v>2000</v>
      </c>
      <c r="I15" s="32">
        <f>ROUND('BIP Realisation'!I21,1)</f>
        <v>2.9</v>
      </c>
      <c r="J15" s="26">
        <f>ROUND('BIP Realisation'!S21,1)</f>
        <v>3.1</v>
      </c>
      <c r="K15" s="19">
        <v>1999</v>
      </c>
      <c r="L15" s="32">
        <f t="shared" si="3"/>
        <v>-0.70000000000000018</v>
      </c>
      <c r="M15" s="26">
        <f t="shared" si="4"/>
        <v>0</v>
      </c>
      <c r="N15" s="19">
        <v>2000</v>
      </c>
      <c r="O15" s="32">
        <f t="shared" si="0"/>
        <v>-0.19999999999999973</v>
      </c>
      <c r="P15" s="26">
        <f t="shared" si="1"/>
        <v>-0.39999999999999991</v>
      </c>
      <c r="R15" s="8"/>
      <c r="S15" s="32">
        <f t="shared" si="2"/>
        <v>-0.20000000000000018</v>
      </c>
      <c r="T15" s="32">
        <f t="shared" si="5"/>
        <v>0.70000000000000018</v>
      </c>
      <c r="U15" s="32">
        <f t="shared" si="5"/>
        <v>0</v>
      </c>
      <c r="V15" s="32">
        <f t="shared" si="6"/>
        <v>0.19999999999999973</v>
      </c>
      <c r="W15" s="32">
        <f t="shared" si="6"/>
        <v>0.39999999999999991</v>
      </c>
    </row>
    <row r="16" spans="1:23" x14ac:dyDescent="0.2">
      <c r="A16" s="51">
        <v>36892</v>
      </c>
      <c r="B16" s="19">
        <v>2000</v>
      </c>
      <c r="C16" s="26">
        <v>3.1</v>
      </c>
      <c r="D16" s="19">
        <v>2001</v>
      </c>
      <c r="E16" s="26">
        <v>2.7</v>
      </c>
      <c r="F16" s="19">
        <v>2002</v>
      </c>
      <c r="G16" s="27"/>
      <c r="H16" s="20">
        <v>2001</v>
      </c>
      <c r="I16" s="32">
        <f>ROUND('BIP Realisation'!I22,1)</f>
        <v>1.6</v>
      </c>
      <c r="J16" s="26">
        <f>ROUND('BIP Realisation'!S22,1)</f>
        <v>0.6</v>
      </c>
      <c r="K16" s="19">
        <v>2000</v>
      </c>
      <c r="L16" s="32">
        <f t="shared" si="3"/>
        <v>0.20000000000000018</v>
      </c>
      <c r="M16" s="26">
        <f t="shared" si="4"/>
        <v>0</v>
      </c>
      <c r="N16" s="19">
        <v>2001</v>
      </c>
      <c r="O16" s="32">
        <f t="shared" si="0"/>
        <v>1.1000000000000001</v>
      </c>
      <c r="P16" s="26">
        <f t="shared" si="1"/>
        <v>2.1</v>
      </c>
      <c r="R16" s="8"/>
      <c r="S16" s="32">
        <f t="shared" si="2"/>
        <v>1</v>
      </c>
      <c r="T16" s="32">
        <f t="shared" si="5"/>
        <v>0.20000000000000018</v>
      </c>
      <c r="U16" s="32">
        <f t="shared" si="5"/>
        <v>0</v>
      </c>
      <c r="V16" s="32">
        <f t="shared" si="6"/>
        <v>1.1000000000000001</v>
      </c>
      <c r="W16" s="32">
        <f t="shared" si="6"/>
        <v>2.1</v>
      </c>
    </row>
    <row r="17" spans="1:23" x14ac:dyDescent="0.2">
      <c r="A17" s="51">
        <v>37257</v>
      </c>
      <c r="B17" s="19">
        <v>2001</v>
      </c>
      <c r="C17" s="26">
        <v>0.6</v>
      </c>
      <c r="D17" s="19">
        <v>2002</v>
      </c>
      <c r="E17" s="27">
        <v>0.7</v>
      </c>
      <c r="F17" s="19">
        <v>2003</v>
      </c>
      <c r="G17" s="27"/>
      <c r="H17" s="20">
        <v>2002</v>
      </c>
      <c r="I17" s="32">
        <f>ROUND('BIP Realisation'!I23,1)</f>
        <v>-0.2</v>
      </c>
      <c r="J17" s="26">
        <f>ROUND('BIP Realisation'!S23,1)</f>
        <v>0.2</v>
      </c>
      <c r="K17" s="19">
        <v>2001</v>
      </c>
      <c r="L17" s="32">
        <f t="shared" si="3"/>
        <v>-1</v>
      </c>
      <c r="M17" s="26">
        <f t="shared" si="4"/>
        <v>0</v>
      </c>
      <c r="N17" s="19">
        <v>2002</v>
      </c>
      <c r="O17" s="32">
        <f t="shared" si="0"/>
        <v>0.89999999999999991</v>
      </c>
      <c r="P17" s="26">
        <f t="shared" si="1"/>
        <v>0.49999999999999994</v>
      </c>
      <c r="S17" s="32">
        <f t="shared" si="2"/>
        <v>-0.4</v>
      </c>
      <c r="T17" s="32">
        <f t="shared" si="5"/>
        <v>1</v>
      </c>
      <c r="U17" s="32">
        <f t="shared" si="5"/>
        <v>0</v>
      </c>
      <c r="V17" s="32">
        <f t="shared" si="6"/>
        <v>0.89999999999999991</v>
      </c>
      <c r="W17" s="32">
        <f t="shared" si="6"/>
        <v>0.49999999999999994</v>
      </c>
    </row>
    <row r="18" spans="1:23" x14ac:dyDescent="0.2">
      <c r="A18" s="51">
        <v>37622</v>
      </c>
      <c r="B18" s="19">
        <v>2002</v>
      </c>
      <c r="C18" s="26">
        <v>0.3</v>
      </c>
      <c r="D18" s="19">
        <v>2003</v>
      </c>
      <c r="E18" s="27">
        <v>0.9</v>
      </c>
      <c r="F18" s="19">
        <v>2004</v>
      </c>
      <c r="G18" s="27"/>
      <c r="H18" s="20">
        <v>2003</v>
      </c>
      <c r="I18" s="32">
        <f>ROUND('BIP Realisation'!I24,1)</f>
        <v>-0.5</v>
      </c>
      <c r="J18" s="26">
        <f>ROUND('BIP Realisation'!S24,1)</f>
        <v>-0.1</v>
      </c>
      <c r="K18" s="19">
        <v>2002</v>
      </c>
      <c r="L18" s="32">
        <f t="shared" si="3"/>
        <v>0.5</v>
      </c>
      <c r="M18" s="26">
        <f t="shared" si="4"/>
        <v>9.9999999999999978E-2</v>
      </c>
      <c r="N18" s="19">
        <v>2003</v>
      </c>
      <c r="O18" s="32">
        <f t="shared" si="0"/>
        <v>1.4</v>
      </c>
      <c r="P18" s="26">
        <f t="shared" si="1"/>
        <v>1</v>
      </c>
      <c r="S18" s="32">
        <f t="shared" si="2"/>
        <v>-0.4</v>
      </c>
      <c r="T18" s="32">
        <f t="shared" si="5"/>
        <v>0.5</v>
      </c>
      <c r="U18" s="32">
        <f t="shared" si="5"/>
        <v>9.9999999999999978E-2</v>
      </c>
      <c r="V18" s="32">
        <f t="shared" si="6"/>
        <v>1.4</v>
      </c>
      <c r="W18" s="32">
        <f t="shared" si="6"/>
        <v>1</v>
      </c>
    </row>
    <row r="19" spans="1:23" x14ac:dyDescent="0.2">
      <c r="A19" s="51">
        <v>37987</v>
      </c>
      <c r="B19" s="19">
        <v>2003</v>
      </c>
      <c r="C19" s="26">
        <v>0</v>
      </c>
      <c r="D19" s="19">
        <v>2004</v>
      </c>
      <c r="E19" s="27">
        <v>1.8</v>
      </c>
      <c r="F19" s="19">
        <v>2005</v>
      </c>
      <c r="G19" s="27"/>
      <c r="H19" s="20">
        <v>2004</v>
      </c>
      <c r="I19" s="32">
        <f>ROUND('BIP Realisation'!I25,1)</f>
        <v>1.2</v>
      </c>
      <c r="J19" s="26">
        <f>ROUND('BIP Realisation'!S25,1)</f>
        <v>1.7</v>
      </c>
      <c r="K19" s="19">
        <v>2003</v>
      </c>
      <c r="L19" s="32">
        <f t="shared" si="3"/>
        <v>0.5</v>
      </c>
      <c r="M19" s="26">
        <f t="shared" si="4"/>
        <v>0.1</v>
      </c>
      <c r="N19" s="19">
        <v>2004</v>
      </c>
      <c r="O19" s="32">
        <f t="shared" si="0"/>
        <v>0.60000000000000009</v>
      </c>
      <c r="P19" s="26">
        <f t="shared" si="1"/>
        <v>0.10000000000000009</v>
      </c>
      <c r="S19" s="32">
        <f t="shared" si="2"/>
        <v>-0.5</v>
      </c>
      <c r="T19" s="32">
        <f t="shared" si="5"/>
        <v>0.5</v>
      </c>
      <c r="U19" s="32">
        <f t="shared" si="5"/>
        <v>0.1</v>
      </c>
      <c r="V19" s="32">
        <f t="shared" si="6"/>
        <v>0.60000000000000009</v>
      </c>
      <c r="W19" s="32">
        <f t="shared" si="6"/>
        <v>0.10000000000000009</v>
      </c>
    </row>
    <row r="20" spans="1:23" x14ac:dyDescent="0.2">
      <c r="A20" s="51">
        <v>38353</v>
      </c>
      <c r="B20" s="19">
        <v>2004</v>
      </c>
      <c r="C20" s="26">
        <v>1.7</v>
      </c>
      <c r="D20" s="19">
        <v>2005</v>
      </c>
      <c r="E20" s="27">
        <v>1.2</v>
      </c>
      <c r="F20" s="19">
        <v>2006</v>
      </c>
      <c r="G20" s="27"/>
      <c r="H20" s="20">
        <v>2005</v>
      </c>
      <c r="I20" s="32">
        <f>ROUND('BIP Realisation'!I26,1)</f>
        <v>0.9</v>
      </c>
      <c r="J20" s="26">
        <f>ROUND('BIP Realisation'!S26,1)</f>
        <v>0.9</v>
      </c>
      <c r="K20" s="19">
        <v>2004</v>
      </c>
      <c r="L20" s="32">
        <f t="shared" si="3"/>
        <v>0.5</v>
      </c>
      <c r="M20" s="26">
        <f t="shared" si="4"/>
        <v>0</v>
      </c>
      <c r="N20" s="19">
        <v>2005</v>
      </c>
      <c r="O20" s="32">
        <f t="shared" si="0"/>
        <v>0.29999999999999993</v>
      </c>
      <c r="P20" s="26">
        <f t="shared" si="1"/>
        <v>0.29999999999999993</v>
      </c>
      <c r="S20" s="32">
        <f t="shared" si="2"/>
        <v>0</v>
      </c>
      <c r="T20" s="32">
        <f t="shared" si="5"/>
        <v>0.5</v>
      </c>
      <c r="U20" s="32">
        <f t="shared" si="5"/>
        <v>0</v>
      </c>
      <c r="V20" s="32">
        <f t="shared" si="6"/>
        <v>0.29999999999999993</v>
      </c>
      <c r="W20" s="32">
        <f t="shared" si="6"/>
        <v>0.29999999999999993</v>
      </c>
    </row>
    <row r="21" spans="1:23" x14ac:dyDescent="0.2">
      <c r="A21" s="51">
        <v>38718</v>
      </c>
      <c r="B21" s="19">
        <v>2005</v>
      </c>
      <c r="C21" s="26">
        <v>0.9</v>
      </c>
      <c r="D21" s="19">
        <v>2006</v>
      </c>
      <c r="E21" s="27">
        <v>1.6</v>
      </c>
      <c r="F21" s="19">
        <v>2007</v>
      </c>
      <c r="G21" s="27"/>
      <c r="H21" s="20">
        <v>2006</v>
      </c>
      <c r="I21" s="32">
        <f>ROUND('BIP Realisation'!I27,1)</f>
        <v>3.9</v>
      </c>
      <c r="J21" s="26">
        <f>ROUND('BIP Realisation'!S27,1)</f>
        <v>2.5</v>
      </c>
      <c r="K21" s="19">
        <v>2005</v>
      </c>
      <c r="L21" s="32">
        <f t="shared" si="3"/>
        <v>0</v>
      </c>
      <c r="M21" s="26">
        <f t="shared" si="4"/>
        <v>0</v>
      </c>
      <c r="N21" s="19">
        <v>2006</v>
      </c>
      <c r="O21" s="32">
        <f t="shared" si="0"/>
        <v>-2.2999999999999998</v>
      </c>
      <c r="P21" s="26">
        <f t="shared" si="1"/>
        <v>-0.89999999999999991</v>
      </c>
      <c r="R21" s="8"/>
      <c r="S21" s="32">
        <f t="shared" si="2"/>
        <v>1.4</v>
      </c>
      <c r="T21" s="32">
        <f t="shared" si="5"/>
        <v>0</v>
      </c>
      <c r="U21" s="32">
        <f t="shared" si="5"/>
        <v>0</v>
      </c>
      <c r="V21" s="32">
        <f t="shared" si="6"/>
        <v>2.2999999999999998</v>
      </c>
      <c r="W21" s="32">
        <f t="shared" si="6"/>
        <v>0.89999999999999991</v>
      </c>
    </row>
    <row r="22" spans="1:23" x14ac:dyDescent="0.2">
      <c r="A22" s="51">
        <v>39083</v>
      </c>
      <c r="B22" s="19">
        <v>2006</v>
      </c>
      <c r="C22" s="26">
        <v>2.5</v>
      </c>
      <c r="D22" s="19">
        <v>2007</v>
      </c>
      <c r="E22" s="27">
        <v>1.5</v>
      </c>
      <c r="F22" s="19">
        <v>2008</v>
      </c>
      <c r="G22" s="27"/>
      <c r="H22" s="20">
        <v>2007</v>
      </c>
      <c r="I22" s="32">
        <f>ROUND('BIP Realisation'!I28,1)</f>
        <v>2.9</v>
      </c>
      <c r="J22" s="26">
        <f>ROUND('BIP Realisation'!S28,1)</f>
        <v>2.5</v>
      </c>
      <c r="K22" s="19">
        <v>2006</v>
      </c>
      <c r="L22" s="32">
        <f t="shared" si="3"/>
        <v>-1.4</v>
      </c>
      <c r="M22" s="26">
        <f t="shared" si="4"/>
        <v>0</v>
      </c>
      <c r="N22" s="19">
        <v>2007</v>
      </c>
      <c r="O22" s="32">
        <f>E22-I22</f>
        <v>-1.4</v>
      </c>
      <c r="P22" s="26">
        <f t="shared" si="1"/>
        <v>-1</v>
      </c>
      <c r="S22" s="32">
        <f t="shared" si="2"/>
        <v>0.39999999999999991</v>
      </c>
      <c r="T22" s="32">
        <f t="shared" si="5"/>
        <v>1.4</v>
      </c>
      <c r="U22" s="32">
        <f t="shared" si="5"/>
        <v>0</v>
      </c>
      <c r="V22" s="32">
        <f t="shared" si="6"/>
        <v>1.4</v>
      </c>
      <c r="W22" s="32">
        <f t="shared" si="6"/>
        <v>1</v>
      </c>
    </row>
    <row r="23" spans="1:23" x14ac:dyDescent="0.2">
      <c r="A23" s="51">
        <v>39448</v>
      </c>
      <c r="B23" s="19">
        <v>2007</v>
      </c>
      <c r="C23" s="26">
        <v>2.5</v>
      </c>
      <c r="D23" s="19">
        <v>2008</v>
      </c>
      <c r="E23" s="27">
        <v>1.8</v>
      </c>
      <c r="F23" s="19">
        <v>2009</v>
      </c>
      <c r="G23" s="27"/>
      <c r="H23" s="20">
        <v>2008</v>
      </c>
      <c r="I23" s="32">
        <f>ROUND('BIP Realisation'!I29,1)</f>
        <v>0.9</v>
      </c>
      <c r="J23" s="26">
        <f>ROUND('BIP Realisation'!S29,1)</f>
        <v>1.3</v>
      </c>
      <c r="K23" s="19">
        <v>2007</v>
      </c>
      <c r="L23" s="32">
        <f t="shared" si="3"/>
        <v>-0.39999999999999991</v>
      </c>
      <c r="M23" s="26">
        <f t="shared" si="4"/>
        <v>0</v>
      </c>
      <c r="N23" s="19">
        <v>2008</v>
      </c>
      <c r="O23" s="32">
        <f t="shared" si="0"/>
        <v>0.9</v>
      </c>
      <c r="P23" s="26">
        <f t="shared" si="1"/>
        <v>0.5</v>
      </c>
      <c r="R23" s="9"/>
      <c r="S23" s="32">
        <f t="shared" si="2"/>
        <v>-0.4</v>
      </c>
      <c r="T23" s="32">
        <f t="shared" si="5"/>
        <v>0.39999999999999991</v>
      </c>
      <c r="U23" s="32">
        <f t="shared" si="5"/>
        <v>0</v>
      </c>
      <c r="V23" s="32">
        <f t="shared" si="6"/>
        <v>0.9</v>
      </c>
      <c r="W23" s="32">
        <f t="shared" si="6"/>
        <v>0.5</v>
      </c>
    </row>
    <row r="24" spans="1:23" x14ac:dyDescent="0.2">
      <c r="A24" s="51">
        <v>39814</v>
      </c>
      <c r="B24" s="19">
        <v>2008</v>
      </c>
      <c r="C24" s="26">
        <v>1.6</v>
      </c>
      <c r="D24" s="19">
        <v>2009</v>
      </c>
      <c r="E24" s="27">
        <v>-2</v>
      </c>
      <c r="F24" s="19">
        <v>2010</v>
      </c>
      <c r="G24" s="27"/>
      <c r="H24" s="20">
        <v>2009</v>
      </c>
      <c r="I24" s="32">
        <f>ROUND('BIP Realisation'!I30,1)</f>
        <v>-5.5</v>
      </c>
      <c r="J24" s="26">
        <f>ROUND('BIP Realisation'!S30,1)</f>
        <v>-5</v>
      </c>
      <c r="K24" s="19">
        <v>2008</v>
      </c>
      <c r="L24" s="32">
        <f t="shared" si="3"/>
        <v>0.70000000000000007</v>
      </c>
      <c r="M24" s="26">
        <f t="shared" si="4"/>
        <v>0.30000000000000004</v>
      </c>
      <c r="N24" s="19">
        <v>2009</v>
      </c>
      <c r="O24" s="32">
        <f t="shared" si="0"/>
        <v>3.5</v>
      </c>
      <c r="P24" s="26">
        <f t="shared" si="1"/>
        <v>3</v>
      </c>
      <c r="R24" s="8"/>
      <c r="S24" s="32">
        <f t="shared" si="2"/>
        <v>-0.5</v>
      </c>
      <c r="T24" s="32">
        <f t="shared" si="5"/>
        <v>0.70000000000000007</v>
      </c>
      <c r="U24" s="32">
        <f t="shared" si="5"/>
        <v>0.30000000000000004</v>
      </c>
      <c r="V24" s="32">
        <f t="shared" si="6"/>
        <v>3.5</v>
      </c>
      <c r="W24" s="32">
        <f t="shared" si="6"/>
        <v>3</v>
      </c>
    </row>
    <row r="25" spans="1:23" x14ac:dyDescent="0.2">
      <c r="A25" s="51">
        <v>40179</v>
      </c>
      <c r="B25" s="19">
        <v>2009</v>
      </c>
      <c r="C25" s="26">
        <v>-4.8</v>
      </c>
      <c r="D25" s="19">
        <v>2010</v>
      </c>
      <c r="E25" s="27">
        <v>1.8</v>
      </c>
      <c r="F25" s="19">
        <v>2011</v>
      </c>
      <c r="G25" s="27"/>
      <c r="H25" s="20">
        <v>2010</v>
      </c>
      <c r="I25" s="32">
        <f>ROUND('BIP Realisation'!I31,1)</f>
        <v>4.0999999999999996</v>
      </c>
      <c r="J25" s="26">
        <f>ROUND('BIP Realisation'!S31,1)</f>
        <v>3.6</v>
      </c>
      <c r="K25" s="19">
        <v>2009</v>
      </c>
      <c r="L25" s="32">
        <f t="shared" si="3"/>
        <v>0.70000000000000018</v>
      </c>
      <c r="M25" s="26">
        <f t="shared" si="4"/>
        <v>0.20000000000000018</v>
      </c>
      <c r="N25" s="19">
        <v>2010</v>
      </c>
      <c r="O25" s="32">
        <f t="shared" si="0"/>
        <v>-2.2999999999999998</v>
      </c>
      <c r="P25" s="26">
        <f t="shared" si="1"/>
        <v>-1.8</v>
      </c>
      <c r="S25" s="32">
        <f t="shared" si="2"/>
        <v>0.49999999999999956</v>
      </c>
      <c r="T25" s="32">
        <f t="shared" si="5"/>
        <v>0.70000000000000018</v>
      </c>
      <c r="U25" s="32">
        <f t="shared" si="5"/>
        <v>0.20000000000000018</v>
      </c>
      <c r="V25" s="32">
        <f t="shared" si="6"/>
        <v>2.2999999999999998</v>
      </c>
      <c r="W25" s="32">
        <f t="shared" si="6"/>
        <v>1.8</v>
      </c>
    </row>
    <row r="26" spans="1:23" x14ac:dyDescent="0.2">
      <c r="A26" s="51">
        <v>40544</v>
      </c>
      <c r="B26" s="19">
        <v>2010</v>
      </c>
      <c r="C26" s="26">
        <v>3.6</v>
      </c>
      <c r="D26" s="19">
        <v>2011</v>
      </c>
      <c r="E26" s="27">
        <v>2.5</v>
      </c>
      <c r="F26" s="19">
        <v>2012</v>
      </c>
      <c r="G26" s="27"/>
      <c r="H26" s="20">
        <v>2011</v>
      </c>
      <c r="I26" s="32">
        <f>ROUND('BIP Realisation'!I32,1)</f>
        <v>3.8</v>
      </c>
      <c r="J26" s="26">
        <f>ROUND('BIP Realisation'!S32,1)</f>
        <v>3</v>
      </c>
      <c r="K26" s="19">
        <v>2010</v>
      </c>
      <c r="L26" s="32">
        <f t="shared" si="3"/>
        <v>-0.49999999999999956</v>
      </c>
      <c r="M26" s="26">
        <f t="shared" si="4"/>
        <v>0</v>
      </c>
      <c r="N26" s="19">
        <v>2011</v>
      </c>
      <c r="O26" s="32">
        <f t="shared" si="0"/>
        <v>-1.2999999999999998</v>
      </c>
      <c r="P26" s="26">
        <f t="shared" si="1"/>
        <v>-0.5</v>
      </c>
      <c r="R26" s="8"/>
      <c r="S26" s="32">
        <f t="shared" si="2"/>
        <v>0.79999999999999982</v>
      </c>
      <c r="T26" s="32">
        <f t="shared" si="5"/>
        <v>0.49999999999999956</v>
      </c>
      <c r="U26" s="32">
        <f t="shared" si="5"/>
        <v>0</v>
      </c>
      <c r="V26" s="32">
        <f t="shared" si="6"/>
        <v>1.2999999999999998</v>
      </c>
      <c r="W26" s="32">
        <f t="shared" si="6"/>
        <v>0.5</v>
      </c>
    </row>
    <row r="27" spans="1:23" x14ac:dyDescent="0.2">
      <c r="A27" s="51">
        <v>40909</v>
      </c>
      <c r="B27" s="19">
        <v>2011</v>
      </c>
      <c r="C27" s="26">
        <v>3</v>
      </c>
      <c r="D27" s="19">
        <v>2012</v>
      </c>
      <c r="E27" s="27">
        <v>0.5</v>
      </c>
      <c r="F27" s="19">
        <v>2013</v>
      </c>
      <c r="G27" s="27"/>
      <c r="H27" s="20">
        <v>2012</v>
      </c>
      <c r="I27" s="32">
        <f>ROUND('BIP Realisation'!I33,1)</f>
        <v>0.5</v>
      </c>
      <c r="J27" s="26">
        <f>ROUND('BIP Realisation'!S33,1)</f>
        <v>0.7</v>
      </c>
      <c r="K27" s="19">
        <v>2011</v>
      </c>
      <c r="L27" s="32">
        <f t="shared" si="3"/>
        <v>-0.79999999999999982</v>
      </c>
      <c r="M27" s="26">
        <f t="shared" si="4"/>
        <v>0</v>
      </c>
      <c r="N27" s="19">
        <v>2012</v>
      </c>
      <c r="O27" s="32">
        <f t="shared" si="0"/>
        <v>0</v>
      </c>
      <c r="P27" s="26">
        <f t="shared" si="1"/>
        <v>-0.19999999999999996</v>
      </c>
      <c r="S27" s="32">
        <f t="shared" si="2"/>
        <v>-0.19999999999999996</v>
      </c>
      <c r="T27" s="32">
        <f t="shared" si="5"/>
        <v>0.79999999999999982</v>
      </c>
      <c r="U27" s="32">
        <f t="shared" si="5"/>
        <v>0</v>
      </c>
      <c r="V27" s="32">
        <f t="shared" si="6"/>
        <v>0</v>
      </c>
      <c r="W27" s="32">
        <f t="shared" si="6"/>
        <v>0.19999999999999996</v>
      </c>
    </row>
    <row r="28" spans="1:23" x14ac:dyDescent="0.2">
      <c r="A28" s="51">
        <v>41275</v>
      </c>
      <c r="B28" s="19">
        <v>2012</v>
      </c>
      <c r="C28" s="26">
        <v>0.8</v>
      </c>
      <c r="D28" s="19">
        <v>2013</v>
      </c>
      <c r="E28" s="26">
        <v>0.7</v>
      </c>
      <c r="F28" s="19">
        <v>2014</v>
      </c>
      <c r="G28" s="27"/>
      <c r="H28" s="20">
        <v>2013</v>
      </c>
      <c r="I28" s="32">
        <f>ROUND('BIP Realisation'!I34,1)</f>
        <v>0.4</v>
      </c>
      <c r="J28" s="26">
        <f>ROUND('BIP Realisation'!S34,1)</f>
        <v>0.4</v>
      </c>
      <c r="K28" s="19">
        <v>2012</v>
      </c>
      <c r="L28" s="32">
        <f t="shared" si="3"/>
        <v>0.30000000000000004</v>
      </c>
      <c r="M28" s="26">
        <f t="shared" si="4"/>
        <v>0.10000000000000009</v>
      </c>
      <c r="N28" s="19">
        <v>2013</v>
      </c>
      <c r="O28" s="32">
        <f t="shared" si="0"/>
        <v>0.29999999999999993</v>
      </c>
      <c r="P28" s="26">
        <f t="shared" si="1"/>
        <v>0.29999999999999993</v>
      </c>
      <c r="S28" s="32">
        <f t="shared" si="2"/>
        <v>0</v>
      </c>
      <c r="T28" s="32">
        <f t="shared" si="5"/>
        <v>0.30000000000000004</v>
      </c>
      <c r="U28" s="32">
        <f t="shared" si="5"/>
        <v>0.10000000000000009</v>
      </c>
      <c r="V28" s="32">
        <f t="shared" ref="V28:W36" si="7">ABS(O28)</f>
        <v>0.29999999999999993</v>
      </c>
      <c r="W28" s="32">
        <f t="shared" si="7"/>
        <v>0.29999999999999993</v>
      </c>
    </row>
    <row r="29" spans="1:23" x14ac:dyDescent="0.2">
      <c r="A29" s="51">
        <v>41640</v>
      </c>
      <c r="B29" s="19">
        <v>2013</v>
      </c>
      <c r="C29" s="26">
        <v>0.5</v>
      </c>
      <c r="D29" s="19">
        <v>2014</v>
      </c>
      <c r="E29" s="27">
        <v>1.8</v>
      </c>
      <c r="F29" s="19">
        <v>2015</v>
      </c>
      <c r="G29" s="27"/>
      <c r="H29" s="20">
        <v>2014</v>
      </c>
      <c r="I29" s="32">
        <f>ROUND('BIP Realisation'!I35,1)</f>
        <v>2.2000000000000002</v>
      </c>
      <c r="J29" s="26">
        <f>ROUND('BIP Realisation'!S35,1)</f>
        <v>1.5</v>
      </c>
      <c r="K29" s="19">
        <v>2013</v>
      </c>
      <c r="L29" s="32">
        <f t="shared" si="3"/>
        <v>9.9999999999999978E-2</v>
      </c>
      <c r="M29" s="26">
        <f t="shared" si="4"/>
        <v>9.9999999999999978E-2</v>
      </c>
      <c r="N29" s="19">
        <v>2014</v>
      </c>
      <c r="O29" s="32">
        <f t="shared" si="0"/>
        <v>-0.40000000000000013</v>
      </c>
      <c r="P29" s="26">
        <f t="shared" si="1"/>
        <v>0.30000000000000004</v>
      </c>
      <c r="S29" s="32">
        <f t="shared" si="2"/>
        <v>0.70000000000000018</v>
      </c>
      <c r="T29" s="32">
        <f t="shared" ref="T29:U37" si="8">ABS(L29)</f>
        <v>9.9999999999999978E-2</v>
      </c>
      <c r="U29" s="32">
        <f t="shared" si="8"/>
        <v>9.9999999999999978E-2</v>
      </c>
      <c r="V29" s="32">
        <f t="shared" si="7"/>
        <v>0.40000000000000013</v>
      </c>
      <c r="W29" s="32">
        <f t="shared" si="7"/>
        <v>0.30000000000000004</v>
      </c>
    </row>
    <row r="30" spans="1:23" x14ac:dyDescent="0.2">
      <c r="A30" s="51">
        <v>42005</v>
      </c>
      <c r="B30" s="19">
        <v>2014</v>
      </c>
      <c r="C30" s="27">
        <v>1.4</v>
      </c>
      <c r="D30" s="19">
        <v>2015</v>
      </c>
      <c r="E30" s="27">
        <v>1.4</v>
      </c>
      <c r="F30" s="19">
        <v>2016</v>
      </c>
      <c r="G30" s="27"/>
      <c r="H30" s="20">
        <v>2015</v>
      </c>
      <c r="I30" s="32">
        <f>ROUND('BIP Realisation'!I36,1)</f>
        <v>1.7</v>
      </c>
      <c r="J30" s="26">
        <f>ROUND('BIP Realisation'!S36,1)</f>
        <v>1.7</v>
      </c>
      <c r="K30" s="19">
        <v>2014</v>
      </c>
      <c r="L30" s="32">
        <f t="shared" si="3"/>
        <v>-0.80000000000000027</v>
      </c>
      <c r="M30" s="26">
        <f t="shared" si="4"/>
        <v>-0.10000000000000009</v>
      </c>
      <c r="N30" s="19">
        <v>2015</v>
      </c>
      <c r="O30" s="32">
        <f t="shared" si="0"/>
        <v>-0.30000000000000004</v>
      </c>
      <c r="P30" s="26">
        <f t="shared" si="1"/>
        <v>-0.30000000000000004</v>
      </c>
      <c r="S30" s="32">
        <f>I30-J30</f>
        <v>0</v>
      </c>
      <c r="T30" s="32">
        <f t="shared" si="8"/>
        <v>0.80000000000000027</v>
      </c>
      <c r="U30" s="32">
        <f t="shared" si="8"/>
        <v>0.10000000000000009</v>
      </c>
      <c r="V30" s="32">
        <f t="shared" si="7"/>
        <v>0.30000000000000004</v>
      </c>
      <c r="W30" s="32">
        <f t="shared" si="7"/>
        <v>0.30000000000000004</v>
      </c>
    </row>
    <row r="31" spans="1:23" x14ac:dyDescent="0.2">
      <c r="A31" s="51">
        <v>42370</v>
      </c>
      <c r="B31" s="19">
        <v>2015</v>
      </c>
      <c r="C31" s="27">
        <v>1.7</v>
      </c>
      <c r="D31" s="19">
        <v>2016</v>
      </c>
      <c r="E31" s="27">
        <v>1.8</v>
      </c>
      <c r="F31" s="19">
        <v>2017</v>
      </c>
      <c r="G31" s="27"/>
      <c r="H31" s="20">
        <v>2016</v>
      </c>
      <c r="I31" s="32">
        <f>ROUND('BIP Realisation'!I37,1)</f>
        <v>2.2999999999999998</v>
      </c>
      <c r="J31" s="26">
        <f>ROUND('BIP Realisation'!S37,1)</f>
        <v>1.9</v>
      </c>
      <c r="K31" s="19">
        <v>2015</v>
      </c>
      <c r="L31" s="32">
        <f t="shared" si="3"/>
        <v>0</v>
      </c>
      <c r="M31" s="26">
        <f t="shared" si="4"/>
        <v>0</v>
      </c>
      <c r="N31" s="19">
        <v>2016</v>
      </c>
      <c r="O31" s="32">
        <f t="shared" si="0"/>
        <v>-0.49999999999999978</v>
      </c>
      <c r="P31" s="26">
        <f t="shared" si="1"/>
        <v>-9.9999999999999867E-2</v>
      </c>
      <c r="S31" s="32">
        <f t="shared" ref="S31:S33" si="9">I31-J31</f>
        <v>0.39999999999999991</v>
      </c>
      <c r="T31" s="32">
        <f t="shared" si="8"/>
        <v>0</v>
      </c>
      <c r="U31" s="32">
        <f t="shared" si="8"/>
        <v>0</v>
      </c>
      <c r="V31" s="32">
        <f t="shared" si="7"/>
        <v>0.49999999999999978</v>
      </c>
      <c r="W31" s="32">
        <f t="shared" si="7"/>
        <v>9.9999999999999867E-2</v>
      </c>
    </row>
    <row r="32" spans="1:23" x14ac:dyDescent="0.2">
      <c r="A32" s="51">
        <v>42736</v>
      </c>
      <c r="B32" s="19">
        <v>2016</v>
      </c>
      <c r="C32" s="27">
        <v>1.8</v>
      </c>
      <c r="D32" s="19">
        <v>2017</v>
      </c>
      <c r="E32" s="27">
        <v>1.3</v>
      </c>
      <c r="F32" s="19">
        <v>2018</v>
      </c>
      <c r="G32" s="27"/>
      <c r="H32" s="20">
        <v>2017</v>
      </c>
      <c r="I32" s="32">
        <f>ROUND('BIP Realisation'!I38,1)</f>
        <v>2.7</v>
      </c>
      <c r="J32" s="26">
        <f>ROUND('BIP Realisation'!S38,1)</f>
        <v>2.2000000000000002</v>
      </c>
      <c r="K32" s="19">
        <v>2016</v>
      </c>
      <c r="L32" s="32">
        <f t="shared" si="3"/>
        <v>-0.49999999999999978</v>
      </c>
      <c r="M32" s="26">
        <f t="shared" si="4"/>
        <v>-9.9999999999999867E-2</v>
      </c>
      <c r="N32" s="19">
        <v>2017</v>
      </c>
      <c r="O32" s="32">
        <f t="shared" si="0"/>
        <v>-1.4000000000000001</v>
      </c>
      <c r="P32" s="26">
        <f t="shared" si="1"/>
        <v>-0.90000000000000013</v>
      </c>
      <c r="S32" s="32">
        <f t="shared" si="9"/>
        <v>0.5</v>
      </c>
      <c r="T32" s="32">
        <f t="shared" si="8"/>
        <v>0.49999999999999978</v>
      </c>
      <c r="U32" s="32">
        <f t="shared" si="8"/>
        <v>9.9999999999999867E-2</v>
      </c>
      <c r="V32" s="32">
        <f t="shared" si="7"/>
        <v>1.4000000000000001</v>
      </c>
      <c r="W32" s="32">
        <f t="shared" si="7"/>
        <v>0.90000000000000013</v>
      </c>
    </row>
    <row r="33" spans="1:23" x14ac:dyDescent="0.2">
      <c r="A33" s="51">
        <v>43101</v>
      </c>
      <c r="B33" s="19">
        <v>2017</v>
      </c>
      <c r="C33" s="27">
        <v>2.2999999999999998</v>
      </c>
      <c r="D33" s="19">
        <v>2018</v>
      </c>
      <c r="E33" s="27">
        <v>2.2999999999999998</v>
      </c>
      <c r="F33" s="19">
        <v>2019</v>
      </c>
      <c r="G33" s="27"/>
      <c r="H33" s="20">
        <v>2018</v>
      </c>
      <c r="I33" s="32">
        <f>ROUND('BIP Realisation'!I39,1)</f>
        <v>1.1000000000000001</v>
      </c>
      <c r="J33" s="26">
        <f>ROUND('BIP Realisation'!S39,1)</f>
        <v>1.5</v>
      </c>
      <c r="K33" s="19">
        <v>2017</v>
      </c>
      <c r="L33" s="32">
        <f t="shared" si="3"/>
        <v>-0.40000000000000036</v>
      </c>
      <c r="M33" s="26">
        <f t="shared" si="4"/>
        <v>9.9999999999999645E-2</v>
      </c>
      <c r="N33" s="19">
        <v>2018</v>
      </c>
      <c r="O33" s="32">
        <f t="shared" si="0"/>
        <v>1.1999999999999997</v>
      </c>
      <c r="P33" s="26">
        <f t="shared" si="1"/>
        <v>0.79999999999999982</v>
      </c>
      <c r="S33" s="32">
        <f t="shared" si="9"/>
        <v>-0.39999999999999991</v>
      </c>
      <c r="T33" s="32">
        <f t="shared" si="8"/>
        <v>0.40000000000000036</v>
      </c>
      <c r="U33" s="32">
        <f t="shared" si="8"/>
        <v>9.9999999999999645E-2</v>
      </c>
      <c r="V33" s="32">
        <f t="shared" si="7"/>
        <v>1.1999999999999997</v>
      </c>
      <c r="W33" s="32">
        <f t="shared" si="7"/>
        <v>0.79999999999999982</v>
      </c>
    </row>
    <row r="34" spans="1:23" x14ac:dyDescent="0.2">
      <c r="A34" s="51">
        <v>43466</v>
      </c>
      <c r="B34" s="19">
        <v>2018</v>
      </c>
      <c r="C34" s="27">
        <v>1.6</v>
      </c>
      <c r="D34" s="19">
        <v>2019</v>
      </c>
      <c r="E34" s="27">
        <v>1.4</v>
      </c>
      <c r="F34" s="19">
        <v>2020</v>
      </c>
      <c r="G34" s="27"/>
      <c r="H34" s="20">
        <v>2019</v>
      </c>
      <c r="I34" s="32">
        <f>ROUND('BIP Realisation'!I40,1)</f>
        <v>1</v>
      </c>
      <c r="J34" s="26">
        <f>ROUND('BIP Realisation'!S40,1)</f>
        <v>0.6</v>
      </c>
      <c r="K34" s="19">
        <v>2018</v>
      </c>
      <c r="L34" s="32">
        <f t="shared" si="3"/>
        <v>0.5</v>
      </c>
      <c r="M34" s="26">
        <f t="shared" si="4"/>
        <v>0.10000000000000009</v>
      </c>
      <c r="N34" s="19">
        <v>2019</v>
      </c>
      <c r="O34" s="32">
        <f t="shared" si="0"/>
        <v>0.39999999999999991</v>
      </c>
      <c r="P34" s="26">
        <f t="shared" si="1"/>
        <v>0.79999999999999993</v>
      </c>
      <c r="S34" s="32">
        <f>I34-J34</f>
        <v>0.4</v>
      </c>
      <c r="T34" s="32">
        <f t="shared" si="8"/>
        <v>0.5</v>
      </c>
      <c r="U34" s="32">
        <f t="shared" si="8"/>
        <v>0.10000000000000009</v>
      </c>
      <c r="V34" s="32">
        <f t="shared" si="7"/>
        <v>0.39999999999999991</v>
      </c>
      <c r="W34" s="32">
        <f t="shared" si="7"/>
        <v>0.79999999999999993</v>
      </c>
    </row>
    <row r="35" spans="1:23" x14ac:dyDescent="0.2">
      <c r="A35" s="51">
        <v>43831</v>
      </c>
      <c r="B35" s="19">
        <v>2019</v>
      </c>
      <c r="C35" s="27">
        <v>0.5</v>
      </c>
      <c r="D35" s="19">
        <v>2020</v>
      </c>
      <c r="E35" s="27">
        <v>0.9</v>
      </c>
      <c r="F35" s="19">
        <v>2021</v>
      </c>
      <c r="G35" s="27"/>
      <c r="H35" s="20">
        <v>2020</v>
      </c>
      <c r="I35" s="32">
        <f>ROUND('BIP Realisation'!I41,1)</f>
        <v>-4.0999999999999996</v>
      </c>
      <c r="J35" s="26">
        <f>ROUND('BIP Realisation'!S41,1)</f>
        <v>-5</v>
      </c>
      <c r="K35" s="19">
        <v>2019</v>
      </c>
      <c r="L35" s="32">
        <f t="shared" si="3"/>
        <v>-0.5</v>
      </c>
      <c r="M35" s="26">
        <f t="shared" si="4"/>
        <v>-9.9999999999999978E-2</v>
      </c>
      <c r="N35" s="19">
        <v>2020</v>
      </c>
      <c r="O35" s="32">
        <f>E35-I35</f>
        <v>5</v>
      </c>
      <c r="P35" s="26">
        <f t="shared" si="1"/>
        <v>5.9</v>
      </c>
      <c r="S35" s="32">
        <f>I35-J35</f>
        <v>0.90000000000000036</v>
      </c>
      <c r="T35" s="32">
        <f t="shared" si="8"/>
        <v>0.5</v>
      </c>
      <c r="U35" s="32">
        <f t="shared" si="8"/>
        <v>9.9999999999999978E-2</v>
      </c>
      <c r="V35" s="32">
        <f>ABS(O35)</f>
        <v>5</v>
      </c>
      <c r="W35" s="32">
        <f t="shared" si="7"/>
        <v>5.9</v>
      </c>
    </row>
    <row r="36" spans="1:23" x14ac:dyDescent="0.2">
      <c r="A36" s="51">
        <v>44197</v>
      </c>
      <c r="B36" s="19">
        <v>2020</v>
      </c>
      <c r="C36" s="27">
        <v>-5.4</v>
      </c>
      <c r="D36" s="19">
        <v>2021</v>
      </c>
      <c r="E36" s="27">
        <v>3.7</v>
      </c>
      <c r="F36" s="19">
        <v>2022</v>
      </c>
      <c r="G36" s="27"/>
      <c r="H36" s="20">
        <v>2021</v>
      </c>
      <c r="I36" s="32">
        <f>ROUND('BIP Realisation'!I42,1)</f>
        <v>3.7</v>
      </c>
      <c r="J36" s="26">
        <f>ROUND('BIP Realisation'!S42,1)</f>
        <v>2.7</v>
      </c>
      <c r="K36" s="19">
        <v>2020</v>
      </c>
      <c r="L36" s="32">
        <f t="shared" si="3"/>
        <v>-1.3000000000000007</v>
      </c>
      <c r="M36" s="26">
        <f t="shared" si="4"/>
        <v>-0.40000000000000036</v>
      </c>
      <c r="N36" s="19">
        <v>2021</v>
      </c>
      <c r="O36" s="32">
        <f>E36-I36</f>
        <v>0</v>
      </c>
      <c r="P36" s="26">
        <f t="shared" si="1"/>
        <v>1</v>
      </c>
      <c r="S36" s="32">
        <f>I36-J36</f>
        <v>1</v>
      </c>
      <c r="T36" s="32">
        <f t="shared" si="8"/>
        <v>1.3000000000000007</v>
      </c>
      <c r="U36" s="32">
        <f t="shared" si="8"/>
        <v>0.40000000000000036</v>
      </c>
      <c r="V36" s="32">
        <f>ABS(O36)</f>
        <v>0</v>
      </c>
      <c r="W36" s="32">
        <f t="shared" si="7"/>
        <v>1</v>
      </c>
    </row>
    <row r="37" spans="1:23" x14ac:dyDescent="0.2">
      <c r="A37" s="51">
        <v>44562</v>
      </c>
      <c r="B37" s="19">
        <v>2021</v>
      </c>
      <c r="C37" s="27">
        <v>2.7</v>
      </c>
      <c r="D37" s="19">
        <v>2022</v>
      </c>
      <c r="E37" s="27">
        <v>3.7</v>
      </c>
      <c r="F37" s="19">
        <v>2023</v>
      </c>
      <c r="G37" s="27"/>
      <c r="H37" s="20">
        <v>2022</v>
      </c>
      <c r="J37" s="27"/>
      <c r="K37" s="19">
        <v>2021</v>
      </c>
      <c r="L37" s="32">
        <f>C37-I36</f>
        <v>-1</v>
      </c>
      <c r="M37" s="26">
        <f t="shared" si="4"/>
        <v>0</v>
      </c>
      <c r="N37" s="19">
        <v>2022</v>
      </c>
      <c r="O37" s="32"/>
      <c r="P37" s="26"/>
      <c r="T37" s="32">
        <f>ABS(L37)</f>
        <v>1</v>
      </c>
      <c r="U37" s="32">
        <f t="shared" si="8"/>
        <v>0</v>
      </c>
      <c r="V37" s="32"/>
      <c r="W37" s="32"/>
    </row>
    <row r="38" spans="1:23" x14ac:dyDescent="0.2">
      <c r="A38" s="51">
        <v>44927</v>
      </c>
      <c r="B38" s="31">
        <v>2022</v>
      </c>
      <c r="C38" s="33"/>
      <c r="D38" s="31">
        <v>2023</v>
      </c>
      <c r="E38" s="33"/>
      <c r="F38" s="31">
        <v>2024</v>
      </c>
      <c r="G38" s="33"/>
      <c r="H38" s="29">
        <v>2023</v>
      </c>
      <c r="I38" s="29"/>
      <c r="J38" s="33"/>
      <c r="K38" s="31">
        <v>2022</v>
      </c>
      <c r="L38" s="29"/>
      <c r="M38" s="33"/>
      <c r="N38" s="31">
        <v>2023</v>
      </c>
      <c r="O38" s="34"/>
      <c r="P38" s="35"/>
      <c r="T38" s="32"/>
      <c r="U38" s="32"/>
      <c r="V38" s="32"/>
      <c r="W38" s="32"/>
    </row>
    <row r="40" spans="1:23" x14ac:dyDescent="0.2">
      <c r="C40" s="17"/>
      <c r="D40" s="47"/>
      <c r="E40" s="47"/>
      <c r="F40" s="47"/>
      <c r="H40" s="30" t="s">
        <v>52</v>
      </c>
      <c r="I40" s="37">
        <f>AVERAGE(S7:S38)</f>
        <v>0.13666666666666666</v>
      </c>
      <c r="K40" s="30" t="s">
        <v>19</v>
      </c>
      <c r="L40" s="36">
        <f>AVERAGE(L7:L38)</f>
        <v>-0.20333333333333331</v>
      </c>
      <c r="M40" s="96">
        <f>AVERAGE(M7:M38)</f>
        <v>-6.6666666666666638E-2</v>
      </c>
      <c r="N40" s="30" t="s">
        <v>19</v>
      </c>
      <c r="O40" s="36">
        <f>AVERAGE(O7:O38)</f>
        <v>0.18999999999999997</v>
      </c>
      <c r="P40" s="96">
        <f>AVERAGE(P7:P38)</f>
        <v>0.32666666666666672</v>
      </c>
    </row>
    <row r="41" spans="1:23" x14ac:dyDescent="0.2">
      <c r="C41" s="17"/>
      <c r="D41" s="47"/>
      <c r="E41" s="47"/>
      <c r="F41" s="47"/>
      <c r="H41" s="19" t="s">
        <v>65</v>
      </c>
      <c r="I41" s="39">
        <f>AVEDEV(S7:S38)</f>
        <v>0.48155555555555563</v>
      </c>
      <c r="K41" s="19" t="s">
        <v>18</v>
      </c>
      <c r="L41" s="38">
        <f>AVERAGE(T7:T38)</f>
        <v>0.57000000000000006</v>
      </c>
      <c r="M41" s="95">
        <f>AVERAGE(U7:U38)</f>
        <v>0.15333333333333332</v>
      </c>
      <c r="N41" s="19" t="s">
        <v>18</v>
      </c>
      <c r="O41" s="38">
        <f>AVERAGE(V7:V38)</f>
        <v>1.0566666666666666</v>
      </c>
      <c r="P41" s="95">
        <f>AVERAGE(W7:W38)</f>
        <v>0.93333333333333335</v>
      </c>
    </row>
    <row r="42" spans="1:23" x14ac:dyDescent="0.2">
      <c r="C42" s="17"/>
      <c r="D42" s="47"/>
      <c r="E42" s="47"/>
      <c r="F42" s="47"/>
      <c r="H42" s="19" t="s">
        <v>66</v>
      </c>
      <c r="I42" s="39">
        <f>VARP(S7:S38)+I40^2</f>
        <v>0.32100000000000006</v>
      </c>
      <c r="K42" s="19" t="s">
        <v>14</v>
      </c>
      <c r="L42" s="38">
        <f>VARP(L7:L38)+L40^2</f>
        <v>0.44700000000000006</v>
      </c>
      <c r="M42" s="39">
        <f>VARP(M7:M38)+M40^2</f>
        <v>6.9333333333333344E-2</v>
      </c>
      <c r="N42" s="19" t="s">
        <v>14</v>
      </c>
      <c r="O42" s="38">
        <f>VARP(O7:O38)+O40^2</f>
        <v>2.2836666666666661</v>
      </c>
      <c r="P42" s="39">
        <f>VARP(P7:P38)+P40^2</f>
        <v>2.222666666666667</v>
      </c>
    </row>
    <row r="43" spans="1:23" x14ac:dyDescent="0.2">
      <c r="C43" s="17"/>
      <c r="D43" s="47"/>
      <c r="E43" s="47"/>
      <c r="F43" s="47"/>
      <c r="H43" s="19" t="s">
        <v>67</v>
      </c>
      <c r="I43" s="39">
        <f>SQRT(I42)</f>
        <v>0.56656861896861188</v>
      </c>
      <c r="K43" s="19" t="s">
        <v>13</v>
      </c>
      <c r="L43" s="38">
        <f>SQRT(L42)</f>
        <v>0.66858058601787118</v>
      </c>
      <c r="M43" s="39">
        <f>SQRT(M42)</f>
        <v>0.26331223544175336</v>
      </c>
      <c r="N43" s="19" t="s">
        <v>13</v>
      </c>
      <c r="O43" s="38">
        <f>SQRT(O42)</f>
        <v>1.5111805539599383</v>
      </c>
      <c r="P43" s="39">
        <f>SQRT(P42)</f>
        <v>1.4908610487455451</v>
      </c>
    </row>
    <row r="44" spans="1:23" x14ac:dyDescent="0.2">
      <c r="C44" s="17"/>
      <c r="D44" s="47"/>
      <c r="E44" s="47"/>
      <c r="F44" s="47"/>
      <c r="H44" s="19" t="s">
        <v>28</v>
      </c>
      <c r="I44" s="39">
        <f>_xlfn.STDEV.S(S7:S38)</f>
        <v>0.55923798729769925</v>
      </c>
      <c r="K44" s="19" t="s">
        <v>28</v>
      </c>
      <c r="L44" s="38">
        <f>_xlfn.STDEV.S(L7:L38)</f>
        <v>0.64779910324183032</v>
      </c>
      <c r="M44" s="39">
        <f>_xlfn.STDEV.S(M7:M38)</f>
        <v>0.25908770094624178</v>
      </c>
      <c r="N44" s="19" t="s">
        <v>28</v>
      </c>
      <c r="O44" s="38">
        <f>_xlfn.STDEV.S(O7:O38)</f>
        <v>1.524817682713983</v>
      </c>
      <c r="P44" s="39">
        <f>_xlfn.STDEV.S(P7:P38)</f>
        <v>1.4794997601317432</v>
      </c>
    </row>
    <row r="45" spans="1:23" x14ac:dyDescent="0.2">
      <c r="C45" s="17"/>
      <c r="D45" s="47"/>
      <c r="E45" s="47"/>
      <c r="F45" s="47"/>
      <c r="H45" s="31" t="s">
        <v>30</v>
      </c>
      <c r="I45" s="33">
        <f>COUNT(S7:S38)</f>
        <v>30</v>
      </c>
      <c r="K45" s="31" t="s">
        <v>30</v>
      </c>
      <c r="L45" s="29">
        <f>COUNT(L7:L38)</f>
        <v>30</v>
      </c>
      <c r="M45" s="33">
        <f>COUNT(M7:M38)</f>
        <v>30</v>
      </c>
      <c r="N45" s="31" t="s">
        <v>30</v>
      </c>
      <c r="O45" s="29">
        <f>COUNT(O7:O38)</f>
        <v>30</v>
      </c>
      <c r="P45" s="33">
        <f>COUNT(P7:P38)</f>
        <v>30</v>
      </c>
    </row>
    <row r="46" spans="1:23" x14ac:dyDescent="0.2">
      <c r="C46" s="17"/>
      <c r="D46" s="47"/>
      <c r="E46" s="47"/>
      <c r="F46" s="47"/>
    </row>
    <row r="47" spans="1:23" x14ac:dyDescent="0.2">
      <c r="C47" s="17"/>
      <c r="D47" s="47"/>
      <c r="E47" s="47"/>
      <c r="F47" s="47"/>
    </row>
    <row r="48" spans="1:23" x14ac:dyDescent="0.2">
      <c r="C48" s="17"/>
      <c r="D48" s="47"/>
      <c r="E48" s="47"/>
      <c r="F48" s="47"/>
    </row>
    <row r="49" spans="3:6" x14ac:dyDescent="0.2">
      <c r="C49" s="17"/>
      <c r="D49" s="47"/>
      <c r="E49" s="47"/>
      <c r="F49" s="47"/>
    </row>
    <row r="50" spans="3:6" x14ac:dyDescent="0.2">
      <c r="C50" s="8"/>
      <c r="D50" s="47"/>
      <c r="E50" s="47"/>
      <c r="F50" s="47"/>
    </row>
    <row r="51" spans="3:6" x14ac:dyDescent="0.2">
      <c r="C51" s="17"/>
      <c r="D51" s="47"/>
      <c r="E51" s="47"/>
      <c r="F51" s="47"/>
    </row>
    <row r="52" spans="3:6" x14ac:dyDescent="0.2">
      <c r="C52" s="17"/>
      <c r="D52" s="47"/>
      <c r="E52" s="47"/>
      <c r="F52" s="47"/>
    </row>
    <row r="53" spans="3:6" x14ac:dyDescent="0.2">
      <c r="C53" s="17"/>
      <c r="D53" s="47"/>
      <c r="E53" s="47"/>
      <c r="F53" s="47"/>
    </row>
    <row r="54" spans="3:6" x14ac:dyDescent="0.2">
      <c r="C54" s="17"/>
      <c r="D54" s="47"/>
      <c r="E54" s="47"/>
      <c r="F54" s="47"/>
    </row>
    <row r="55" spans="3:6" x14ac:dyDescent="0.2">
      <c r="C55" s="17"/>
      <c r="D55" s="47"/>
      <c r="E55" s="47"/>
      <c r="F55" s="47"/>
    </row>
    <row r="56" spans="3:6" x14ac:dyDescent="0.2">
      <c r="C56" s="17"/>
      <c r="D56" s="47"/>
      <c r="E56" s="47"/>
      <c r="F56" s="47"/>
    </row>
    <row r="57" spans="3:6" x14ac:dyDescent="0.2">
      <c r="C57" s="17"/>
      <c r="D57" s="47"/>
      <c r="E57" s="47"/>
      <c r="F57" s="47"/>
    </row>
    <row r="58" spans="3:6" x14ac:dyDescent="0.2">
      <c r="C58" s="17"/>
      <c r="D58" s="47"/>
      <c r="E58" s="47"/>
      <c r="F58" s="47"/>
    </row>
    <row r="59" spans="3:6" x14ac:dyDescent="0.2">
      <c r="C59" s="17"/>
      <c r="D59" s="47"/>
      <c r="E59" s="47"/>
      <c r="F59" s="47"/>
    </row>
    <row r="60" spans="3:6" x14ac:dyDescent="0.2">
      <c r="C60" s="17"/>
      <c r="D60" s="47"/>
      <c r="E60" s="47"/>
      <c r="F60" s="47"/>
    </row>
    <row r="61" spans="3:6" x14ac:dyDescent="0.2">
      <c r="C61" s="17"/>
      <c r="D61" s="47"/>
      <c r="E61" s="47"/>
      <c r="F61" s="47"/>
    </row>
    <row r="62" spans="3:6" x14ac:dyDescent="0.2">
      <c r="C62" s="17"/>
      <c r="D62" s="47"/>
      <c r="E62" s="47"/>
      <c r="F62" s="47"/>
    </row>
    <row r="63" spans="3:6" x14ac:dyDescent="0.2">
      <c r="C63" s="17"/>
    </row>
  </sheetData>
  <mergeCells count="7">
    <mergeCell ref="T3:W3"/>
    <mergeCell ref="A4:G4"/>
    <mergeCell ref="H4:J4"/>
    <mergeCell ref="K4:M4"/>
    <mergeCell ref="N4:P4"/>
    <mergeCell ref="T4:U4"/>
    <mergeCell ref="V4:W4"/>
  </mergeCells>
  <pageMargins left="0.78740157499999996" right="0.78740157499999996" top="0.984251969" bottom="0.984251969" header="0.4921259845" footer="0.492125984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Y56"/>
  <sheetViews>
    <sheetView zoomScale="70" zoomScaleNormal="70" workbookViewId="0">
      <pane xSplit="1" ySplit="5" topLeftCell="E15" activePane="bottomRight" state="frozen"/>
      <selection pane="topRight" activeCell="B1" sqref="B1"/>
      <selection pane="bottomLeft" activeCell="A6" sqref="A6"/>
      <selection pane="bottomRight" activeCell="I44" sqref="I44:I45"/>
    </sheetView>
  </sheetViews>
  <sheetFormatPr baseColWidth="10" defaultColWidth="11.42578125" defaultRowHeight="12.75" x14ac:dyDescent="0.2"/>
  <cols>
    <col min="1" max="2" width="11.42578125" style="7"/>
    <col min="3" max="4" width="11.42578125" style="55"/>
    <col min="5" max="8" width="11.42578125" style="7"/>
    <col min="9" max="9" width="11.42578125" style="55"/>
    <col min="10" max="16" width="11.42578125" style="7"/>
    <col min="17" max="17" width="12.28515625" style="20" customWidth="1"/>
    <col min="18" max="18" width="11.42578125" style="7"/>
    <col min="19" max="19" width="11.42578125" style="61"/>
    <col min="20" max="20" width="15" style="20" customWidth="1"/>
    <col min="21" max="21" width="11.42578125" style="20"/>
    <col min="22" max="22" width="11.42578125" style="7"/>
    <col min="23" max="24" width="11.42578125" style="7" customWidth="1"/>
    <col min="25" max="16384" width="11.42578125" style="7"/>
  </cols>
  <sheetData>
    <row r="1" spans="1:25" x14ac:dyDescent="0.2">
      <c r="P1" s="112" t="s">
        <v>15</v>
      </c>
      <c r="Q1" s="112"/>
      <c r="R1" s="112"/>
      <c r="S1" s="112"/>
    </row>
    <row r="2" spans="1:25" ht="102" x14ac:dyDescent="0.2">
      <c r="E2" s="49"/>
      <c r="F2" s="49"/>
      <c r="G2" s="49"/>
      <c r="H2" s="49"/>
      <c r="I2" s="71" t="s">
        <v>124</v>
      </c>
      <c r="J2" s="71"/>
      <c r="K2" s="49"/>
      <c r="L2" s="49" t="s">
        <v>70</v>
      </c>
      <c r="M2" s="49" t="s">
        <v>71</v>
      </c>
      <c r="N2" s="49"/>
      <c r="O2" s="49"/>
      <c r="P2" s="43" t="s">
        <v>51</v>
      </c>
      <c r="Q2" s="43" t="s">
        <v>50</v>
      </c>
      <c r="R2" s="49"/>
      <c r="S2" s="73" t="s">
        <v>53</v>
      </c>
      <c r="T2" s="43"/>
      <c r="U2" s="43" t="s">
        <v>54</v>
      </c>
    </row>
    <row r="4" spans="1:25" ht="102" x14ac:dyDescent="0.2">
      <c r="A4" s="49" t="s">
        <v>149</v>
      </c>
      <c r="B4" s="49"/>
      <c r="C4" s="63"/>
      <c r="D4" s="63"/>
      <c r="E4" s="85" t="s">
        <v>151</v>
      </c>
      <c r="F4" s="49"/>
      <c r="P4" s="72"/>
      <c r="W4" s="49"/>
      <c r="X4" s="49"/>
      <c r="Y4" s="49"/>
    </row>
    <row r="5" spans="1:25" ht="76.5" x14ac:dyDescent="0.2">
      <c r="A5" s="48"/>
      <c r="B5" s="86" t="s">
        <v>167</v>
      </c>
      <c r="C5" s="87" t="s">
        <v>150</v>
      </c>
      <c r="D5" s="87" t="s">
        <v>150</v>
      </c>
      <c r="E5" s="88" t="s">
        <v>152</v>
      </c>
      <c r="F5" s="48"/>
      <c r="X5" s="49"/>
      <c r="Y5" s="49"/>
    </row>
    <row r="6" spans="1:25" x14ac:dyDescent="0.2">
      <c r="A6" s="91">
        <v>31048</v>
      </c>
      <c r="B6" s="86"/>
      <c r="C6" s="87"/>
      <c r="D6" s="87">
        <v>57.017499999999998</v>
      </c>
      <c r="E6" s="88"/>
      <c r="F6" s="48"/>
      <c r="X6" s="49"/>
      <c r="Y6" s="49"/>
    </row>
    <row r="7" spans="1:25" x14ac:dyDescent="0.2">
      <c r="A7" s="91">
        <v>31413</v>
      </c>
      <c r="B7" s="86"/>
      <c r="C7" s="87"/>
      <c r="D7" s="87">
        <v>58.322499999999998</v>
      </c>
      <c r="E7" s="88"/>
      <c r="F7" s="48"/>
      <c r="I7" s="89">
        <f t="shared" ref="I7:I8" si="0">(D7/D6-1)*100</f>
        <v>2.28877099136231</v>
      </c>
      <c r="X7" s="49"/>
      <c r="Y7" s="49"/>
    </row>
    <row r="8" spans="1:25" x14ac:dyDescent="0.2">
      <c r="A8" s="84">
        <v>31778</v>
      </c>
      <c r="D8" s="55">
        <v>59.145000000000003</v>
      </c>
      <c r="E8" s="17"/>
      <c r="F8" s="17"/>
      <c r="I8" s="89">
        <f t="shared" si="0"/>
        <v>1.4102619057825061</v>
      </c>
      <c r="O8" s="7">
        <v>1987</v>
      </c>
      <c r="P8" s="20"/>
      <c r="W8" s="84"/>
    </row>
    <row r="9" spans="1:25" ht="12" customHeight="1" x14ac:dyDescent="0.2">
      <c r="A9" s="84">
        <v>32143</v>
      </c>
      <c r="D9" s="55">
        <v>61.332499999999996</v>
      </c>
      <c r="E9" s="17"/>
      <c r="F9" s="17"/>
      <c r="G9" s="17"/>
      <c r="H9" s="17"/>
      <c r="I9" s="89">
        <f>(D9/D8-1)*100</f>
        <v>3.6985374926029158</v>
      </c>
      <c r="O9" s="7">
        <v>1988</v>
      </c>
      <c r="P9" s="20"/>
      <c r="W9" s="84"/>
    </row>
    <row r="10" spans="1:25" x14ac:dyDescent="0.2">
      <c r="A10" s="84">
        <v>32509</v>
      </c>
      <c r="D10" s="55">
        <v>63.727499999999999</v>
      </c>
      <c r="E10" s="17"/>
      <c r="F10" s="17"/>
      <c r="G10" s="17"/>
      <c r="H10" s="17"/>
      <c r="I10" s="89">
        <f t="shared" ref="I10:I11" si="1">(D10/D9-1)*100</f>
        <v>3.90494436065707</v>
      </c>
      <c r="O10" s="7">
        <v>1989</v>
      </c>
      <c r="P10" s="20"/>
      <c r="W10" s="84"/>
    </row>
    <row r="11" spans="1:25" x14ac:dyDescent="0.2">
      <c r="A11" s="84">
        <v>32874</v>
      </c>
      <c r="D11" s="55">
        <v>67.069999999999993</v>
      </c>
      <c r="E11" s="17"/>
      <c r="F11" s="17"/>
      <c r="G11" s="17"/>
      <c r="H11" s="17"/>
      <c r="I11" s="89">
        <f t="shared" si="1"/>
        <v>5.2449884272880443</v>
      </c>
      <c r="O11" s="7">
        <v>1990</v>
      </c>
      <c r="P11" s="20"/>
      <c r="W11" s="84"/>
    </row>
    <row r="12" spans="1:25" x14ac:dyDescent="0.2">
      <c r="A12" s="84">
        <v>33239</v>
      </c>
      <c r="B12" s="7">
        <v>70.73</v>
      </c>
      <c r="C12" s="55">
        <v>70.5</v>
      </c>
      <c r="D12" s="55">
        <v>70.502499999999998</v>
      </c>
      <c r="E12" s="7">
        <v>79.010000000000005</v>
      </c>
      <c r="F12"/>
      <c r="G12" s="17"/>
      <c r="H12" s="17"/>
      <c r="I12" s="89">
        <f>(D12/D11-1)*100</f>
        <v>5.1177873863128109</v>
      </c>
      <c r="L12" s="17">
        <f t="shared" ref="L12:L13" si="2">I11</f>
        <v>5.2449884272880443</v>
      </c>
      <c r="M12" s="17">
        <f>AVERAGE(I7:I11)</f>
        <v>3.3095006355385692</v>
      </c>
      <c r="O12" s="7">
        <v>1991</v>
      </c>
      <c r="P12" s="59">
        <v>3.4</v>
      </c>
      <c r="Q12" s="59" t="s">
        <v>74</v>
      </c>
      <c r="W12" s="84"/>
    </row>
    <row r="13" spans="1:25" x14ac:dyDescent="0.2">
      <c r="A13" s="84">
        <v>33604</v>
      </c>
      <c r="B13" s="7">
        <v>71.86</v>
      </c>
      <c r="C13" s="55">
        <v>71.92</v>
      </c>
      <c r="D13" s="55">
        <v>71.922499999999999</v>
      </c>
      <c r="E13">
        <v>80.53</v>
      </c>
      <c r="F13"/>
      <c r="G13" s="17"/>
      <c r="H13" s="17"/>
      <c r="I13" s="56">
        <f t="shared" ref="I13:I38" si="3">(C13/C12-1)*100</f>
        <v>2.0141843971631213</v>
      </c>
      <c r="J13" s="17"/>
      <c r="K13" s="17"/>
      <c r="L13" s="17">
        <f t="shared" si="2"/>
        <v>5.1177873863128109</v>
      </c>
      <c r="M13" s="17">
        <f t="shared" ref="M13" si="4">AVERAGE(I8:I12)</f>
        <v>3.8753039145286694</v>
      </c>
      <c r="N13" s="17"/>
      <c r="O13" s="7">
        <v>1992</v>
      </c>
      <c r="P13" s="32">
        <v>1.9</v>
      </c>
      <c r="Q13" s="47"/>
      <c r="S13" s="62">
        <f>P13</f>
        <v>1.9</v>
      </c>
      <c r="U13" s="47">
        <f>I13-S13</f>
        <v>0.11418439716312134</v>
      </c>
      <c r="W13" s="84"/>
    </row>
    <row r="14" spans="1:25" x14ac:dyDescent="0.2">
      <c r="A14" s="84">
        <v>33970</v>
      </c>
      <c r="B14" s="7">
        <v>71.150000000000006</v>
      </c>
      <c r="C14" s="55">
        <v>71.22</v>
      </c>
      <c r="D14" s="55">
        <v>71.217500000000001</v>
      </c>
      <c r="E14">
        <v>79.760000000000005</v>
      </c>
      <c r="F14"/>
      <c r="G14" s="17"/>
      <c r="H14" s="17"/>
      <c r="I14" s="56">
        <f t="shared" si="3"/>
        <v>-0.97330367074527357</v>
      </c>
      <c r="J14" s="17">
        <f>(E14/E13-1)*100</f>
        <v>-0.95616540419718454</v>
      </c>
      <c r="K14" s="17"/>
      <c r="L14" s="17">
        <f>I13</f>
        <v>2.0141843971631213</v>
      </c>
      <c r="M14" s="17">
        <f>AVERAGE(I9:I13)</f>
        <v>3.9960884128047924</v>
      </c>
      <c r="N14" s="17"/>
      <c r="O14" s="7">
        <v>1993</v>
      </c>
      <c r="P14" s="32">
        <v>-1.3</v>
      </c>
      <c r="Q14" s="47"/>
      <c r="S14" s="62">
        <f t="shared" ref="S14:S25" si="5">P14</f>
        <v>-1.3</v>
      </c>
      <c r="U14" s="47">
        <f t="shared" ref="U14:U44" si="6">I14-S14</f>
        <v>0.32669632925472647</v>
      </c>
      <c r="W14" s="84"/>
    </row>
    <row r="15" spans="1:25" x14ac:dyDescent="0.2">
      <c r="A15" s="84">
        <v>34335</v>
      </c>
      <c r="B15" s="7">
        <v>73.040000000000006</v>
      </c>
      <c r="C15" s="55">
        <v>73.069999999999993</v>
      </c>
      <c r="D15" s="55">
        <v>73.067499999999995</v>
      </c>
      <c r="E15">
        <v>81.72</v>
      </c>
      <c r="F15"/>
      <c r="G15" s="17"/>
      <c r="H15" s="17"/>
      <c r="I15" s="56">
        <f t="shared" si="3"/>
        <v>2.5975849480482927</v>
      </c>
      <c r="J15" s="17">
        <f t="shared" ref="J15:J33" si="7">(E15/E14-1)*100</f>
        <v>2.4573721163490436</v>
      </c>
      <c r="K15" s="17"/>
      <c r="L15" s="17">
        <f t="shared" ref="L15:L33" si="8">I14</f>
        <v>-0.97330367074527357</v>
      </c>
      <c r="M15" s="17">
        <f t="shared" ref="M15:M35" si="9">AVERAGE(I10:I14)</f>
        <v>3.061720180135155</v>
      </c>
      <c r="N15" s="17"/>
      <c r="O15" s="7">
        <v>1994</v>
      </c>
      <c r="P15" s="32">
        <v>2.8</v>
      </c>
      <c r="Q15" s="47"/>
      <c r="S15" s="62">
        <f t="shared" si="5"/>
        <v>2.8</v>
      </c>
      <c r="U15" s="47">
        <f t="shared" si="6"/>
        <v>-0.20241505195170717</v>
      </c>
      <c r="W15" s="84"/>
    </row>
    <row r="16" spans="1:25" x14ac:dyDescent="0.2">
      <c r="A16" s="84">
        <v>34700</v>
      </c>
      <c r="B16" s="7">
        <v>74.19</v>
      </c>
      <c r="C16" s="55">
        <v>74.17</v>
      </c>
      <c r="D16" s="55">
        <v>74.172499999999999</v>
      </c>
      <c r="E16">
        <v>83.14</v>
      </c>
      <c r="F16"/>
      <c r="G16" s="17"/>
      <c r="H16" s="17"/>
      <c r="I16" s="56">
        <f t="shared" si="3"/>
        <v>1.5054057752839967</v>
      </c>
      <c r="J16" s="17">
        <f t="shared" si="7"/>
        <v>1.7376407244248604</v>
      </c>
      <c r="K16" s="17"/>
      <c r="L16" s="17">
        <f t="shared" si="8"/>
        <v>2.5975849480482927</v>
      </c>
      <c r="M16" s="17">
        <f t="shared" si="9"/>
        <v>2.8002482976133991</v>
      </c>
      <c r="N16" s="17"/>
      <c r="O16" s="7">
        <v>1995</v>
      </c>
      <c r="P16" s="32">
        <v>1.9</v>
      </c>
      <c r="Q16" s="47"/>
      <c r="S16" s="62">
        <f t="shared" si="5"/>
        <v>1.9</v>
      </c>
      <c r="U16" s="47">
        <f t="shared" si="6"/>
        <v>-0.39459422471600325</v>
      </c>
      <c r="W16" s="84"/>
    </row>
    <row r="17" spans="1:23" x14ac:dyDescent="0.2">
      <c r="A17" s="84">
        <v>35065</v>
      </c>
      <c r="B17" s="7">
        <v>74.98</v>
      </c>
      <c r="C17" s="55">
        <v>74.94</v>
      </c>
      <c r="D17" s="55">
        <v>74.935000000000002</v>
      </c>
      <c r="E17">
        <v>83.82</v>
      </c>
      <c r="F17"/>
      <c r="G17" s="17"/>
      <c r="H17" s="17"/>
      <c r="I17" s="56">
        <f t="shared" si="3"/>
        <v>1.038155588512879</v>
      </c>
      <c r="J17" s="17">
        <f t="shared" si="7"/>
        <v>0.81789752225160939</v>
      </c>
      <c r="K17" s="17"/>
      <c r="L17" s="17">
        <f t="shared" si="8"/>
        <v>1.5054057752839967</v>
      </c>
      <c r="M17" s="17">
        <f t="shared" si="9"/>
        <v>2.05233176721259</v>
      </c>
      <c r="N17" s="17"/>
      <c r="O17" s="7">
        <v>1996</v>
      </c>
      <c r="P17" s="32">
        <v>1.4</v>
      </c>
      <c r="Q17" s="47"/>
      <c r="S17" s="62">
        <f t="shared" si="5"/>
        <v>1.4</v>
      </c>
      <c r="U17" s="47">
        <f t="shared" si="6"/>
        <v>-0.36184441148712088</v>
      </c>
      <c r="W17" s="84"/>
    </row>
    <row r="18" spans="1:23" x14ac:dyDescent="0.2">
      <c r="A18" s="84">
        <v>35431</v>
      </c>
      <c r="B18" s="7">
        <v>76.44</v>
      </c>
      <c r="C18" s="55">
        <v>76.33</v>
      </c>
      <c r="D18" s="55">
        <v>76.327500000000001</v>
      </c>
      <c r="E18">
        <v>85.37</v>
      </c>
      <c r="F18"/>
      <c r="G18" s="17"/>
      <c r="H18" s="17"/>
      <c r="I18" s="56">
        <f t="shared" si="3"/>
        <v>1.8548171870830021</v>
      </c>
      <c r="J18" s="17">
        <f t="shared" si="7"/>
        <v>1.8492006680983275</v>
      </c>
      <c r="K18" s="17"/>
      <c r="L18" s="17">
        <f t="shared" si="8"/>
        <v>1.038155588512879</v>
      </c>
      <c r="M18" s="17">
        <f t="shared" si="9"/>
        <v>1.2364054076526032</v>
      </c>
      <c r="N18" s="17"/>
      <c r="O18" s="7">
        <v>1997</v>
      </c>
      <c r="P18" s="32">
        <v>2.2000000000000002</v>
      </c>
      <c r="Q18" s="47"/>
      <c r="S18" s="62">
        <f t="shared" si="5"/>
        <v>2.2000000000000002</v>
      </c>
      <c r="U18" s="47">
        <f t="shared" si="6"/>
        <v>-0.34518281291699804</v>
      </c>
      <c r="W18" s="84"/>
    </row>
    <row r="19" spans="1:23" x14ac:dyDescent="0.2">
      <c r="A19" s="84">
        <v>35796</v>
      </c>
      <c r="B19" s="7">
        <v>77.88</v>
      </c>
      <c r="C19" s="55">
        <v>77.930000000000007</v>
      </c>
      <c r="D19" s="55">
        <v>77.932500000000005</v>
      </c>
      <c r="E19">
        <v>87.06</v>
      </c>
      <c r="F19"/>
      <c r="G19" s="17"/>
      <c r="H19" s="17"/>
      <c r="I19" s="56">
        <f t="shared" si="3"/>
        <v>2.0961614044281429</v>
      </c>
      <c r="J19" s="17">
        <f t="shared" si="7"/>
        <v>1.9796181328335383</v>
      </c>
      <c r="K19" s="17"/>
      <c r="L19" s="17">
        <f t="shared" si="8"/>
        <v>1.8548171870830021</v>
      </c>
      <c r="M19" s="17">
        <f t="shared" si="9"/>
        <v>1.2045319656365794</v>
      </c>
      <c r="N19" s="17"/>
      <c r="O19" s="7">
        <v>1998</v>
      </c>
      <c r="P19" s="32">
        <v>2.8</v>
      </c>
      <c r="Q19" s="47"/>
      <c r="S19" s="62">
        <f t="shared" si="5"/>
        <v>2.8</v>
      </c>
      <c r="U19" s="47">
        <f t="shared" si="6"/>
        <v>-0.70383859557185691</v>
      </c>
      <c r="W19" s="84"/>
    </row>
    <row r="20" spans="1:23" x14ac:dyDescent="0.2">
      <c r="A20" s="84">
        <v>36161</v>
      </c>
      <c r="B20" s="7">
        <v>79.42</v>
      </c>
      <c r="C20" s="55">
        <v>79.59</v>
      </c>
      <c r="D20" s="55">
        <v>79.59</v>
      </c>
      <c r="E20">
        <v>88.79</v>
      </c>
      <c r="F20"/>
      <c r="G20" s="17"/>
      <c r="H20" s="17"/>
      <c r="I20" s="56">
        <f t="shared" si="3"/>
        <v>2.1301167714615543</v>
      </c>
      <c r="J20" s="17">
        <f t="shared" si="7"/>
        <v>1.9871353089823129</v>
      </c>
      <c r="K20" s="17"/>
      <c r="L20" s="17">
        <f t="shared" si="8"/>
        <v>2.0961614044281429</v>
      </c>
      <c r="M20" s="17">
        <f t="shared" si="9"/>
        <v>1.8184249806712629</v>
      </c>
      <c r="N20" s="17"/>
      <c r="O20" s="7">
        <v>1999</v>
      </c>
      <c r="P20" s="32">
        <v>1.4</v>
      </c>
      <c r="Q20" s="47"/>
      <c r="S20" s="62">
        <f t="shared" si="5"/>
        <v>1.4</v>
      </c>
      <c r="U20" s="47">
        <f t="shared" si="6"/>
        <v>0.7301167714615544</v>
      </c>
      <c r="W20" s="84"/>
    </row>
    <row r="21" spans="1:23" x14ac:dyDescent="0.2">
      <c r="A21" s="84">
        <v>36526</v>
      </c>
      <c r="B21" s="7">
        <v>81.89</v>
      </c>
      <c r="C21" s="55">
        <v>81.88</v>
      </c>
      <c r="D21" s="55">
        <v>81.882499999999993</v>
      </c>
      <c r="E21">
        <v>91.42</v>
      </c>
      <c r="F21"/>
      <c r="G21" s="17"/>
      <c r="H21" s="17"/>
      <c r="I21" s="56">
        <f t="shared" si="3"/>
        <v>2.8772458851614502</v>
      </c>
      <c r="J21" s="17">
        <f t="shared" si="7"/>
        <v>2.962045275368852</v>
      </c>
      <c r="K21" s="17"/>
      <c r="L21" s="17">
        <f t="shared" si="8"/>
        <v>2.1301167714615543</v>
      </c>
      <c r="M21" s="17">
        <f t="shared" si="9"/>
        <v>1.7249313453539152</v>
      </c>
      <c r="N21" s="17"/>
      <c r="O21" s="7">
        <v>2000</v>
      </c>
      <c r="P21" s="32">
        <v>3.1</v>
      </c>
      <c r="Q21" s="47"/>
      <c r="S21" s="62">
        <f t="shared" si="5"/>
        <v>3.1</v>
      </c>
      <c r="U21" s="47">
        <f t="shared" si="6"/>
        <v>-0.2227541148385499</v>
      </c>
      <c r="W21" s="84"/>
    </row>
    <row r="22" spans="1:23" x14ac:dyDescent="0.2">
      <c r="A22" s="84">
        <v>36892</v>
      </c>
      <c r="B22" s="7">
        <v>83.32</v>
      </c>
      <c r="C22" s="55">
        <v>83.22</v>
      </c>
      <c r="D22" s="55">
        <v>83.22</v>
      </c>
      <c r="E22">
        <v>92.97</v>
      </c>
      <c r="F22"/>
      <c r="G22" s="17"/>
      <c r="H22" s="17"/>
      <c r="I22" s="56">
        <f t="shared" si="3"/>
        <v>1.6365412799218326</v>
      </c>
      <c r="J22" s="17">
        <f t="shared" si="7"/>
        <v>1.6954714504484825</v>
      </c>
      <c r="K22" s="17"/>
      <c r="L22" s="17">
        <f t="shared" si="8"/>
        <v>2.8772458851614502</v>
      </c>
      <c r="M22" s="17">
        <f t="shared" si="9"/>
        <v>1.9992993673294059</v>
      </c>
      <c r="N22" s="17"/>
      <c r="O22" s="7">
        <v>2001</v>
      </c>
      <c r="P22" s="32">
        <v>0.6</v>
      </c>
      <c r="Q22" s="47"/>
      <c r="S22" s="62">
        <f t="shared" si="5"/>
        <v>0.6</v>
      </c>
      <c r="U22" s="47">
        <f t="shared" si="6"/>
        <v>1.0365412799218325</v>
      </c>
      <c r="W22" s="84"/>
    </row>
    <row r="23" spans="1:23" x14ac:dyDescent="0.2">
      <c r="A23" s="84">
        <v>37257</v>
      </c>
      <c r="B23" s="7">
        <v>83.17</v>
      </c>
      <c r="C23" s="55">
        <v>83.03</v>
      </c>
      <c r="D23" s="55">
        <v>83.03</v>
      </c>
      <c r="E23">
        <v>92.97</v>
      </c>
      <c r="F23"/>
      <c r="G23" s="17"/>
      <c r="H23" s="17"/>
      <c r="I23" s="56">
        <f t="shared" si="3"/>
        <v>-0.22831050228310223</v>
      </c>
      <c r="J23" s="17">
        <f t="shared" si="7"/>
        <v>0</v>
      </c>
      <c r="K23" s="17"/>
      <c r="L23" s="17">
        <f t="shared" si="8"/>
        <v>1.6365412799218326</v>
      </c>
      <c r="M23" s="17">
        <f t="shared" si="9"/>
        <v>2.1189765056111964</v>
      </c>
      <c r="N23" s="17"/>
      <c r="O23" s="7">
        <v>2002</v>
      </c>
      <c r="P23" s="20">
        <v>0.2</v>
      </c>
      <c r="Q23" s="47"/>
      <c r="S23" s="62">
        <f t="shared" si="5"/>
        <v>0.2</v>
      </c>
      <c r="U23" s="47">
        <f t="shared" si="6"/>
        <v>-0.42831050228310225</v>
      </c>
      <c r="W23" s="84"/>
    </row>
    <row r="24" spans="1:23" x14ac:dyDescent="0.2">
      <c r="A24" s="84">
        <v>37622</v>
      </c>
      <c r="B24" s="7">
        <v>82.72</v>
      </c>
      <c r="C24" s="55">
        <v>82.59</v>
      </c>
      <c r="D24" s="55">
        <v>82.585000000000008</v>
      </c>
      <c r="E24">
        <v>92.31</v>
      </c>
      <c r="F24"/>
      <c r="G24" s="17"/>
      <c r="H24" s="17"/>
      <c r="I24" s="56">
        <f t="shared" si="3"/>
        <v>-0.52992894134650248</v>
      </c>
      <c r="J24" s="17">
        <f t="shared" si="7"/>
        <v>-0.70990642142626514</v>
      </c>
      <c r="K24" s="17"/>
      <c r="L24" s="17">
        <f t="shared" si="8"/>
        <v>-0.22831050228310223</v>
      </c>
      <c r="M24" s="17">
        <f t="shared" si="9"/>
        <v>1.7023509677379753</v>
      </c>
      <c r="N24" s="17"/>
      <c r="O24" s="7">
        <v>2003</v>
      </c>
      <c r="P24" s="20">
        <v>-0.1</v>
      </c>
      <c r="Q24" s="47"/>
      <c r="S24" s="62">
        <f t="shared" si="5"/>
        <v>-0.1</v>
      </c>
      <c r="U24" s="47">
        <f t="shared" si="6"/>
        <v>-0.4299289413465025</v>
      </c>
      <c r="W24" s="84"/>
    </row>
    <row r="25" spans="1:23" x14ac:dyDescent="0.2">
      <c r="A25" s="84">
        <v>37987</v>
      </c>
      <c r="B25" s="7">
        <v>83.3</v>
      </c>
      <c r="C25" s="55">
        <v>83.55</v>
      </c>
      <c r="D25" s="55">
        <v>83.552499999999995</v>
      </c>
      <c r="E25">
        <v>93.39</v>
      </c>
      <c r="F25"/>
      <c r="G25" s="17"/>
      <c r="H25" s="17"/>
      <c r="I25" s="56">
        <f t="shared" si="3"/>
        <v>1.1623683254631256</v>
      </c>
      <c r="J25" s="17">
        <f t="shared" si="7"/>
        <v>1.1699707507312196</v>
      </c>
      <c r="K25" s="17"/>
      <c r="L25" s="17">
        <f t="shared" si="8"/>
        <v>-0.52992894134650248</v>
      </c>
      <c r="M25" s="17">
        <f t="shared" si="9"/>
        <v>1.1771328985830465</v>
      </c>
      <c r="N25" s="17"/>
      <c r="O25" s="7">
        <v>2004</v>
      </c>
      <c r="P25" s="20">
        <v>1.7</v>
      </c>
      <c r="Q25" s="47"/>
      <c r="S25" s="62">
        <f t="shared" si="5"/>
        <v>1.7</v>
      </c>
      <c r="U25" s="47">
        <f t="shared" si="6"/>
        <v>-0.53763167453687433</v>
      </c>
      <c r="W25" s="84"/>
    </row>
    <row r="26" spans="1:23" x14ac:dyDescent="0.2">
      <c r="A26" s="84">
        <v>38353</v>
      </c>
      <c r="B26" s="7">
        <v>84.17</v>
      </c>
      <c r="C26" s="55">
        <v>84.29</v>
      </c>
      <c r="D26" s="55">
        <v>84.29</v>
      </c>
      <c r="E26">
        <v>94.05</v>
      </c>
      <c r="F26"/>
      <c r="G26" s="17"/>
      <c r="H26" s="17"/>
      <c r="I26" s="56">
        <f t="shared" si="3"/>
        <v>0.88569718731299485</v>
      </c>
      <c r="J26" s="17">
        <f t="shared" si="7"/>
        <v>0.70671378091873294</v>
      </c>
      <c r="K26" s="17"/>
      <c r="L26" s="17">
        <f t="shared" si="8"/>
        <v>1.1623683254631256</v>
      </c>
      <c r="M26" s="17">
        <f t="shared" si="9"/>
        <v>0.98358320938336052</v>
      </c>
      <c r="N26" s="17"/>
      <c r="O26" s="7">
        <v>2005</v>
      </c>
      <c r="P26" s="20">
        <v>0.9</v>
      </c>
      <c r="Q26" s="47">
        <f>('A.DE.N.A.AG1.CA010.A.I'!D20/'A.DE.N.A.AG1.CA010.A.I'!D19-1)*100</f>
        <v>0.86609575710392406</v>
      </c>
      <c r="S26" s="74">
        <f>Q26</f>
        <v>0.86609575710392406</v>
      </c>
      <c r="U26" s="47">
        <f t="shared" si="6"/>
        <v>1.9601430209070791E-2</v>
      </c>
      <c r="W26" s="84"/>
    </row>
    <row r="27" spans="1:23" x14ac:dyDescent="0.2">
      <c r="A27" s="84">
        <v>38718</v>
      </c>
      <c r="B27" s="7">
        <v>87.58</v>
      </c>
      <c r="C27" s="55">
        <v>87.54</v>
      </c>
      <c r="D27" s="55">
        <v>87.545000000000002</v>
      </c>
      <c r="E27">
        <v>97.53</v>
      </c>
      <c r="F27"/>
      <c r="G27" s="17"/>
      <c r="H27" s="17"/>
      <c r="I27" s="56">
        <f t="shared" si="3"/>
        <v>3.8557361490093811</v>
      </c>
      <c r="J27" s="17">
        <f t="shared" si="7"/>
        <v>3.7001594896331813</v>
      </c>
      <c r="K27" s="17"/>
      <c r="L27" s="17">
        <f t="shared" si="8"/>
        <v>0.88569718731299485</v>
      </c>
      <c r="M27" s="17">
        <f t="shared" si="9"/>
        <v>0.58527346981366968</v>
      </c>
      <c r="N27" s="17"/>
      <c r="O27" s="7">
        <v>2006</v>
      </c>
      <c r="P27" s="32">
        <v>2.5</v>
      </c>
      <c r="Q27" s="47">
        <f>('A.DE.N.A.AG1.CA010.A.I'!H21/'A.DE.N.A.AG1.CA010.A.I'!H20-1)*100</f>
        <v>2.4699728787291875</v>
      </c>
      <c r="S27" s="74">
        <f t="shared" ref="S27:S40" si="10">Q27</f>
        <v>2.4699728787291875</v>
      </c>
      <c r="U27" s="47">
        <f t="shared" si="6"/>
        <v>1.3857632702801936</v>
      </c>
      <c r="W27" s="84"/>
    </row>
    <row r="28" spans="1:23" x14ac:dyDescent="0.2">
      <c r="A28" s="84">
        <v>39083</v>
      </c>
      <c r="B28" s="7">
        <v>90.2</v>
      </c>
      <c r="C28" s="55">
        <v>90.07</v>
      </c>
      <c r="D28" s="55">
        <v>90.072500000000005</v>
      </c>
      <c r="E28">
        <v>100.71</v>
      </c>
      <c r="F28"/>
      <c r="G28" s="17"/>
      <c r="H28" s="17"/>
      <c r="I28" s="56">
        <f t="shared" si="3"/>
        <v>2.8901073794836529</v>
      </c>
      <c r="J28" s="17">
        <f t="shared" si="7"/>
        <v>3.2605352199323256</v>
      </c>
      <c r="K28" s="17"/>
      <c r="L28" s="17">
        <f t="shared" si="8"/>
        <v>3.8557361490093811</v>
      </c>
      <c r="M28" s="17">
        <f t="shared" si="9"/>
        <v>1.0291124436311794</v>
      </c>
      <c r="N28" s="17"/>
      <c r="O28" s="7">
        <v>2007</v>
      </c>
      <c r="P28" s="20">
        <v>2.5</v>
      </c>
      <c r="Q28" s="47">
        <f>('A.DE.N.A.AG1.CA010.A.I'!L22/'A.DE.N.A.AG1.CA010.A.I'!L21-1)*100</f>
        <v>2.4848828420257041</v>
      </c>
      <c r="S28" s="74">
        <f t="shared" si="10"/>
        <v>2.4848828420257041</v>
      </c>
      <c r="U28" s="47">
        <f t="shared" si="6"/>
        <v>0.40522453745794884</v>
      </c>
      <c r="W28" s="84"/>
    </row>
    <row r="29" spans="1:23" x14ac:dyDescent="0.2">
      <c r="A29" s="84">
        <v>39448</v>
      </c>
      <c r="B29" s="7">
        <v>90.77</v>
      </c>
      <c r="C29" s="55">
        <v>90.89</v>
      </c>
      <c r="D29" s="55">
        <v>90.892499999999998</v>
      </c>
      <c r="E29">
        <v>101.8</v>
      </c>
      <c r="F29"/>
      <c r="G29" s="17"/>
      <c r="H29" s="17"/>
      <c r="I29" s="56">
        <f t="shared" si="3"/>
        <v>0.9104030198734403</v>
      </c>
      <c r="J29" s="17">
        <f t="shared" si="7"/>
        <v>1.0823155595273581</v>
      </c>
      <c r="K29" s="17"/>
      <c r="L29" s="17">
        <f t="shared" si="8"/>
        <v>2.8901073794836529</v>
      </c>
      <c r="M29" s="17">
        <f t="shared" si="9"/>
        <v>1.6527960199845304</v>
      </c>
      <c r="N29" s="17"/>
      <c r="O29" s="7">
        <v>2008</v>
      </c>
      <c r="P29" s="20">
        <v>1.3</v>
      </c>
      <c r="Q29" s="47">
        <f>('A.DE.N.A.AG1.CA010.A.I'!P23/'A.DE.N.A.AG1.CA010.A.I'!P22-1)*100</f>
        <v>1.2788665010580624</v>
      </c>
      <c r="S29" s="74">
        <f t="shared" si="10"/>
        <v>1.2788665010580624</v>
      </c>
      <c r="U29" s="47">
        <f t="shared" si="6"/>
        <v>-0.36846348118462213</v>
      </c>
      <c r="W29" s="84"/>
    </row>
    <row r="30" spans="1:23" x14ac:dyDescent="0.2">
      <c r="A30" s="84">
        <v>39814</v>
      </c>
      <c r="B30" s="7">
        <v>85.79</v>
      </c>
      <c r="C30" s="55">
        <v>85.85</v>
      </c>
      <c r="D30" s="55">
        <v>85.85</v>
      </c>
      <c r="E30">
        <v>96.08</v>
      </c>
      <c r="F30"/>
      <c r="G30" s="17"/>
      <c r="H30" s="17"/>
      <c r="I30" s="56">
        <f t="shared" si="3"/>
        <v>-5.5451644845417647</v>
      </c>
      <c r="J30" s="17">
        <f t="shared" si="7"/>
        <v>-5.6188605108055008</v>
      </c>
      <c r="K30" s="17"/>
      <c r="L30" s="17">
        <f t="shared" si="8"/>
        <v>0.9104030198734403</v>
      </c>
      <c r="M30" s="17">
        <f t="shared" si="9"/>
        <v>1.940862412228519</v>
      </c>
      <c r="N30" s="17"/>
      <c r="O30" s="7">
        <v>2009</v>
      </c>
      <c r="P30" s="32">
        <v>-5</v>
      </c>
      <c r="Q30" s="47">
        <f>('A.DE.N.A.AG1.CA010.A.I'!U24/'A.DE.N.A.AG1.CA010.A.I'!U23-1)*100</f>
        <v>-4.9972791583529848</v>
      </c>
      <c r="S30" s="74">
        <f t="shared" si="10"/>
        <v>-4.9972791583529848</v>
      </c>
      <c r="U30" s="47">
        <f t="shared" si="6"/>
        <v>-0.54788532618877994</v>
      </c>
      <c r="W30" s="84"/>
    </row>
    <row r="31" spans="1:23" x14ac:dyDescent="0.2">
      <c r="A31" s="84">
        <v>40179</v>
      </c>
      <c r="B31" s="7">
        <v>89.22</v>
      </c>
      <c r="C31" s="55">
        <v>89.41</v>
      </c>
      <c r="D31" s="55">
        <v>89.41</v>
      </c>
      <c r="E31">
        <v>100</v>
      </c>
      <c r="F31"/>
      <c r="G31" s="17"/>
      <c r="H31" s="17"/>
      <c r="I31" s="56">
        <f t="shared" si="3"/>
        <v>4.1467676179382629</v>
      </c>
      <c r="J31" s="17">
        <f t="shared" si="7"/>
        <v>4.079933388842627</v>
      </c>
      <c r="K31" s="17"/>
      <c r="L31" s="17">
        <f t="shared" si="8"/>
        <v>-5.5451644845417647</v>
      </c>
      <c r="M31" s="17">
        <f t="shared" si="9"/>
        <v>0.5993558502275409</v>
      </c>
      <c r="N31" s="17"/>
      <c r="O31" s="7">
        <v>2010</v>
      </c>
      <c r="P31" s="20">
        <v>3.6</v>
      </c>
      <c r="Q31" s="47">
        <f>('A.DE.N.A.AG1.CA010.A.I'!Z25/'A.DE.N.A.AG1.CA010.A.I'!Z24-1)*100</f>
        <v>3.6128541547822746</v>
      </c>
      <c r="S31" s="74">
        <f t="shared" si="10"/>
        <v>3.6128541547822746</v>
      </c>
      <c r="U31" s="47">
        <f t="shared" si="6"/>
        <v>0.53391346315598831</v>
      </c>
      <c r="W31" s="84"/>
    </row>
    <row r="32" spans="1:23" x14ac:dyDescent="0.2">
      <c r="A32" s="84">
        <v>40544</v>
      </c>
      <c r="B32" s="7">
        <v>92.65</v>
      </c>
      <c r="C32" s="55">
        <v>92.77</v>
      </c>
      <c r="D32" s="55">
        <v>92.775000000000006</v>
      </c>
      <c r="E32">
        <v>103.66</v>
      </c>
      <c r="F32"/>
      <c r="G32" s="17"/>
      <c r="H32" s="17"/>
      <c r="I32" s="56">
        <f t="shared" si="3"/>
        <v>3.7579689072810618</v>
      </c>
      <c r="J32" s="17">
        <f t="shared" si="7"/>
        <v>3.6599999999999966</v>
      </c>
      <c r="K32" s="17"/>
      <c r="L32" s="17">
        <f t="shared" si="8"/>
        <v>4.1467676179382629</v>
      </c>
      <c r="M32" s="17">
        <f t="shared" si="9"/>
        <v>1.2515699363525945</v>
      </c>
      <c r="N32" s="17"/>
      <c r="O32" s="7">
        <v>2011</v>
      </c>
      <c r="P32" s="20">
        <v>3</v>
      </c>
      <c r="Q32" s="47">
        <f>('A.DE.N.A.AG1.CA010.A.I'!AE26/'A.DE.N.A.AG1.CA010.A.I'!AE25-1)*100</f>
        <v>2.9674147807305928</v>
      </c>
      <c r="S32" s="74">
        <f t="shared" si="10"/>
        <v>2.9674147807305928</v>
      </c>
      <c r="U32" s="47">
        <f t="shared" si="6"/>
        <v>0.79055412655046897</v>
      </c>
      <c r="W32" s="84"/>
    </row>
    <row r="33" spans="1:23" x14ac:dyDescent="0.2">
      <c r="A33" s="84">
        <v>40909</v>
      </c>
      <c r="B33" s="7">
        <v>93.25</v>
      </c>
      <c r="C33" s="55">
        <v>93.21</v>
      </c>
      <c r="D33" s="55">
        <v>93.210000000000008</v>
      </c>
      <c r="E33">
        <v>104.17</v>
      </c>
      <c r="F33"/>
      <c r="G33" s="17"/>
      <c r="H33" s="17"/>
      <c r="I33" s="56">
        <f t="shared" si="3"/>
        <v>0.47429125794975491</v>
      </c>
      <c r="J33" s="17">
        <f t="shared" si="7"/>
        <v>0.49199305421570028</v>
      </c>
      <c r="K33" s="17"/>
      <c r="L33" s="17">
        <f t="shared" si="8"/>
        <v>3.7579689072810618</v>
      </c>
      <c r="M33" s="17">
        <f t="shared" si="9"/>
        <v>1.2320164880069306</v>
      </c>
      <c r="N33" s="17"/>
      <c r="O33" s="7">
        <v>2012</v>
      </c>
      <c r="P33" s="20">
        <v>0.7</v>
      </c>
      <c r="Q33" s="47">
        <f>('A.DE.N.A.AG1.CA010.A.I'!AI27/'A.DE.N.A.AG1.CA010.A.I'!AI26-1)*100</f>
        <v>0.68959259595318123</v>
      </c>
      <c r="S33" s="74">
        <f t="shared" si="10"/>
        <v>0.68959259595318123</v>
      </c>
      <c r="U33" s="47">
        <f t="shared" si="6"/>
        <v>-0.21530133800342632</v>
      </c>
      <c r="W33" s="84"/>
    </row>
    <row r="34" spans="1:23" x14ac:dyDescent="0.2">
      <c r="A34" s="84">
        <v>41275</v>
      </c>
      <c r="B34" s="7">
        <v>93.72</v>
      </c>
      <c r="C34" s="55">
        <v>93.57</v>
      </c>
      <c r="D34" s="55">
        <v>93.57</v>
      </c>
      <c r="E34">
        <v>104.68</v>
      </c>
      <c r="F34"/>
      <c r="G34" s="17"/>
      <c r="H34" s="17"/>
      <c r="I34" s="56">
        <f t="shared" si="3"/>
        <v>0.3862246540070835</v>
      </c>
      <c r="J34" s="17">
        <f t="shared" ref="J34" si="11">(E34/E33-1)*100</f>
        <v>0.48958433330132944</v>
      </c>
      <c r="K34" s="17"/>
      <c r="L34" s="17">
        <f t="shared" ref="L34:L40" si="12">I33</f>
        <v>0.47429125794975491</v>
      </c>
      <c r="M34" s="17">
        <f t="shared" si="9"/>
        <v>0.74885326370015104</v>
      </c>
      <c r="N34" s="17"/>
      <c r="O34" s="7">
        <v>2013</v>
      </c>
      <c r="P34" s="20">
        <v>0.4</v>
      </c>
      <c r="Q34" s="47">
        <f>('A.DE.N.A.AG1.CA010.A.I'!AN28/'A.DE.N.A.AG1.CA010.A.I'!AN27-1)*100</f>
        <v>0.37796976241901703</v>
      </c>
      <c r="S34" s="74">
        <f t="shared" si="10"/>
        <v>0.37796976241901703</v>
      </c>
      <c r="U34" s="47">
        <f t="shared" si="6"/>
        <v>8.2548915880664708E-3</v>
      </c>
      <c r="W34" s="84"/>
    </row>
    <row r="35" spans="1:23" x14ac:dyDescent="0.2">
      <c r="A35" s="84">
        <v>41640</v>
      </c>
      <c r="B35" s="7">
        <v>95.76</v>
      </c>
      <c r="C35" s="55">
        <v>95.6</v>
      </c>
      <c r="D35" s="55">
        <v>95.602499999999992</v>
      </c>
      <c r="E35">
        <v>106.7</v>
      </c>
      <c r="I35" s="56">
        <f t="shared" si="3"/>
        <v>2.1694987709736102</v>
      </c>
      <c r="J35" s="17">
        <f>(E35/E34-1)*100</f>
        <v>1.9296904852885044</v>
      </c>
      <c r="K35" s="17"/>
      <c r="L35" s="17">
        <f t="shared" si="12"/>
        <v>0.3862246540070835</v>
      </c>
      <c r="M35" s="17">
        <f t="shared" si="9"/>
        <v>0.64401759052687968</v>
      </c>
      <c r="N35" s="17"/>
      <c r="O35" s="7">
        <v>2014</v>
      </c>
      <c r="P35" s="20">
        <v>1.5</v>
      </c>
      <c r="Q35" s="47">
        <f>('A.DE.N.A.AG1.CA010.A.I'!AQ29/'A.DE.N.A.AG1.CA010.A.I'!AQ28-1)*100</f>
        <v>1.5083101162455481</v>
      </c>
      <c r="S35" s="74">
        <f>Q35</f>
        <v>1.5083101162455481</v>
      </c>
      <c r="U35" s="47">
        <f t="shared" si="6"/>
        <v>0.6611886547280621</v>
      </c>
      <c r="W35" s="84"/>
    </row>
    <row r="36" spans="1:23" x14ac:dyDescent="0.2">
      <c r="A36" s="84">
        <v>42005</v>
      </c>
      <c r="B36" s="7">
        <v>97.1</v>
      </c>
      <c r="C36" s="55">
        <v>97.18</v>
      </c>
      <c r="D36" s="55">
        <v>97.185000000000002</v>
      </c>
      <c r="E36" s="7">
        <v>108.56</v>
      </c>
      <c r="I36" s="56">
        <f t="shared" si="3"/>
        <v>1.6527196652719844</v>
      </c>
      <c r="J36" s="17">
        <f>(E36/E35-1)*100</f>
        <v>1.7432052483598914</v>
      </c>
      <c r="L36" s="17">
        <f t="shared" si="12"/>
        <v>2.1694987709736102</v>
      </c>
      <c r="M36" s="17">
        <f t="shared" ref="M36:M42" si="13">AVERAGE(I31:I35)</f>
        <v>2.1869502416299547</v>
      </c>
      <c r="O36" s="7">
        <v>2015</v>
      </c>
      <c r="P36" s="20"/>
      <c r="Q36" s="47">
        <f>('A.DE.N.A.AG1.CA010.A.I'!AT30/'A.DE.N.A.AG1.CA010.A.I'!AT29-1)*100</f>
        <v>1.6877239298510149</v>
      </c>
      <c r="S36" s="74">
        <f t="shared" si="10"/>
        <v>1.6877239298510149</v>
      </c>
      <c r="U36" s="47">
        <f t="shared" si="6"/>
        <v>-3.5004264579030497E-2</v>
      </c>
      <c r="W36" s="84"/>
    </row>
    <row r="37" spans="1:23" x14ac:dyDescent="0.2">
      <c r="A37" s="84">
        <v>42370</v>
      </c>
      <c r="B37" s="7">
        <v>99.25</v>
      </c>
      <c r="C37" s="55">
        <v>99.41</v>
      </c>
      <c r="D37" s="55">
        <v>99.41</v>
      </c>
      <c r="E37" s="7">
        <v>110.67</v>
      </c>
      <c r="I37" s="56">
        <f t="shared" si="3"/>
        <v>2.294710845853043</v>
      </c>
      <c r="J37" s="17">
        <f>(E37/E36-1)*100</f>
        <v>1.9436256448047251</v>
      </c>
      <c r="L37" s="17">
        <f t="shared" si="12"/>
        <v>1.6527196652719844</v>
      </c>
      <c r="M37" s="17">
        <f t="shared" si="13"/>
        <v>1.688140651096699</v>
      </c>
      <c r="O37" s="7">
        <v>2016</v>
      </c>
      <c r="P37" s="20"/>
      <c r="Q37" s="47">
        <f>('A.DE.N.A.AG1.CA010.A.I'!AW31/'A.DE.N.A.AG1.CA010.A.I'!AW30-1)*100</f>
        <v>1.8765021260861436</v>
      </c>
      <c r="S37" s="74">
        <f t="shared" si="10"/>
        <v>1.8765021260861436</v>
      </c>
      <c r="U37" s="47">
        <f t="shared" si="6"/>
        <v>0.41820871976689933</v>
      </c>
      <c r="W37" s="84"/>
    </row>
    <row r="38" spans="1:23" x14ac:dyDescent="0.2">
      <c r="A38" s="84">
        <v>42736</v>
      </c>
      <c r="B38" s="7">
        <v>102.23</v>
      </c>
      <c r="C38" s="55">
        <v>102.11</v>
      </c>
      <c r="D38" s="55">
        <v>102.1075</v>
      </c>
      <c r="E38" s="7">
        <v>113.14</v>
      </c>
      <c r="I38" s="56">
        <f t="shared" si="3"/>
        <v>2.7160245448144105</v>
      </c>
      <c r="J38" s="17">
        <f>(E38/E37-1)*100</f>
        <v>2.2318604861299329</v>
      </c>
      <c r="L38" s="17">
        <f t="shared" si="12"/>
        <v>2.294710845853043</v>
      </c>
      <c r="M38" s="17">
        <f t="shared" si="13"/>
        <v>1.3954890388110952</v>
      </c>
      <c r="O38" s="7">
        <v>2017</v>
      </c>
      <c r="P38" s="20"/>
      <c r="Q38" s="47">
        <f>('A.DE.N.A.AG1.CA010.A.I'!BA32/'A.DE.N.A.AG1.CA010.A.I'!BA31-1)*100</f>
        <v>2.2318604861299329</v>
      </c>
      <c r="S38" s="74">
        <f t="shared" si="10"/>
        <v>2.2318604861299329</v>
      </c>
      <c r="U38" s="47">
        <f t="shared" si="6"/>
        <v>0.48416405868447754</v>
      </c>
      <c r="W38" s="84"/>
    </row>
    <row r="39" spans="1:23" x14ac:dyDescent="0.2">
      <c r="A39" s="84">
        <v>43101</v>
      </c>
      <c r="B39" s="7">
        <v>103.39</v>
      </c>
      <c r="C39" s="55">
        <v>103.25</v>
      </c>
      <c r="D39" s="55">
        <v>103.2475</v>
      </c>
      <c r="E39" s="7">
        <v>115.33</v>
      </c>
      <c r="I39" s="56">
        <f t="shared" ref="I39:I45" si="14">(C39/C38-1)*100</f>
        <v>1.1164430516110047</v>
      </c>
      <c r="J39" s="17">
        <f t="shared" ref="J39" si="15">(E39/E38-1)*100</f>
        <v>1.9356549407813395</v>
      </c>
      <c r="L39" s="17">
        <f t="shared" si="12"/>
        <v>2.7160245448144105</v>
      </c>
      <c r="M39" s="17">
        <f t="shared" si="13"/>
        <v>1.8438356961840263</v>
      </c>
      <c r="O39" s="7">
        <v>2018</v>
      </c>
      <c r="P39" s="20"/>
      <c r="Q39" s="47">
        <f>('A.DE.N.A.AG1.CA010.A.I'!BD33/'A.DE.N.A.AG1.CA010.A.I'!BD32-1)*100</f>
        <v>1.4692943867675501</v>
      </c>
      <c r="S39" s="74">
        <f t="shared" si="10"/>
        <v>1.4692943867675501</v>
      </c>
      <c r="U39" s="47">
        <f t="shared" si="6"/>
        <v>-0.35285133515654543</v>
      </c>
      <c r="W39" s="84"/>
    </row>
    <row r="40" spans="1:23" x14ac:dyDescent="0.2">
      <c r="A40" s="84">
        <v>43466</v>
      </c>
      <c r="B40" s="7">
        <v>104.45</v>
      </c>
      <c r="C40" s="55">
        <v>104.27</v>
      </c>
      <c r="D40" s="55">
        <v>104.27250000000001</v>
      </c>
      <c r="I40" s="56">
        <f t="shared" si="14"/>
        <v>0.98789346246972443</v>
      </c>
      <c r="L40" s="17">
        <f t="shared" si="12"/>
        <v>1.1164430516110047</v>
      </c>
      <c r="M40" s="17">
        <f t="shared" si="13"/>
        <v>1.9898793757048103</v>
      </c>
      <c r="O40" s="7">
        <v>2019</v>
      </c>
      <c r="P40" s="20"/>
      <c r="Q40" s="47">
        <f>'A.DE.N.A.AG1.CA010.A.I'!BG36*100</f>
        <v>0.57357780912081768</v>
      </c>
      <c r="S40" s="74">
        <f t="shared" si="10"/>
        <v>0.57357780912081768</v>
      </c>
      <c r="U40" s="47">
        <f t="shared" si="6"/>
        <v>0.41431565334890674</v>
      </c>
    </row>
    <row r="41" spans="1:23" x14ac:dyDescent="0.2">
      <c r="A41" s="84">
        <v>43831</v>
      </c>
      <c r="B41" s="7">
        <v>99.8</v>
      </c>
      <c r="C41" s="55">
        <v>100</v>
      </c>
      <c r="D41" s="55">
        <v>99.997500000000002</v>
      </c>
      <c r="I41" s="56">
        <f t="shared" si="14"/>
        <v>-4.0951376234775072</v>
      </c>
      <c r="L41" s="17">
        <f>I40</f>
        <v>0.98789346246972443</v>
      </c>
      <c r="M41" s="17">
        <f t="shared" si="13"/>
        <v>1.7535583140040334</v>
      </c>
      <c r="O41" s="7">
        <v>2020</v>
      </c>
      <c r="P41" s="20"/>
      <c r="Q41" s="47">
        <f>'A.DE.N.A.AG1.CA010.A.I'!BK37*100</f>
        <v>-4.9808070405392808</v>
      </c>
      <c r="S41" s="74">
        <f>Q41</f>
        <v>-4.9808070405392808</v>
      </c>
      <c r="U41" s="47">
        <f t="shared" si="6"/>
        <v>0.8856694170617736</v>
      </c>
    </row>
    <row r="42" spans="1:23" x14ac:dyDescent="0.2">
      <c r="A42" s="84">
        <v>44197</v>
      </c>
      <c r="B42" s="7">
        <v>103.42</v>
      </c>
      <c r="C42" s="55">
        <v>103.67</v>
      </c>
      <c r="D42" s="55">
        <v>103.66749999999999</v>
      </c>
      <c r="I42" s="56">
        <f t="shared" si="14"/>
        <v>3.6699999999999955</v>
      </c>
      <c r="L42" s="17">
        <f>I41</f>
        <v>-4.0951376234775072</v>
      </c>
      <c r="M42" s="17">
        <f t="shared" si="13"/>
        <v>0.60398685625413506</v>
      </c>
      <c r="O42" s="7">
        <v>2021</v>
      </c>
      <c r="P42" s="20"/>
      <c r="Q42" s="47">
        <f>'A.DE.N.A.AG1.CA010.A.I'!BP38*100</f>
        <v>2.6873839538747113</v>
      </c>
      <c r="S42" s="74">
        <f>Q42</f>
        <v>2.6873839538747113</v>
      </c>
      <c r="U42" s="47">
        <f t="shared" si="6"/>
        <v>0.98261604612528419</v>
      </c>
    </row>
    <row r="43" spans="1:23" x14ac:dyDescent="0.2">
      <c r="A43" s="84">
        <v>44562</v>
      </c>
      <c r="B43" s="7">
        <v>104.91</v>
      </c>
      <c r="C43" s="55">
        <v>105.09</v>
      </c>
      <c r="D43" s="55">
        <v>105.08499999999999</v>
      </c>
      <c r="I43" s="56">
        <f t="shared" si="14"/>
        <v>1.3697308768206851</v>
      </c>
      <c r="O43" s="7">
        <v>2022</v>
      </c>
      <c r="P43" s="20"/>
      <c r="Q43" s="47">
        <f>'A.DE.N.A.AG1.CA010.A.I'!BT39*100</f>
        <v>1.8891092849721458</v>
      </c>
      <c r="S43" s="74">
        <f>Q43</f>
        <v>1.8891092849721458</v>
      </c>
      <c r="U43" s="47">
        <f t="shared" si="6"/>
        <v>-0.51937840815146075</v>
      </c>
    </row>
    <row r="44" spans="1:23" x14ac:dyDescent="0.2">
      <c r="A44" s="84">
        <v>44927</v>
      </c>
      <c r="B44" s="7">
        <v>104.84</v>
      </c>
      <c r="C44" s="55">
        <v>104.81</v>
      </c>
      <c r="D44" s="55">
        <v>104.8075</v>
      </c>
      <c r="I44" s="56">
        <f t="shared" si="14"/>
        <v>-0.26643829098867977</v>
      </c>
      <c r="O44" s="7">
        <v>2023</v>
      </c>
      <c r="P44" s="20"/>
      <c r="Q44" s="47">
        <f>'A.DE.N.A.AG1.CA010.A.I'!BY40*100</f>
        <v>-0.30493439290334434</v>
      </c>
      <c r="S44" s="74">
        <f>Q44</f>
        <v>-0.30493439290334434</v>
      </c>
      <c r="U44" s="47">
        <f t="shared" si="6"/>
        <v>3.8496101914664571E-2</v>
      </c>
    </row>
    <row r="45" spans="1:23" x14ac:dyDescent="0.2">
      <c r="A45" s="84">
        <v>45292</v>
      </c>
      <c r="B45" s="7">
        <v>104.66</v>
      </c>
      <c r="C45" s="55">
        <v>104.59</v>
      </c>
      <c r="I45" s="56">
        <f t="shared" si="14"/>
        <v>-0.2099036351493222</v>
      </c>
      <c r="S45" s="98">
        <f>I45</f>
        <v>-0.2099036351493222</v>
      </c>
    </row>
    <row r="46" spans="1:23" x14ac:dyDescent="0.2">
      <c r="A46" s="84"/>
    </row>
    <row r="51" spans="20:21" x14ac:dyDescent="0.2">
      <c r="T51" s="30" t="s">
        <v>52</v>
      </c>
      <c r="U51" s="37">
        <f>AVERAGE(U12:U43)</f>
        <v>0.11392350205954176</v>
      </c>
    </row>
    <row r="52" spans="20:21" x14ac:dyDescent="0.2">
      <c r="T52" s="19" t="s">
        <v>18</v>
      </c>
      <c r="U52" s="39">
        <f>AVEDEV(U12:U43)</f>
        <v>0.48865985136307449</v>
      </c>
    </row>
    <row r="53" spans="20:21" x14ac:dyDescent="0.2">
      <c r="T53" s="19" t="s">
        <v>14</v>
      </c>
      <c r="U53" s="39">
        <f>VARP(U12:U43)+U51^2</f>
        <v>0.32313763574862958</v>
      </c>
    </row>
    <row r="54" spans="20:21" x14ac:dyDescent="0.2">
      <c r="T54" s="19" t="s">
        <v>13</v>
      </c>
      <c r="U54" s="39">
        <f>SQRT(U53)</f>
        <v>0.56845196432823553</v>
      </c>
    </row>
    <row r="55" spans="20:21" x14ac:dyDescent="0.2">
      <c r="T55" s="19" t="s">
        <v>28</v>
      </c>
      <c r="U55" s="39">
        <f>_xlfn.STDEV.S(U12:U43)</f>
        <v>0.56612516914667954</v>
      </c>
    </row>
    <row r="56" spans="20:21" x14ac:dyDescent="0.2">
      <c r="T56" s="31" t="s">
        <v>30</v>
      </c>
      <c r="U56" s="33">
        <f>COUNT(U12:U43)</f>
        <v>31</v>
      </c>
    </row>
  </sheetData>
  <mergeCells count="1">
    <mergeCell ref="P1:S1"/>
  </mergeCells>
  <pageMargins left="0.78740157499999996" right="0.78740157499999996" top="0.984251969" bottom="0.984251969" header="0.4921259845" footer="0.4921259845"/>
  <pageSetup paperSize="9" orientation="portrait" r:id="rId1"/>
  <headerFooter alignWithMargins="0"/>
  <drawing r:id="rId2"/>
  <legacyDrawing r:id="rId3"/>
  <oleObjects>
    <mc:AlternateContent xmlns:mc="http://schemas.openxmlformats.org/markup-compatibility/2006">
      <mc:Choice Requires="x14">
        <oleObject progId="Mbnd.EmbeddedDataStore" shapeId="18464" r:id="rId4">
          <objectPr defaultSize="0" autoPict="0" r:id="rId5">
            <anchor moveWithCells="1">
              <from>
                <xdr:col>0</xdr:col>
                <xdr:colOff>47625</xdr:colOff>
                <xdr:row>0</xdr:row>
                <xdr:rowOff>47625</xdr:rowOff>
              </from>
              <to>
                <xdr:col>1</xdr:col>
                <xdr:colOff>76200</xdr:colOff>
                <xdr:row>1</xdr:row>
                <xdr:rowOff>171450</xdr:rowOff>
              </to>
            </anchor>
          </objectPr>
        </oleObject>
      </mc:Choice>
      <mc:Fallback>
        <oleObject progId="Mbnd.EmbeddedDataStore" shapeId="18464" r:id="rId4"/>
      </mc:Fallback>
    </mc:AlternateContent>
  </oleObjec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15</vt:i4>
      </vt:variant>
      <vt:variant>
        <vt:lpstr>Benannte Bereiche</vt:lpstr>
      </vt:variant>
      <vt:variant>
        <vt:i4>2</vt:i4>
      </vt:variant>
    </vt:vector>
  </HeadingPairs>
  <TitlesOfParts>
    <vt:vector size="17" baseType="lpstr">
      <vt:lpstr>Abbildungen</vt:lpstr>
      <vt:lpstr>Zusammenfassung</vt:lpstr>
      <vt:lpstr>Bänder</vt:lpstr>
      <vt:lpstr>Veröffentlichungstermine</vt:lpstr>
      <vt:lpstr>Prognose Juni</vt:lpstr>
      <vt:lpstr>Prognose Juli</vt:lpstr>
      <vt:lpstr>Prognose Dezember</vt:lpstr>
      <vt:lpstr>Prognose Januar</vt:lpstr>
      <vt:lpstr>BIP Realisation</vt:lpstr>
      <vt:lpstr>A.DE.N.A.AG1.CA010.A.I</vt:lpstr>
      <vt:lpstr>Tabelle1</vt:lpstr>
      <vt:lpstr>Prognose Juni (naiv1)</vt:lpstr>
      <vt:lpstr>Prognose Dezember (naiv1)</vt:lpstr>
      <vt:lpstr>Prognose Juni (naiv2)</vt:lpstr>
      <vt:lpstr>Prognose Dezember (naiv2)</vt:lpstr>
      <vt:lpstr>Bänder!Druckbereich</vt:lpstr>
      <vt:lpstr>'BIP Realisation'!Macrobond_Object32</vt:lpstr>
    </vt:vector>
  </TitlesOfParts>
  <Company>ifo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ag sy</dc:creator>
  <cp:lastModifiedBy>Wollmershäuser, Timo</cp:lastModifiedBy>
  <cp:lastPrinted>2011-06-15T08:00:28Z</cp:lastPrinted>
  <dcterms:created xsi:type="dcterms:W3CDTF">2007-12-05T17:17:19Z</dcterms:created>
  <dcterms:modified xsi:type="dcterms:W3CDTF">2025-01-15T10:44:17Z</dcterms:modified>
</cp:coreProperties>
</file>