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tables/table4.xml" ContentType="application/vnd.openxmlformats-officedocument.spreadsheetml.table+xml"/>
  <Override PartName="/xl/slicers/slicer2.xml" ContentType="application/vnd.ms-excel.slicer+xml"/>
  <Override PartName="/xl/drawings/drawing6.xml" ContentType="application/vnd.openxmlformats-officedocument.drawing+xml"/>
  <Override PartName="/xl/drawings/drawing7.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8.xml" ContentType="application/vnd.openxmlformats-officedocument.drawing+xml"/>
  <Override PartName="/xl/drawings/drawing9.xml" ContentType="application/vnd.openxmlformats-officedocument.drawing+xml"/>
  <Override PartName="/xl/pivotTables/pivotTable3.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zacharias\OneDrive - Mueller Water Products\Desktop\"/>
    </mc:Choice>
  </mc:AlternateContent>
  <xr:revisionPtr revIDLastSave="0" documentId="13_ncr:1_{AEA524F0-6437-41EC-A0EA-0A45B941E7B2}" xr6:coauthVersionLast="47" xr6:coauthVersionMax="47" xr10:uidLastSave="{00000000-0000-0000-0000-000000000000}"/>
  <bookViews>
    <workbookView xWindow="-108" yWindow="-108" windowWidth="23256" windowHeight="14016" xr2:uid="{3F396370-2144-4D01-B693-F4E0D3CB5C02}"/>
  </bookViews>
  <sheets>
    <sheet name="Master" sheetId="1" r:id="rId1"/>
    <sheet name="1" sheetId="2" r:id="rId2"/>
    <sheet name="2.a" sheetId="3" r:id="rId3"/>
    <sheet name="2.b" sheetId="4" r:id="rId4"/>
    <sheet name="3.a V1" sheetId="5" r:id="rId5"/>
    <sheet name="3.a V2" sheetId="15" r:id="rId6"/>
    <sheet name="3.b" sheetId="6" r:id="rId7"/>
    <sheet name="4.a" sheetId="7" r:id="rId8"/>
    <sheet name="4.b" sheetId="8" r:id="rId9"/>
    <sheet name="5" sheetId="10" r:id="rId10"/>
    <sheet name="6" sheetId="11" r:id="rId11"/>
    <sheet name="Data for 6" sheetId="12" r:id="rId12"/>
  </sheets>
  <definedNames>
    <definedName name="_xlnm._FilterDatabase" localSheetId="6" hidden="1">'3.b'!$A$3:$C$53</definedName>
    <definedName name="_xlnm._FilterDatabase" localSheetId="8" hidden="1">'4.b'!$A$2:$D$52</definedName>
    <definedName name="_xlnm._FilterDatabase" localSheetId="9" hidden="1">'5'!$B$3:$H$53</definedName>
    <definedName name="Slicer_Country">#N/A</definedName>
    <definedName name="Slicer_Country1">#N/A</definedName>
    <definedName name="Slicer_Department">#N/A</definedName>
    <definedName name="Slicer_Department1">#N/A</definedName>
    <definedName name="Slicer_Department3">#N/A</definedName>
  </definedNames>
  <calcPr calcId="191029"/>
  <pivotCaches>
    <pivotCache cacheId="0" r:id="rId13"/>
    <pivotCache cacheId="9" r:id="rId14"/>
    <pivotCache cacheId="22" r:id="rId15"/>
  </pivotCaches>
  <fileRecoveryPr repairLoad="1"/>
  <extLs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4:slicerCache r:id="rId2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0" l="1"/>
  <c r="G6" i="10"/>
  <c r="G7" i="10"/>
  <c r="G8" i="10"/>
  <c r="H8" i="10" s="1"/>
  <c r="G9" i="10"/>
  <c r="H9" i="10" s="1"/>
  <c r="G10" i="10"/>
  <c r="H10" i="10" s="1"/>
  <c r="G11" i="10"/>
  <c r="H11" i="10" s="1"/>
  <c r="G12" i="10"/>
  <c r="H12" i="10" s="1"/>
  <c r="G13" i="10"/>
  <c r="H13" i="10" s="1"/>
  <c r="G14" i="10"/>
  <c r="H14" i="10" s="1"/>
  <c r="G15" i="10"/>
  <c r="H15" i="10" s="1"/>
  <c r="G16" i="10"/>
  <c r="H16" i="10" s="1"/>
  <c r="G17" i="10"/>
  <c r="G18" i="10"/>
  <c r="H18" i="10" s="1"/>
  <c r="G19" i="10"/>
  <c r="H19" i="10" s="1"/>
  <c r="G20" i="10"/>
  <c r="H20" i="10" s="1"/>
  <c r="G21" i="10"/>
  <c r="G22" i="10"/>
  <c r="G23" i="10"/>
  <c r="G24" i="10"/>
  <c r="H24" i="10" s="1"/>
  <c r="G25" i="10"/>
  <c r="H25" i="10" s="1"/>
  <c r="G26" i="10"/>
  <c r="H26" i="10" s="1"/>
  <c r="G27" i="10"/>
  <c r="H27" i="10" s="1"/>
  <c r="G28" i="10"/>
  <c r="G29" i="10"/>
  <c r="H29" i="10" s="1"/>
  <c r="G30" i="10"/>
  <c r="H30" i="10" s="1"/>
  <c r="G31" i="10"/>
  <c r="H31" i="10" s="1"/>
  <c r="G32" i="10"/>
  <c r="H32" i="10" s="1"/>
  <c r="G33" i="10"/>
  <c r="G34" i="10"/>
  <c r="H34" i="10" s="1"/>
  <c r="G35" i="10"/>
  <c r="H35" i="10" s="1"/>
  <c r="G36" i="10"/>
  <c r="H36" i="10" s="1"/>
  <c r="G37" i="10"/>
  <c r="H37" i="10" s="1"/>
  <c r="G38" i="10"/>
  <c r="H38" i="10" s="1"/>
  <c r="G39" i="10"/>
  <c r="H39" i="10" s="1"/>
  <c r="G40" i="10"/>
  <c r="H40" i="10" s="1"/>
  <c r="G41" i="10"/>
  <c r="H41" i="10" s="1"/>
  <c r="G42" i="10"/>
  <c r="H42" i="10" s="1"/>
  <c r="G43" i="10"/>
  <c r="H43" i="10" s="1"/>
  <c r="G44" i="10"/>
  <c r="H44" i="10" s="1"/>
  <c r="G45" i="10"/>
  <c r="H45" i="10" s="1"/>
  <c r="G46" i="10"/>
  <c r="H46" i="10" s="1"/>
  <c r="G47" i="10"/>
  <c r="H47" i="10" s="1"/>
  <c r="G48" i="10"/>
  <c r="H48" i="10" s="1"/>
  <c r="G49" i="10"/>
  <c r="G50" i="10"/>
  <c r="H50" i="10" s="1"/>
  <c r="G51" i="10"/>
  <c r="H51" i="10" s="1"/>
  <c r="G52" i="10"/>
  <c r="H52" i="10" s="1"/>
  <c r="G53" i="10"/>
  <c r="H53" i="10" s="1"/>
  <c r="G4" i="10"/>
  <c r="H4" i="10" s="1"/>
  <c r="H5" i="10"/>
  <c r="H6" i="10"/>
  <c r="H7" i="10"/>
  <c r="H17" i="10"/>
  <c r="H21" i="10"/>
  <c r="H22" i="10"/>
  <c r="H23" i="10"/>
  <c r="H28" i="10"/>
  <c r="H49" i="10"/>
  <c r="H33" i="10"/>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4" i="15"/>
  <c r="G19" i="12"/>
  <c r="G27" i="12"/>
  <c r="G28" i="12"/>
  <c r="G43" i="12"/>
  <c r="G44" i="12"/>
  <c r="G50" i="12"/>
  <c r="G4" i="12"/>
  <c r="F5" i="12"/>
  <c r="G5" i="12" s="1"/>
  <c r="F6" i="12"/>
  <c r="G6" i="12" s="1"/>
  <c r="G7" i="12"/>
  <c r="F8" i="12"/>
  <c r="G8" i="12" s="1"/>
  <c r="F9" i="12"/>
  <c r="G9" i="12" s="1"/>
  <c r="F10" i="12"/>
  <c r="G10" i="12" s="1"/>
  <c r="F11" i="12"/>
  <c r="G11" i="12" s="1"/>
  <c r="F12" i="12"/>
  <c r="G12" i="12" s="1"/>
  <c r="F13" i="12"/>
  <c r="G13" i="12" s="1"/>
  <c r="F14" i="12"/>
  <c r="G14" i="12" s="1"/>
  <c r="F15" i="12"/>
  <c r="G15" i="12" s="1"/>
  <c r="F16" i="12"/>
  <c r="G16" i="12" s="1"/>
  <c r="F17" i="12"/>
  <c r="G17" i="12" s="1"/>
  <c r="F18" i="12"/>
  <c r="G18" i="12" s="1"/>
  <c r="F20" i="12"/>
  <c r="G20" i="12" s="1"/>
  <c r="F21" i="12"/>
  <c r="G21" i="12" s="1"/>
  <c r="F22" i="12"/>
  <c r="G22" i="12" s="1"/>
  <c r="F23" i="12"/>
  <c r="G23" i="12" s="1"/>
  <c r="F24" i="12"/>
  <c r="G24" i="12" s="1"/>
  <c r="F25" i="12"/>
  <c r="G25" i="12" s="1"/>
  <c r="G26" i="12"/>
  <c r="F27" i="12"/>
  <c r="F28" i="12"/>
  <c r="F29" i="12"/>
  <c r="G29" i="12" s="1"/>
  <c r="G30" i="12"/>
  <c r="F31" i="12"/>
  <c r="G31" i="12" s="1"/>
  <c r="F32" i="12"/>
  <c r="G32" i="12" s="1"/>
  <c r="G33" i="12"/>
  <c r="F34" i="12"/>
  <c r="G34" i="12" s="1"/>
  <c r="F35" i="12"/>
  <c r="G35" i="12" s="1"/>
  <c r="F36" i="12"/>
  <c r="G36" i="12" s="1"/>
  <c r="F37" i="12"/>
  <c r="G37" i="12" s="1"/>
  <c r="F38" i="12"/>
  <c r="G38" i="12" s="1"/>
  <c r="F39" i="12"/>
  <c r="G39" i="12" s="1"/>
  <c r="F40" i="12"/>
  <c r="G40" i="12" s="1"/>
  <c r="F41" i="12"/>
  <c r="G41" i="12" s="1"/>
  <c r="F42" i="12"/>
  <c r="G42" i="12" s="1"/>
  <c r="F43" i="12"/>
  <c r="F44" i="12"/>
  <c r="F45" i="12"/>
  <c r="G45" i="12" s="1"/>
  <c r="F46" i="12"/>
  <c r="G46" i="12" s="1"/>
  <c r="F47" i="12"/>
  <c r="G47" i="12" s="1"/>
  <c r="F48" i="12"/>
  <c r="G48" i="12" s="1"/>
  <c r="F49" i="12"/>
  <c r="G49" i="12" s="1"/>
  <c r="F50" i="12"/>
  <c r="F51" i="12"/>
  <c r="G51" i="12" s="1"/>
  <c r="F52" i="12"/>
  <c r="G52" i="12" s="1"/>
  <c r="F53" i="12"/>
  <c r="G53" i="12" s="1"/>
  <c r="E54" i="12"/>
  <c r="E5" i="3"/>
  <c r="D5" i="3"/>
  <c r="E4" i="3"/>
  <c r="D4" i="3"/>
  <c r="E3" i="3"/>
  <c r="D3" i="3"/>
  <c r="D8" i="2"/>
  <c r="D7" i="2"/>
  <c r="D6" i="2"/>
  <c r="D5" i="2"/>
  <c r="D4" i="2"/>
  <c r="D3" i="2"/>
  <c r="E54" i="1"/>
</calcChain>
</file>

<file path=xl/sharedStrings.xml><?xml version="1.0" encoding="utf-8"?>
<sst xmlns="http://schemas.openxmlformats.org/spreadsheetml/2006/main" count="1503" uniqueCount="162">
  <si>
    <t>Employee ID</t>
  </si>
  <si>
    <t>Department</t>
  </si>
  <si>
    <t>Employee</t>
  </si>
  <si>
    <t>ID18</t>
  </si>
  <si>
    <t>Sales</t>
  </si>
  <si>
    <t>James Willard</t>
  </si>
  <si>
    <t>ID8</t>
  </si>
  <si>
    <t>Robert Spear</t>
  </si>
  <si>
    <t>ID24</t>
  </si>
  <si>
    <t>Paul Garza</t>
  </si>
  <si>
    <t>ID23</t>
  </si>
  <si>
    <t>ID13</t>
  </si>
  <si>
    <t>Kim West</t>
  </si>
  <si>
    <t>ID7</t>
  </si>
  <si>
    <t>Stevie Bridge</t>
  </si>
  <si>
    <t>ID19</t>
  </si>
  <si>
    <t>Paul Wells</t>
  </si>
  <si>
    <t>ID22</t>
  </si>
  <si>
    <t>Ewan Thompson</t>
  </si>
  <si>
    <t>ID5</t>
  </si>
  <si>
    <t>Walter Miller</t>
  </si>
  <si>
    <t>ID9</t>
  </si>
  <si>
    <t>Peter Ramsy</t>
  </si>
  <si>
    <t>ID17</t>
  </si>
  <si>
    <t>Wolfgang Ramjac</t>
  </si>
  <si>
    <t>ID10</t>
  </si>
  <si>
    <t>Brigitte Bond</t>
  </si>
  <si>
    <t>ID21</t>
  </si>
  <si>
    <t>Maria Tot</t>
  </si>
  <si>
    <t>ID3</t>
  </si>
  <si>
    <t>Procurement</t>
  </si>
  <si>
    <t>Natalie Porter</t>
  </si>
  <si>
    <t>ID29</t>
  </si>
  <si>
    <t>Andre Cooper</t>
  </si>
  <si>
    <t>ID30</t>
  </si>
  <si>
    <t>Robert Musser</t>
  </si>
  <si>
    <t>ID14</t>
  </si>
  <si>
    <t>Ann Withers</t>
  </si>
  <si>
    <t>ID16</t>
  </si>
  <si>
    <t>Corinna Schmidt</t>
  </si>
  <si>
    <t>ID27</t>
  </si>
  <si>
    <t>Mike Saban</t>
  </si>
  <si>
    <t>ID4</t>
  </si>
  <si>
    <t>Finance</t>
  </si>
  <si>
    <t>Gary Miller</t>
  </si>
  <si>
    <t>ID12</t>
  </si>
  <si>
    <t>Richard Elliot</t>
  </si>
  <si>
    <t>ID20</t>
  </si>
  <si>
    <t>Roger Mun</t>
  </si>
  <si>
    <t>ID28</t>
  </si>
  <si>
    <t>Daniel Garrett</t>
  </si>
  <si>
    <t>ID25</t>
  </si>
  <si>
    <t>Paul Hill</t>
  </si>
  <si>
    <t>ID1</t>
  </si>
  <si>
    <t>Crystal Doyle</t>
  </si>
  <si>
    <t>ID15</t>
  </si>
  <si>
    <t>Betina Bauer</t>
  </si>
  <si>
    <t>ID2</t>
  </si>
  <si>
    <t>Daniela Schreiber</t>
  </si>
  <si>
    <t>ID11</t>
  </si>
  <si>
    <t>Dan Ziegler</t>
  </si>
  <si>
    <t>ID26</t>
  </si>
  <si>
    <t>Robert Richardson</t>
  </si>
  <si>
    <t>ID6</t>
  </si>
  <si>
    <t>Robert Blume</t>
  </si>
  <si>
    <t>ID31</t>
  </si>
  <si>
    <t>Lukas Hofer</t>
  </si>
  <si>
    <t>EmployeID</t>
  </si>
  <si>
    <t>Bonus %</t>
  </si>
  <si>
    <t>Employee Name</t>
  </si>
  <si>
    <t>ID32</t>
  </si>
  <si>
    <t>Ashley Lee</t>
  </si>
  <si>
    <t>ID33</t>
  </si>
  <si>
    <t>Tommy Lee</t>
  </si>
  <si>
    <t>ID34</t>
  </si>
  <si>
    <t>Mercy Mayo</t>
  </si>
  <si>
    <t>ID35</t>
  </si>
  <si>
    <t>John Baptist</t>
  </si>
  <si>
    <t>ID36</t>
  </si>
  <si>
    <t>Joseph Vinod</t>
  </si>
  <si>
    <t>ID37</t>
  </si>
  <si>
    <t>Sarah Gavlace</t>
  </si>
  <si>
    <t>ID38</t>
  </si>
  <si>
    <t>Hanna Morea</t>
  </si>
  <si>
    <t>ID39</t>
  </si>
  <si>
    <t>John Mark</t>
  </si>
  <si>
    <t>ID40</t>
  </si>
  <si>
    <t>John Mylas</t>
  </si>
  <si>
    <t>ID41</t>
  </si>
  <si>
    <t>Isaac Doantan</t>
  </si>
  <si>
    <t>ID42</t>
  </si>
  <si>
    <t>Stephen Hughes</t>
  </si>
  <si>
    <t>ID43</t>
  </si>
  <si>
    <t xml:space="preserve">Stephen Hawkings </t>
  </si>
  <si>
    <t>ID44</t>
  </si>
  <si>
    <t>Mahitha Nowman</t>
  </si>
  <si>
    <t>ID45</t>
  </si>
  <si>
    <t>Charles Paul</t>
  </si>
  <si>
    <t>ID46</t>
  </si>
  <si>
    <t>Sharon Rose</t>
  </si>
  <si>
    <t>ID47</t>
  </si>
  <si>
    <t>Edward William</t>
  </si>
  <si>
    <t>ID48</t>
  </si>
  <si>
    <t>Rose Kuntum</t>
  </si>
  <si>
    <t>ID49</t>
  </si>
  <si>
    <t xml:space="preserve">Lenny Karwiz </t>
  </si>
  <si>
    <t>ID50</t>
  </si>
  <si>
    <t>Ruth Joseph</t>
  </si>
  <si>
    <t>Yearly Sal</t>
  </si>
  <si>
    <t>Statistical Methods</t>
  </si>
  <si>
    <t>Average</t>
  </si>
  <si>
    <t>Median</t>
  </si>
  <si>
    <t xml:space="preserve">Mode </t>
  </si>
  <si>
    <t>Max</t>
  </si>
  <si>
    <t>Min</t>
  </si>
  <si>
    <t>Sum</t>
  </si>
  <si>
    <t>Salries by Department</t>
  </si>
  <si>
    <t>Country</t>
  </si>
  <si>
    <t>Australia</t>
  </si>
  <si>
    <t>Netherlands</t>
  </si>
  <si>
    <t>USA</t>
  </si>
  <si>
    <t xml:space="preserve">Salaries By Country </t>
  </si>
  <si>
    <t xml:space="preserve">a.Using Formula </t>
  </si>
  <si>
    <t>b.Using Pivote Table</t>
  </si>
  <si>
    <t xml:space="preserve">b.Least 2 Salaried by Deparment </t>
  </si>
  <si>
    <t xml:space="preserve">b.Least 2 Salaried by Country </t>
  </si>
  <si>
    <t>a.Top 2 Salaried by Department, Add a Slicer</t>
  </si>
  <si>
    <t>a.Top 5 Salaried by Country, Add a Slicer</t>
  </si>
  <si>
    <t>Total</t>
  </si>
  <si>
    <t>Calculate Bonus based on %</t>
  </si>
  <si>
    <t>Employee with bonus</t>
  </si>
  <si>
    <t>Employee Report with Bonus payout by Country and By Dept</t>
  </si>
  <si>
    <t>Create a report with Bonus &amp; Payout (Using XLookUp)</t>
  </si>
  <si>
    <t>Master Data</t>
  </si>
  <si>
    <t>Salaries By Department (Using Formulas)</t>
  </si>
  <si>
    <t>Salaries By Department (Using Pivot Table)</t>
  </si>
  <si>
    <t>Top 2 salaried by Department (with Slicer)</t>
  </si>
  <si>
    <t xml:space="preserve">Last 2 salaried by Department </t>
  </si>
  <si>
    <t>Top 2 Salaries by Country (Apply Slicer)</t>
  </si>
  <si>
    <t>Last 2 Salaries by Country</t>
  </si>
  <si>
    <t>Outcome should be as below</t>
  </si>
  <si>
    <t>Output should be like below</t>
  </si>
  <si>
    <t>Statistical Methods - Emp Salary</t>
  </si>
  <si>
    <t>Tim Watson</t>
  </si>
  <si>
    <t>#</t>
  </si>
  <si>
    <t>EMP Salary</t>
  </si>
  <si>
    <t>Mode</t>
  </si>
  <si>
    <t xml:space="preserve">Department </t>
  </si>
  <si>
    <t xml:space="preserve">Procurement </t>
  </si>
  <si>
    <t>Sum of Salaries</t>
  </si>
  <si>
    <t>Row Labels</t>
  </si>
  <si>
    <t>Grand Total</t>
  </si>
  <si>
    <t>Bonus $s</t>
  </si>
  <si>
    <t>Bonus $</t>
  </si>
  <si>
    <t>Sum of Bonus $</t>
  </si>
  <si>
    <t>YearlySal</t>
  </si>
  <si>
    <t>Sum of YearlySal</t>
  </si>
  <si>
    <t>Rank</t>
  </si>
  <si>
    <t>Max of YearlySal</t>
  </si>
  <si>
    <t>Salary</t>
  </si>
  <si>
    <t xml:space="preserve">This version is using Pivot table and Rank function. This could be used for 3b, 4a and 4b tasks too but since it is not spesifically requested, I am providing this as an example for 3a only. </t>
  </si>
  <si>
    <t xml:space="preserve">Using number filtering using "Top10" option.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</si>
</sst>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409]* #,##0.00_);_([$$-409]* \(#,##0.00\);_([$$-409]*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24"/>
      <color theme="1"/>
      <name val="Calibri"/>
      <family val="2"/>
      <scheme val="minor"/>
    </font>
    <font>
      <sz val="28"/>
      <color theme="1"/>
      <name val="Calibri"/>
      <family val="2"/>
      <scheme val="minor"/>
    </font>
    <font>
      <b/>
      <sz val="11"/>
      <color theme="0"/>
      <name val="Calibri"/>
      <family val="2"/>
      <scheme val="minor"/>
    </font>
    <font>
      <b/>
      <sz val="28"/>
      <color theme="1"/>
      <name val="Calibri"/>
      <family val="2"/>
      <scheme val="minor"/>
    </font>
    <font>
      <b/>
      <sz val="24"/>
      <color theme="1"/>
      <name val="Calibri"/>
      <family val="2"/>
      <scheme val="minor"/>
    </font>
    <font>
      <u val="singleAccounting"/>
      <sz val="11"/>
      <color theme="1"/>
      <name val="Calibri"/>
      <family val="2"/>
      <scheme val="minor"/>
    </font>
    <font>
      <b/>
      <sz val="11"/>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4"/>
        <bgColor indexed="64"/>
      </patternFill>
    </fill>
    <fill>
      <patternFill patternType="solid">
        <fgColor theme="4" tint="0.79998168889431442"/>
        <bgColor indexed="64"/>
      </patternFill>
    </fill>
    <fill>
      <patternFill patternType="solid">
        <fgColor theme="0"/>
        <bgColor indexed="64"/>
      </patternFill>
    </fill>
    <fill>
      <patternFill patternType="solid">
        <fgColor theme="0"/>
        <bgColor theme="4" tint="0.79998168889431442"/>
      </patternFill>
    </fill>
    <fill>
      <patternFill patternType="solid">
        <fgColor theme="5" tint="0.39997558519241921"/>
        <bgColor indexed="64"/>
      </patternFill>
    </fill>
    <fill>
      <patternFill patternType="solid">
        <fgColor theme="4" tint="0.79998168889431442"/>
        <bgColor theme="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style="dotted">
        <color indexed="64"/>
      </left>
      <right style="dotted">
        <color indexed="64"/>
      </right>
      <top style="dotted">
        <color indexed="64"/>
      </top>
      <bottom style="dotted">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dashed">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diagonal/>
    </border>
    <border>
      <left style="dashed">
        <color indexed="64"/>
      </left>
      <right style="dashed">
        <color indexed="64"/>
      </right>
      <top/>
      <bottom style="dashed">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2">
    <xf numFmtId="0" fontId="0" fillId="0" borderId="0" xfId="0"/>
    <xf numFmtId="0" fontId="0" fillId="0" borderId="1" xfId="0" applyBorder="1"/>
    <xf numFmtId="9" fontId="0" fillId="0" borderId="1" xfId="0" applyNumberFormat="1" applyBorder="1"/>
    <xf numFmtId="0" fontId="0" fillId="0" borderId="2" xfId="0" applyBorder="1"/>
    <xf numFmtId="0" fontId="2" fillId="0" borderId="4" xfId="0" applyFont="1" applyBorder="1"/>
    <xf numFmtId="0" fontId="2" fillId="0" borderId="5" xfId="0" applyFont="1" applyBorder="1"/>
    <xf numFmtId="0" fontId="0" fillId="0" borderId="7" xfId="0" applyBorder="1"/>
    <xf numFmtId="0" fontId="0" fillId="0" borderId="8" xfId="0" applyBorder="1"/>
    <xf numFmtId="0" fontId="0" fillId="0" borderId="3" xfId="0" applyBorder="1"/>
    <xf numFmtId="0" fontId="2" fillId="0" borderId="6" xfId="0" applyFont="1" applyBorder="1"/>
    <xf numFmtId="9" fontId="0" fillId="0" borderId="8" xfId="0" applyNumberFormat="1" applyBorder="1"/>
    <xf numFmtId="0" fontId="0" fillId="0" borderId="9" xfId="0" applyBorder="1"/>
    <xf numFmtId="164" fontId="2" fillId="0" borderId="6" xfId="0" applyNumberFormat="1" applyFont="1" applyBorder="1"/>
    <xf numFmtId="164" fontId="0" fillId="0" borderId="3" xfId="1" applyNumberFormat="1" applyFont="1" applyBorder="1"/>
    <xf numFmtId="164" fontId="0" fillId="0" borderId="9" xfId="1" applyNumberFormat="1" applyFont="1" applyBorder="1"/>
    <xf numFmtId="164" fontId="0" fillId="0" borderId="0" xfId="0" applyNumberFormat="1"/>
    <xf numFmtId="44" fontId="0" fillId="0" borderId="0" xfId="2" applyFont="1"/>
    <xf numFmtId="0" fontId="0" fillId="0" borderId="0" xfId="0" applyAlignment="1">
      <alignment horizontal="center"/>
    </xf>
    <xf numFmtId="0" fontId="0" fillId="2" borderId="0" xfId="0" applyFill="1"/>
    <xf numFmtId="0" fontId="4" fillId="3" borderId="0" xfId="0" applyFont="1" applyFill="1"/>
    <xf numFmtId="164" fontId="1" fillId="0" borderId="9" xfId="0" applyNumberFormat="1" applyFont="1" applyBorder="1"/>
    <xf numFmtId="0" fontId="3" fillId="0" borderId="0" xfId="0" applyFont="1"/>
    <xf numFmtId="0" fontId="0" fillId="0" borderId="1" xfId="0" applyBorder="1" applyAlignment="1">
      <alignment horizontal="center"/>
    </xf>
    <xf numFmtId="44" fontId="0" fillId="0" borderId="1" xfId="2" applyFont="1" applyBorder="1"/>
    <xf numFmtId="0" fontId="0" fillId="0" borderId="0" xfId="0" pivotButton="1"/>
    <xf numFmtId="0" fontId="0" fillId="0" borderId="0" xfId="0" applyAlignment="1">
      <alignment horizontal="left"/>
    </xf>
    <xf numFmtId="44" fontId="0" fillId="0" borderId="0" xfId="0" applyNumberFormat="1"/>
    <xf numFmtId="0" fontId="5" fillId="4" borderId="1" xfId="0" applyFont="1" applyFill="1" applyBorder="1"/>
    <xf numFmtId="0" fontId="0" fillId="5" borderId="1" xfId="0" applyFill="1" applyBorder="1"/>
    <xf numFmtId="164" fontId="0" fillId="5" borderId="1" xfId="1" applyNumberFormat="1" applyFont="1" applyFill="1" applyBorder="1"/>
    <xf numFmtId="164" fontId="0" fillId="0" borderId="1" xfId="1" applyNumberFormat="1" applyFont="1" applyBorder="1"/>
    <xf numFmtId="0" fontId="0" fillId="0" borderId="11" xfId="0" applyBorder="1"/>
    <xf numFmtId="164" fontId="0" fillId="0" borderId="11" xfId="1" applyNumberFormat="1" applyFont="1" applyBorder="1"/>
    <xf numFmtId="0" fontId="0" fillId="5" borderId="2" xfId="0" applyFill="1" applyBorder="1"/>
    <xf numFmtId="164" fontId="0" fillId="5" borderId="3" xfId="1" applyNumberFormat="1" applyFont="1" applyFill="1" applyBorder="1"/>
    <xf numFmtId="9" fontId="0" fillId="7" borderId="1" xfId="3" applyFont="1" applyFill="1" applyBorder="1" applyAlignment="1">
      <alignment horizontal="center"/>
    </xf>
    <xf numFmtId="0" fontId="2" fillId="0" borderId="12" xfId="0" applyFont="1" applyBorder="1"/>
    <xf numFmtId="0" fontId="6" fillId="3" borderId="0" xfId="0" applyFont="1" applyFill="1"/>
    <xf numFmtId="0" fontId="7" fillId="0" borderId="0" xfId="0" applyFont="1"/>
    <xf numFmtId="164" fontId="2" fillId="0" borderId="0" xfId="0" applyNumberFormat="1" applyFont="1"/>
    <xf numFmtId="0" fontId="2" fillId="0" borderId="13" xfId="0" applyFont="1" applyBorder="1"/>
    <xf numFmtId="0" fontId="2" fillId="0" borderId="0" xfId="0" applyFont="1"/>
    <xf numFmtId="164" fontId="4" fillId="3" borderId="0" xfId="2" applyNumberFormat="1" applyFont="1" applyFill="1"/>
    <xf numFmtId="164" fontId="0" fillId="0" borderId="0" xfId="2" applyNumberFormat="1" applyFont="1" applyAlignment="1">
      <alignment horizontal="center"/>
    </xf>
    <xf numFmtId="164" fontId="2" fillId="0" borderId="10" xfId="0" applyNumberFormat="1" applyFont="1" applyBorder="1"/>
    <xf numFmtId="164" fontId="0" fillId="0" borderId="0" xfId="1" applyNumberFormat="1" applyFont="1" applyBorder="1"/>
    <xf numFmtId="164" fontId="0" fillId="0" borderId="9" xfId="0" applyNumberFormat="1" applyBorder="1"/>
    <xf numFmtId="0" fontId="0" fillId="0" borderId="0" xfId="1" applyNumberFormat="1" applyFont="1" applyBorder="1"/>
    <xf numFmtId="164" fontId="0" fillId="0" borderId="14" xfId="0" applyNumberFormat="1" applyBorder="1"/>
    <xf numFmtId="0" fontId="0" fillId="0" borderId="14" xfId="0" applyBorder="1" applyAlignment="1">
      <alignment horizontal="left"/>
    </xf>
    <xf numFmtId="0" fontId="5" fillId="6" borderId="14" xfId="0" applyFont="1" applyFill="1" applyBorder="1"/>
    <xf numFmtId="0" fontId="0" fillId="0" borderId="14" xfId="0" applyBorder="1"/>
    <xf numFmtId="44" fontId="0" fillId="0" borderId="14" xfId="2" applyFont="1" applyBorder="1" applyAlignment="1">
      <alignment horizontal="left"/>
    </xf>
    <xf numFmtId="0" fontId="5" fillId="4" borderId="8" xfId="0" applyFont="1" applyFill="1" applyBorder="1"/>
    <xf numFmtId="0" fontId="0" fillId="8" borderId="14" xfId="0" applyFill="1" applyBorder="1"/>
    <xf numFmtId="164" fontId="0" fillId="8" borderId="14" xfId="1" applyNumberFormat="1" applyFont="1" applyFill="1" applyBorder="1"/>
    <xf numFmtId="0" fontId="0" fillId="9" borderId="14" xfId="0" applyFill="1" applyBorder="1"/>
    <xf numFmtId="164" fontId="0" fillId="9" borderId="14" xfId="1" applyNumberFormat="1" applyFont="1" applyFill="1" applyBorder="1"/>
    <xf numFmtId="0" fontId="5" fillId="6" borderId="14" xfId="0" applyFont="1" applyFill="1" applyBorder="1" applyAlignment="1">
      <alignment horizontal="center"/>
    </xf>
    <xf numFmtId="0" fontId="0" fillId="0" borderId="15" xfId="0" applyBorder="1"/>
    <xf numFmtId="0" fontId="0" fillId="0" borderId="0" xfId="0" applyNumberFormat="1"/>
    <xf numFmtId="0" fontId="0" fillId="0" borderId="0" xfId="0" applyAlignment="1">
      <alignment horizontal="left" indent="1"/>
    </xf>
    <xf numFmtId="0" fontId="0" fillId="5" borderId="9" xfId="0" applyFont="1" applyFill="1" applyBorder="1"/>
    <xf numFmtId="164" fontId="0" fillId="5" borderId="8" xfId="1" applyNumberFormat="1" applyFont="1" applyFill="1" applyBorder="1"/>
    <xf numFmtId="0" fontId="0" fillId="0" borderId="9" xfId="0" applyFont="1" applyBorder="1"/>
    <xf numFmtId="164" fontId="0" fillId="0" borderId="8" xfId="1" applyNumberFormat="1" applyFont="1" applyBorder="1"/>
    <xf numFmtId="0" fontId="0" fillId="0" borderId="3" xfId="0" applyFont="1" applyBorder="1"/>
    <xf numFmtId="0" fontId="0" fillId="5" borderId="15" xfId="0" applyFont="1" applyFill="1" applyBorder="1"/>
    <xf numFmtId="0" fontId="0" fillId="0" borderId="15" xfId="0" applyFont="1" applyBorder="1"/>
    <xf numFmtId="0" fontId="0" fillId="0" borderId="17" xfId="0" applyFont="1" applyBorder="1"/>
    <xf numFmtId="0" fontId="0" fillId="5" borderId="9" xfId="1" applyNumberFormat="1" applyFont="1" applyFill="1" applyBorder="1"/>
    <xf numFmtId="0" fontId="5" fillId="4" borderId="0" xfId="0" applyFont="1" applyFill="1" applyBorder="1"/>
    <xf numFmtId="0" fontId="5" fillId="4" borderId="10" xfId="0" applyFont="1" applyFill="1" applyBorder="1"/>
    <xf numFmtId="164" fontId="5" fillId="4" borderId="18" xfId="0" applyNumberFormat="1" applyFont="1" applyFill="1" applyBorder="1"/>
    <xf numFmtId="0" fontId="5" fillId="4" borderId="10" xfId="0" applyNumberFormat="1" applyFont="1" applyFill="1" applyBorder="1"/>
    <xf numFmtId="0" fontId="5" fillId="4" borderId="16" xfId="0" applyFont="1" applyFill="1" applyBorder="1"/>
    <xf numFmtId="0" fontId="0" fillId="0" borderId="17" xfId="0" applyBorder="1"/>
    <xf numFmtId="0" fontId="0" fillId="5" borderId="17" xfId="0" applyFill="1" applyBorder="1"/>
    <xf numFmtId="0" fontId="0" fillId="8" borderId="19" xfId="0" applyFill="1" applyBorder="1"/>
    <xf numFmtId="164" fontId="0" fillId="8" borderId="19" xfId="1" applyNumberFormat="1" applyFont="1" applyFill="1" applyBorder="1"/>
    <xf numFmtId="0" fontId="0" fillId="9" borderId="19" xfId="0" applyFill="1" applyBorder="1"/>
    <xf numFmtId="164" fontId="0" fillId="9" borderId="19" xfId="1" applyNumberFormat="1" applyFont="1" applyFill="1" applyBorder="1"/>
    <xf numFmtId="164" fontId="5" fillId="4" borderId="8" xfId="0" applyNumberFormat="1" applyFont="1" applyFill="1" applyBorder="1" applyAlignment="1">
      <alignment horizontal="center"/>
    </xf>
    <xf numFmtId="0" fontId="0" fillId="10" borderId="1" xfId="0" applyFill="1" applyBorder="1" applyAlignment="1">
      <alignment horizontal="center"/>
    </xf>
    <xf numFmtId="0" fontId="0" fillId="10" borderId="1" xfId="0" applyFill="1" applyBorder="1" applyAlignment="1">
      <alignment horizontal="center"/>
    </xf>
    <xf numFmtId="164" fontId="5" fillId="4" borderId="1" xfId="0" applyNumberFormat="1" applyFont="1" applyFill="1" applyBorder="1" applyAlignment="1">
      <alignment horizontal="center"/>
    </xf>
    <xf numFmtId="0" fontId="5" fillId="4" borderId="1" xfId="0" applyFont="1" applyFill="1" applyBorder="1" applyAlignment="1">
      <alignment horizontal="center"/>
    </xf>
    <xf numFmtId="44" fontId="0" fillId="7" borderId="1" xfId="2" applyFont="1" applyFill="1" applyBorder="1"/>
    <xf numFmtId="44" fontId="8" fillId="0" borderId="0" xfId="2" applyFont="1"/>
    <xf numFmtId="0" fontId="0" fillId="5" borderId="4" xfId="0" applyFill="1" applyBorder="1"/>
    <xf numFmtId="164" fontId="0" fillId="5" borderId="6" xfId="1" applyNumberFormat="1" applyFont="1" applyFill="1" applyBorder="1"/>
    <xf numFmtId="0" fontId="9" fillId="11" borderId="14" xfId="0" applyFont="1" applyFill="1" applyBorder="1"/>
    <xf numFmtId="164" fontId="9" fillId="11" borderId="14" xfId="0" applyNumberFormat="1" applyFont="1" applyFill="1" applyBorder="1" applyAlignment="1">
      <alignment horizontal="center"/>
    </xf>
    <xf numFmtId="0" fontId="0" fillId="0" borderId="5" xfId="0" applyBorder="1"/>
    <xf numFmtId="164" fontId="0" fillId="0" borderId="5" xfId="1" applyNumberFormat="1" applyFont="1" applyBorder="1"/>
    <xf numFmtId="164" fontId="9" fillId="11" borderId="14" xfId="0" applyNumberFormat="1" applyFont="1" applyFill="1" applyBorder="1"/>
    <xf numFmtId="0" fontId="0" fillId="9" borderId="20" xfId="0" applyFill="1" applyBorder="1"/>
    <xf numFmtId="164" fontId="0" fillId="9" borderId="20" xfId="1" applyNumberFormat="1" applyFont="1" applyFill="1" applyBorder="1"/>
    <xf numFmtId="0" fontId="0" fillId="9" borderId="21" xfId="0" applyFill="1" applyBorder="1"/>
    <xf numFmtId="164" fontId="0" fillId="9" borderId="21" xfId="1" applyNumberFormat="1" applyFont="1" applyFill="1" applyBorder="1"/>
    <xf numFmtId="0" fontId="0" fillId="2" borderId="14" xfId="0" applyFill="1" applyBorder="1"/>
    <xf numFmtId="164" fontId="0" fillId="2" borderId="14" xfId="0" applyNumberFormat="1" applyFill="1" applyBorder="1"/>
  </cellXfs>
  <cellStyles count="4">
    <cellStyle name="Comma" xfId="1" builtinId="3"/>
    <cellStyle name="Currency" xfId="2" builtinId="4"/>
    <cellStyle name="Normal" xfId="0" builtinId="0"/>
    <cellStyle name="Percent" xfId="3" builtinId="5"/>
  </cellStyles>
  <dxfs count="80">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164" formatCode="_([$$-409]* #,##0.00_);_([$$-409]* \(#,##0.00\);_([$$-409]* &quot;-&quot;??_);_(@_)"/>
      <fill>
        <patternFill>
          <bgColor theme="0"/>
        </patternFill>
      </fill>
      <border diagonalUp="0" diagonalDown="0">
        <left style="dashed">
          <color indexed="64"/>
        </left>
        <right style="dashed">
          <color indexed="64"/>
        </right>
        <top style="dashed">
          <color indexed="64"/>
        </top>
        <bottom style="dashed">
          <color indexed="64"/>
        </bottom>
        <vertical style="dashed">
          <color indexed="64"/>
        </vertical>
        <horizontal style="dashed">
          <color indexed="64"/>
        </horizontal>
      </border>
    </dxf>
    <dxf>
      <font>
        <b val="0"/>
        <i val="0"/>
        <strike val="0"/>
        <condense val="0"/>
        <extend val="0"/>
        <outline val="0"/>
        <shadow val="0"/>
        <u val="none"/>
        <vertAlign val="baseline"/>
        <sz val="11"/>
        <color theme="1"/>
        <name val="Calibri"/>
        <family val="2"/>
        <scheme val="minor"/>
      </font>
      <fill>
        <patternFill>
          <bgColor theme="0"/>
        </patternFill>
      </fill>
      <border diagonalUp="0" diagonalDown="0">
        <left style="dashed">
          <color indexed="64"/>
        </left>
        <right style="dashed">
          <color indexed="64"/>
        </right>
        <top style="dashed">
          <color indexed="64"/>
        </top>
        <bottom style="dashed">
          <color indexed="64"/>
        </bottom>
        <vertical style="dashed">
          <color indexed="64"/>
        </vertical>
        <horizontal style="dashed">
          <color indexed="64"/>
        </horizontal>
      </border>
    </dxf>
    <dxf>
      <font>
        <b val="0"/>
        <i val="0"/>
        <strike val="0"/>
        <condense val="0"/>
        <extend val="0"/>
        <outline val="0"/>
        <shadow val="0"/>
        <u val="none"/>
        <vertAlign val="baseline"/>
        <sz val="11"/>
        <color theme="1"/>
        <name val="Calibri"/>
        <family val="2"/>
        <scheme val="minor"/>
      </font>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indexed="64"/>
        </left>
        <right/>
        <top style="thin">
          <color indexed="64"/>
        </top>
        <bottom/>
        <vertical/>
        <horizontal/>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indexed="64"/>
        </top>
        <bottom/>
        <vertical/>
        <horizontal/>
      </border>
    </dxf>
    <dxf>
      <border outline="0">
        <left style="thin">
          <color indexed="64"/>
        </left>
        <right style="thin">
          <color indexed="64"/>
        </right>
        <top style="thin">
          <color indexed="64"/>
        </top>
      </border>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style="thin">
          <color rgb="FF000000"/>
        </top>
        <bottom/>
      </border>
    </dxf>
    <dxf>
      <font>
        <b/>
      </font>
      <numFmt numFmtId="164" formatCode="_([$$-409]* #,##0.00_);_([$$-409]* \(#,##0.00\);_([$$-409]* &quot;-&quot;??_);_(@_)"/>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border>
    </dxf>
    <dxf>
      <border diagonalUp="0" diagonalDown="0">
        <left style="thin">
          <color indexed="64"/>
        </left>
        <right style="thin">
          <color indexed="64"/>
        </right>
        <top style="thin">
          <color indexed="64"/>
        </top>
        <bottom style="thin">
          <color indexed="64"/>
        </bottom>
        <vertical/>
        <horizontal/>
      </border>
    </dxf>
    <dxf>
      <border diagonalUp="0" diagonalDown="0" outline="0">
        <left/>
        <right style="thin">
          <color indexed="64"/>
        </right>
        <top style="thin">
          <color indexed="64"/>
        </top>
        <bottom/>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border>
        <left style="dotted">
          <color indexed="64"/>
        </left>
        <right style="dotted">
          <color indexed="64"/>
        </right>
        <top style="dotted">
          <color indexed="64"/>
        </top>
        <bottom style="dotted">
          <color indexed="64"/>
        </bottom>
        <vertical style="dotted">
          <color indexed="64"/>
        </vertical>
        <horizontal style="dotted">
          <color indexed="64"/>
        </horizontal>
      </border>
    </dxf>
    <dxf>
      <numFmt numFmtId="164" formatCode="_([$$-409]* #,##0.00_);_([$$-409]* \(#,##0.00\);_([$$-409]* &quot;-&quot;??_);_(@_)"/>
    </dxf>
    <dxf>
      <numFmt numFmtId="164" formatCode="_([$$-409]* #,##0.00_);_([$$-409]* \(#,##0.00\);_([$$-409]* &quot;-&quot;??_);_(@_)"/>
    </dxf>
    <dxf>
      <font>
        <b val="0"/>
        <i val="0"/>
        <strike val="0"/>
        <condense val="0"/>
        <extend val="0"/>
        <outline val="0"/>
        <shadow val="0"/>
        <u val="none"/>
        <vertAlign val="baseline"/>
        <sz val="11"/>
        <color theme="1"/>
        <name val="Calibri"/>
        <family val="2"/>
        <scheme val="minor"/>
      </font>
      <numFmt numFmtId="164" formatCode="_([$$-409]* #,##0.00_);_([$$-409]* \(#,##0.00\);_([$$-409]* &quot;-&quot;??_);_(@_)"/>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theme="4" tint="0.39997558519241921"/>
        </bottom>
      </border>
    </dxf>
    <dxf>
      <border outline="0">
        <bottom style="thin">
          <color indexed="64"/>
        </bottom>
      </border>
    </dxf>
    <dxf>
      <border outline="0">
        <top style="thin">
          <color indexed="64"/>
        </top>
      </border>
    </dxf>
    <dxf>
      <border outline="0">
        <left style="thin">
          <color indexed="64"/>
        </left>
        <right style="thin">
          <color indexed="64"/>
        </right>
        <top style="thin">
          <color indexed="64"/>
        </top>
        <bottom style="thin">
          <color theme="4" tint="0.39997558519241921"/>
        </bottom>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numFmt numFmtId="34" formatCode="_(&quot;$&quot;* #,##0.00_);_(&quot;$&quot;* \(#,##0.00\);_(&quot;$&quot;* &quot;-&quot;??_);_(@_)"/>
    </dxf>
    <dxf>
      <fill>
        <patternFill patternType="none">
          <fgColor indexed="64"/>
          <bgColor indexed="65"/>
        </patternFill>
      </fill>
      <border diagonalUp="0" diagonalDown="0">
        <left style="thin">
          <color indexed="64"/>
        </left>
        <right/>
        <top style="thin">
          <color indexed="64"/>
        </top>
        <bottom style="thin">
          <color indexed="64"/>
        </bottom>
        <vertical/>
        <horizontal/>
      </border>
    </dxf>
    <dxf>
      <numFmt numFmtId="13" formatCode="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44450</xdr:colOff>
      <xdr:row>11</xdr:row>
      <xdr:rowOff>38100</xdr:rowOff>
    </xdr:from>
    <xdr:to>
      <xdr:col>7</xdr:col>
      <xdr:colOff>724166</xdr:colOff>
      <xdr:row>21</xdr:row>
      <xdr:rowOff>82647</xdr:rowOff>
    </xdr:to>
    <xdr:pic>
      <xdr:nvPicPr>
        <xdr:cNvPr id="2" name="Picture 1">
          <a:extLst>
            <a:ext uri="{FF2B5EF4-FFF2-40B4-BE49-F238E27FC236}">
              <a16:creationId xmlns:a16="http://schemas.microsoft.com/office/drawing/2014/main" id="{0E8EEBE0-BE9F-050B-9180-985B4E54375E}"/>
            </a:ext>
          </a:extLst>
        </xdr:cNvPr>
        <xdr:cNvPicPr>
          <a:picLocks noChangeAspect="1"/>
        </xdr:cNvPicPr>
      </xdr:nvPicPr>
      <xdr:blipFill>
        <a:blip xmlns:r="http://schemas.openxmlformats.org/officeDocument/2006/relationships" r:embed="rId1"/>
        <a:stretch>
          <a:fillRect/>
        </a:stretch>
      </xdr:blipFill>
      <xdr:spPr>
        <a:xfrm>
          <a:off x="44450" y="1600200"/>
          <a:ext cx="5169166" cy="188604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54</xdr:row>
      <xdr:rowOff>160020</xdr:rowOff>
    </xdr:from>
    <xdr:to>
      <xdr:col>9</xdr:col>
      <xdr:colOff>582042</xdr:colOff>
      <xdr:row>74</xdr:row>
      <xdr:rowOff>2721</xdr:rowOff>
    </xdr:to>
    <xdr:pic>
      <xdr:nvPicPr>
        <xdr:cNvPr id="3" name="Picture 2">
          <a:extLst>
            <a:ext uri="{FF2B5EF4-FFF2-40B4-BE49-F238E27FC236}">
              <a16:creationId xmlns:a16="http://schemas.microsoft.com/office/drawing/2014/main" id="{C4454B7D-2260-CDC3-577A-EA6FD7D53A59}"/>
            </a:ext>
          </a:extLst>
        </xdr:cNvPr>
        <xdr:cNvPicPr>
          <a:picLocks noChangeAspect="1"/>
        </xdr:cNvPicPr>
      </xdr:nvPicPr>
      <xdr:blipFill>
        <a:blip xmlns:r="http://schemas.openxmlformats.org/officeDocument/2006/relationships" r:embed="rId1"/>
        <a:stretch>
          <a:fillRect/>
        </a:stretch>
      </xdr:blipFill>
      <xdr:spPr>
        <a:xfrm>
          <a:off x="0" y="10317480"/>
          <a:ext cx="7394322" cy="3500301"/>
        </a:xfrm>
        <a:prstGeom prst="rect">
          <a:avLst/>
        </a:prstGeom>
      </xdr:spPr>
    </xdr:pic>
    <xdr:clientData/>
  </xdr:twoCellAnchor>
  <xdr:twoCellAnchor editAs="oneCell">
    <xdr:from>
      <xdr:col>3</xdr:col>
      <xdr:colOff>609600</xdr:colOff>
      <xdr:row>2</xdr:row>
      <xdr:rowOff>15241</xdr:rowOff>
    </xdr:from>
    <xdr:to>
      <xdr:col>6</xdr:col>
      <xdr:colOff>243840</xdr:colOff>
      <xdr:row>8</xdr:row>
      <xdr:rowOff>99061</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620D96DA-FD2E-5A35-BB3D-C79A9B3A78D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398520" y="66294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533400</xdr:colOff>
      <xdr:row>1</xdr:row>
      <xdr:rowOff>175261</xdr:rowOff>
    </xdr:from>
    <xdr:to>
      <xdr:col>9</xdr:col>
      <xdr:colOff>533400</xdr:colOff>
      <xdr:row>8</xdr:row>
      <xdr:rowOff>114300</xdr:rowOff>
    </xdr:to>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9CFC09A9-B671-325C-5C47-1C7D8A74EF8A}"/>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516880" y="640081"/>
              <a:ext cx="182880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9</xdr:row>
      <xdr:rowOff>25400</xdr:rowOff>
    </xdr:from>
    <xdr:to>
      <xdr:col>10</xdr:col>
      <xdr:colOff>301339</xdr:colOff>
      <xdr:row>16</xdr:row>
      <xdr:rowOff>65</xdr:rowOff>
    </xdr:to>
    <xdr:pic>
      <xdr:nvPicPr>
        <xdr:cNvPr id="3" name="Picture 2">
          <a:extLst>
            <a:ext uri="{FF2B5EF4-FFF2-40B4-BE49-F238E27FC236}">
              <a16:creationId xmlns:a16="http://schemas.microsoft.com/office/drawing/2014/main" id="{4C673849-57E4-D51F-7F99-E6146769612A}"/>
            </a:ext>
          </a:extLst>
        </xdr:cNvPr>
        <xdr:cNvPicPr>
          <a:picLocks noChangeAspect="1"/>
        </xdr:cNvPicPr>
      </xdr:nvPicPr>
      <xdr:blipFill>
        <a:blip xmlns:r="http://schemas.openxmlformats.org/officeDocument/2006/relationships" r:embed="rId1"/>
        <a:stretch>
          <a:fillRect/>
        </a:stretch>
      </xdr:blipFill>
      <xdr:spPr>
        <a:xfrm>
          <a:off x="25400" y="1955800"/>
          <a:ext cx="6788499" cy="126371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9</xdr:row>
      <xdr:rowOff>144780</xdr:rowOff>
    </xdr:from>
    <xdr:to>
      <xdr:col>10</xdr:col>
      <xdr:colOff>221343</xdr:colOff>
      <xdr:row>16</xdr:row>
      <xdr:rowOff>114365</xdr:rowOff>
    </xdr:to>
    <xdr:pic>
      <xdr:nvPicPr>
        <xdr:cNvPr id="3" name="Picture 2">
          <a:extLst>
            <a:ext uri="{FF2B5EF4-FFF2-40B4-BE49-F238E27FC236}">
              <a16:creationId xmlns:a16="http://schemas.microsoft.com/office/drawing/2014/main" id="{40F628DE-FE02-8C87-0DF2-6C30D60489A5}"/>
            </a:ext>
          </a:extLst>
        </xdr:cNvPr>
        <xdr:cNvPicPr>
          <a:picLocks noChangeAspect="1"/>
        </xdr:cNvPicPr>
      </xdr:nvPicPr>
      <xdr:blipFill>
        <a:blip xmlns:r="http://schemas.openxmlformats.org/officeDocument/2006/relationships" r:embed="rId1"/>
        <a:stretch>
          <a:fillRect/>
        </a:stretch>
      </xdr:blipFill>
      <xdr:spPr>
        <a:xfrm>
          <a:off x="38100" y="2072640"/>
          <a:ext cx="7010763" cy="12497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xdr:colOff>
      <xdr:row>60</xdr:row>
      <xdr:rowOff>0</xdr:rowOff>
    </xdr:from>
    <xdr:to>
      <xdr:col>10</xdr:col>
      <xdr:colOff>444859</xdr:colOff>
      <xdr:row>72</xdr:row>
      <xdr:rowOff>25515</xdr:rowOff>
    </xdr:to>
    <xdr:pic>
      <xdr:nvPicPr>
        <xdr:cNvPr id="2" name="Picture 1">
          <a:extLst>
            <a:ext uri="{FF2B5EF4-FFF2-40B4-BE49-F238E27FC236}">
              <a16:creationId xmlns:a16="http://schemas.microsoft.com/office/drawing/2014/main" id="{493525E0-50D9-34E4-37EE-ADE3D50E429B}"/>
            </a:ext>
          </a:extLst>
        </xdr:cNvPr>
        <xdr:cNvPicPr>
          <a:picLocks noChangeAspect="1"/>
        </xdr:cNvPicPr>
      </xdr:nvPicPr>
      <xdr:blipFill>
        <a:blip xmlns:r="http://schemas.openxmlformats.org/officeDocument/2006/relationships" r:embed="rId1"/>
        <a:stretch>
          <a:fillRect/>
        </a:stretch>
      </xdr:blipFill>
      <xdr:spPr>
        <a:xfrm>
          <a:off x="15240" y="2476500"/>
          <a:ext cx="6944719" cy="2220075"/>
        </a:xfrm>
        <a:prstGeom prst="rect">
          <a:avLst/>
        </a:prstGeom>
      </xdr:spPr>
    </xdr:pic>
    <xdr:clientData/>
  </xdr:twoCellAnchor>
  <xdr:twoCellAnchor editAs="absolute">
    <xdr:from>
      <xdr:col>4</xdr:col>
      <xdr:colOff>601980</xdr:colOff>
      <xdr:row>1</xdr:row>
      <xdr:rowOff>190501</xdr:rowOff>
    </xdr:from>
    <xdr:to>
      <xdr:col>7</xdr:col>
      <xdr:colOff>601980</xdr:colOff>
      <xdr:row>57</xdr:row>
      <xdr:rowOff>114301</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58574C03-3DF6-B8FF-737C-445B7505589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459480" y="655321"/>
              <a:ext cx="1828800" cy="14097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312420</xdr:colOff>
      <xdr:row>2</xdr:row>
      <xdr:rowOff>76200</xdr:rowOff>
    </xdr:from>
    <xdr:to>
      <xdr:col>10</xdr:col>
      <xdr:colOff>1005840</xdr:colOff>
      <xdr:row>15</xdr:row>
      <xdr:rowOff>165735</xdr:rowOff>
    </xdr:to>
    <mc:AlternateContent xmlns:mc="http://schemas.openxmlformats.org/markup-compatibility/2006">
      <mc:Choice xmlns:a14="http://schemas.microsoft.com/office/drawing/2010/main" Requires="a14">
        <xdr:graphicFrame macro="">
          <xdr:nvGraphicFramePr>
            <xdr:cNvPr id="2" name="Department 3">
              <a:extLst>
                <a:ext uri="{FF2B5EF4-FFF2-40B4-BE49-F238E27FC236}">
                  <a16:creationId xmlns:a16="http://schemas.microsoft.com/office/drawing/2014/main" id="{8AF6F993-103D-17F5-D86A-FB2257E95670}"/>
                </a:ext>
              </a:extLst>
            </xdr:cNvPr>
            <xdr:cNvGraphicFramePr/>
          </xdr:nvGraphicFramePr>
          <xdr:xfrm>
            <a:off x="0" y="0"/>
            <a:ext cx="0" cy="0"/>
          </xdr:xfrm>
          <a:graphic>
            <a:graphicData uri="http://schemas.microsoft.com/office/drawing/2010/slicer">
              <sle:slicer xmlns:sle="http://schemas.microsoft.com/office/drawing/2010/slicer" name="Department 3"/>
            </a:graphicData>
          </a:graphic>
        </xdr:graphicFrame>
      </mc:Choice>
      <mc:Fallback>
        <xdr:sp macro="" textlink="">
          <xdr:nvSpPr>
            <xdr:cNvPr id="0" name=""/>
            <xdr:cNvSpPr>
              <a:spLocks noTextEdit="1"/>
            </xdr:cNvSpPr>
          </xdr:nvSpPr>
          <xdr:spPr>
            <a:xfrm>
              <a:off x="8404860" y="723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55</xdr:row>
      <xdr:rowOff>30480</xdr:rowOff>
    </xdr:from>
    <xdr:to>
      <xdr:col>7</xdr:col>
      <xdr:colOff>407959</xdr:colOff>
      <xdr:row>63</xdr:row>
      <xdr:rowOff>106760</xdr:rowOff>
    </xdr:to>
    <xdr:pic>
      <xdr:nvPicPr>
        <xdr:cNvPr id="3" name="Picture 2">
          <a:extLst>
            <a:ext uri="{FF2B5EF4-FFF2-40B4-BE49-F238E27FC236}">
              <a16:creationId xmlns:a16="http://schemas.microsoft.com/office/drawing/2014/main" id="{1A6582CC-8113-403E-2E55-B1EB2B405B90}"/>
            </a:ext>
          </a:extLst>
        </xdr:cNvPr>
        <xdr:cNvPicPr>
          <a:picLocks noChangeAspect="1"/>
        </xdr:cNvPicPr>
      </xdr:nvPicPr>
      <xdr:blipFill>
        <a:blip xmlns:r="http://schemas.openxmlformats.org/officeDocument/2006/relationships" r:embed="rId1"/>
        <a:stretch>
          <a:fillRect/>
        </a:stretch>
      </xdr:blipFill>
      <xdr:spPr>
        <a:xfrm>
          <a:off x="0" y="1775460"/>
          <a:ext cx="5581939" cy="15393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xdr:colOff>
      <xdr:row>64</xdr:row>
      <xdr:rowOff>7620</xdr:rowOff>
    </xdr:from>
    <xdr:to>
      <xdr:col>9</xdr:col>
      <xdr:colOff>264499</xdr:colOff>
      <xdr:row>75</xdr:row>
      <xdr:rowOff>22860</xdr:rowOff>
    </xdr:to>
    <xdr:pic>
      <xdr:nvPicPr>
        <xdr:cNvPr id="2" name="Picture 1">
          <a:extLst>
            <a:ext uri="{FF2B5EF4-FFF2-40B4-BE49-F238E27FC236}">
              <a16:creationId xmlns:a16="http://schemas.microsoft.com/office/drawing/2014/main" id="{E0E516C2-E605-8809-EF46-2F559163D22F}"/>
            </a:ext>
          </a:extLst>
        </xdr:cNvPr>
        <xdr:cNvPicPr>
          <a:picLocks noChangeAspect="1"/>
        </xdr:cNvPicPr>
      </xdr:nvPicPr>
      <xdr:blipFill>
        <a:blip xmlns:r="http://schemas.openxmlformats.org/officeDocument/2006/relationships" r:embed="rId1"/>
        <a:stretch>
          <a:fillRect/>
        </a:stretch>
      </xdr:blipFill>
      <xdr:spPr>
        <a:xfrm>
          <a:off x="7620" y="11993880"/>
          <a:ext cx="6558619" cy="2026920"/>
        </a:xfrm>
        <a:prstGeom prst="rect">
          <a:avLst/>
        </a:prstGeom>
      </xdr:spPr>
    </xdr:pic>
    <xdr:clientData/>
  </xdr:twoCellAnchor>
  <xdr:absoluteAnchor>
    <xdr:pos x="3680460" y="548641"/>
    <xdr:ext cx="1828800" cy="1264920"/>
    <mc:AlternateContent xmlns:mc="http://schemas.openxmlformats.org/markup-compatibility/2006">
      <mc:Choice xmlns:sle15="http://schemas.microsoft.com/office/drawing/2012/slicer" Requires="sle15">
        <xdr:graphicFrame macro="">
          <xdr:nvGraphicFramePr>
            <xdr:cNvPr id="3" name="Country">
              <a:extLst>
                <a:ext uri="{FF2B5EF4-FFF2-40B4-BE49-F238E27FC236}">
                  <a16:creationId xmlns:a16="http://schemas.microsoft.com/office/drawing/2014/main" id="{10318628-6F1D-AA4F-D08E-95EA555E90F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680460" y="548641"/>
              <a:ext cx="1828800" cy="12649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absoluteAnchor>
</xdr:wsDr>
</file>

<file path=xl/drawings/drawing8.xml><?xml version="1.0" encoding="utf-8"?>
<xdr:wsDr xmlns:xdr="http://schemas.openxmlformats.org/drawingml/2006/spreadsheetDrawing" xmlns:a="http://schemas.openxmlformats.org/drawingml/2006/main">
  <xdr:twoCellAnchor editAs="oneCell">
    <xdr:from>
      <xdr:col>0</xdr:col>
      <xdr:colOff>53340</xdr:colOff>
      <xdr:row>54</xdr:row>
      <xdr:rowOff>91440</xdr:rowOff>
    </xdr:from>
    <xdr:to>
      <xdr:col>8</xdr:col>
      <xdr:colOff>246665</xdr:colOff>
      <xdr:row>63</xdr:row>
      <xdr:rowOff>61044</xdr:rowOff>
    </xdr:to>
    <xdr:pic>
      <xdr:nvPicPr>
        <xdr:cNvPr id="3" name="Picture 2">
          <a:extLst>
            <a:ext uri="{FF2B5EF4-FFF2-40B4-BE49-F238E27FC236}">
              <a16:creationId xmlns:a16="http://schemas.microsoft.com/office/drawing/2014/main" id="{C66A2694-C663-EB12-14F9-A7D21976AA6F}"/>
            </a:ext>
          </a:extLst>
        </xdr:cNvPr>
        <xdr:cNvPicPr>
          <a:picLocks noChangeAspect="1"/>
        </xdr:cNvPicPr>
      </xdr:nvPicPr>
      <xdr:blipFill>
        <a:blip xmlns:r="http://schemas.openxmlformats.org/officeDocument/2006/relationships" r:embed="rId1"/>
        <a:stretch>
          <a:fillRect/>
        </a:stretch>
      </xdr:blipFill>
      <xdr:spPr>
        <a:xfrm>
          <a:off x="53340" y="1470660"/>
          <a:ext cx="5512085" cy="1615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xdr:colOff>
      <xdr:row>54</xdr:row>
      <xdr:rowOff>45720</xdr:rowOff>
    </xdr:from>
    <xdr:to>
      <xdr:col>8</xdr:col>
      <xdr:colOff>198487</xdr:colOff>
      <xdr:row>73</xdr:row>
      <xdr:rowOff>96702</xdr:rowOff>
    </xdr:to>
    <xdr:pic>
      <xdr:nvPicPr>
        <xdr:cNvPr id="3" name="Picture 2">
          <a:extLst>
            <a:ext uri="{FF2B5EF4-FFF2-40B4-BE49-F238E27FC236}">
              <a16:creationId xmlns:a16="http://schemas.microsoft.com/office/drawing/2014/main" id="{A9FDD7AA-C114-2D6E-BDE0-6E2997A3D20E}"/>
            </a:ext>
          </a:extLst>
        </xdr:cNvPr>
        <xdr:cNvPicPr>
          <a:picLocks noChangeAspect="1"/>
        </xdr:cNvPicPr>
      </xdr:nvPicPr>
      <xdr:blipFill>
        <a:blip xmlns:r="http://schemas.openxmlformats.org/officeDocument/2006/relationships" r:embed="rId1"/>
        <a:stretch>
          <a:fillRect/>
        </a:stretch>
      </xdr:blipFill>
      <xdr:spPr>
        <a:xfrm>
          <a:off x="45720" y="10203180"/>
          <a:ext cx="7010767" cy="352570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Zacharias" refreshedDate="45557.48756898148" createdVersion="8" refreshedVersion="8" minRefreshableVersion="3" recordCount="50" xr:uid="{C9EDD86A-A556-42E4-94AD-0AE0A892C021}">
  <cacheSource type="worksheet">
    <worksheetSource name="EMPData6"/>
  </cacheSource>
  <cacheFields count="7">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ount="3">
        <s v="Australia"/>
        <s v="Netherlands"/>
        <s v="USA"/>
      </sharedItems>
    </cacheField>
    <cacheField name="Yearly Sal" numFmtId="164">
      <sharedItems containsSemiMixedTypes="0" containsString="0" containsNumber="1" containsInteger="1" minValue="21971" maxValue="140000"/>
    </cacheField>
    <cacheField name="Bonus %" numFmtId="0">
      <sharedItems containsSemiMixedTypes="0" containsString="0" containsNumber="1" minValue="0" maxValue="0.27"/>
    </cacheField>
    <cacheField name="Bonus $" numFmtId="164">
      <sharedItems containsSemiMixedTypes="0" containsString="0" containsNumber="1" minValue="0" maxValue="28000"/>
    </cacheField>
  </cacheFields>
  <extLst>
    <ext xmlns:x14="http://schemas.microsoft.com/office/spreadsheetml/2009/9/main" uri="{725AE2AE-9491-48be-B2B4-4EB974FC3084}">
      <x14:pivotCacheDefinition pivotCacheId="196787598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Zacharias" refreshedDate="45557.675810879628" createdVersion="8" refreshedVersion="8" minRefreshableVersion="3" recordCount="50" xr:uid="{804200CC-FBAE-4882-AC4F-82E47EBC13AE}">
  <cacheSource type="worksheet">
    <worksheetSource name="EMPData"/>
  </cacheSource>
  <cacheFields count="5">
    <cacheField name="Employee ID" numFmtId="0">
      <sharedItems/>
    </cacheField>
    <cacheField name="Department" numFmtId="0">
      <sharedItems count="3">
        <s v="Sales"/>
        <s v="Procurement"/>
        <s v="Finance"/>
      </sharedItems>
    </cacheField>
    <cacheField name="Employee" numFmtId="0">
      <sharedItems count="50">
        <s v="James Willard"/>
        <s v="Robert Spear"/>
        <s v="Paul Garza"/>
        <s v="Tommy Lee"/>
        <s v="Kim West"/>
        <s v="Stevie Bridge"/>
        <s v="Paul Wells"/>
        <s v="Ewan Thompson"/>
        <s v="Walter Miller"/>
        <s v="Peter Ramsy"/>
        <s v="Wolfgang Ramjac"/>
        <s v="Brigitte Bond"/>
        <s v="Maria Tot"/>
        <s v="Natalie Porter"/>
        <s v="Andre Cooper"/>
        <s v="Robert Musser"/>
        <s v="Ann Withers"/>
        <s v="Corinna Schmidt"/>
        <s v="Mike Saban"/>
        <s v="Gary Miller"/>
        <s v="Richard Elliot"/>
        <s v="Roger Mun"/>
        <s v="Daniel Garrett"/>
        <s v="Paul Hill"/>
        <s v="Crystal Doyle"/>
        <s v="Betina Bauer"/>
        <s v="Daniela Schreiber"/>
        <s v="Dan Ziegler"/>
        <s v="Robert Richardson"/>
        <s v="Robert Blume"/>
        <s v="Lukas Hofer"/>
        <s v="Ashley Lee"/>
        <s v="Tim Watson"/>
        <s v="Mercy Mayo"/>
        <s v="John Baptist"/>
        <s v="Joseph Vinod"/>
        <s v="Sarah Gavlace"/>
        <s v="Hanna Morea"/>
        <s v="John Mark"/>
        <s v="John Mylas"/>
        <s v="Isaac Doantan"/>
        <s v="Stephen Hughes"/>
        <s v="Stephen Hawkings "/>
        <s v="Mahitha Nowman"/>
        <s v="Charles Paul"/>
        <s v="Sharon Rose"/>
        <s v="Edward William"/>
        <s v="Rose Kuntum"/>
        <s v="Lenny Karwiz "/>
        <s v="Ruth Joseph"/>
      </sharedItems>
    </cacheField>
    <cacheField name="Country" numFmtId="0">
      <sharedItems/>
    </cacheField>
    <cacheField name="YearlySal" numFmtId="164">
      <sharedItems containsSemiMixedTypes="0" containsString="0" containsNumber="1" containsInteger="1" minValue="21971" maxValue="14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Zacharias" refreshedDate="45557.684986689812" createdVersion="8" refreshedVersion="8" minRefreshableVersion="3" recordCount="50" xr:uid="{EEAF706B-4A99-42E4-A6B2-98F35B4C5E5A}">
  <cacheSource type="worksheet">
    <worksheetSource name="Table9"/>
  </cacheSource>
  <cacheFields count="6">
    <cacheField name="Employee ID" numFmtId="0">
      <sharedItems/>
    </cacheField>
    <cacheField name="Department" numFmtId="0">
      <sharedItems count="3">
        <s v="Procurement"/>
        <s v="Finance"/>
        <s v="Sales"/>
      </sharedItems>
    </cacheField>
    <cacheField name="Employee" numFmtId="0">
      <sharedItems count="50">
        <s v="Natalie Porter"/>
        <s v="Dan Ziegler"/>
        <s v="Paul Wells"/>
        <s v="Kim West"/>
        <s v="Crystal Doyle"/>
        <s v="Stephen Hughes"/>
        <s v="Andre Cooper"/>
        <s v="Corinna Schmidt"/>
        <s v="Ashley Lee"/>
        <s v="John Baptist"/>
        <s v="Tommy Lee"/>
        <s v="Robert Richardson"/>
        <s v="Walter Miller"/>
        <s v="Gary Miller"/>
        <s v="Sarah Gavlace"/>
        <s v="Mahitha Nowman"/>
        <s v="Robert Blume"/>
        <s v="Lenny Karwiz "/>
        <s v="Wolfgang Ramjac"/>
        <s v="Roger Mun"/>
        <s v="John Mark"/>
        <s v="Sharon Rose"/>
        <s v="Robert Musser"/>
        <s v="Tim Watson"/>
        <s v="Charles Paul"/>
        <s v="Rose Kuntum"/>
        <s v="James Willard"/>
        <s v="Lukas Hofer"/>
        <s v="Paul Hill"/>
        <s v="Isaac Doantan"/>
        <s v="Ruth Joseph"/>
        <s v="Daniel Garrett"/>
        <s v="John Mylas"/>
        <s v="Edward William"/>
        <s v="Ann Withers"/>
        <s v="Mercy Mayo"/>
        <s v="Maria Tot"/>
        <s v="Daniela Schreiber"/>
        <s v="Stephen Hawkings "/>
        <s v="Brigitte Bond"/>
        <s v="Betina Bauer"/>
        <s v="Ewan Thompson"/>
        <s v="Mike Saban"/>
        <s v="Joseph Vinod"/>
        <s v="Robert Spear"/>
        <s v="Richard Elliot"/>
        <s v="Hanna Morea"/>
        <s v="Stevie Bridge"/>
        <s v="Paul Garza"/>
        <s v="Peter Ramsy"/>
      </sharedItems>
    </cacheField>
    <cacheField name="Country" numFmtId="0">
      <sharedItems/>
    </cacheField>
    <cacheField name="YearlySal" numFmtId="164">
      <sharedItems containsSemiMixedTypes="0" containsString="0" containsNumber="1" containsInteger="1" minValue="21971" maxValue="140000"/>
    </cacheField>
    <cacheField name="Rank" numFmtId="0">
      <sharedItems containsSemiMixedTypes="0" containsString="0" containsNumber="1" containsInteger="1" minValue="1" maxValue="50" count="44">
        <n v="1"/>
        <n v="3"/>
        <n v="4"/>
        <n v="5"/>
        <n v="7"/>
        <n v="8"/>
        <n v="11"/>
        <n v="12"/>
        <n v="13"/>
        <n v="17"/>
        <n v="18"/>
        <n v="19"/>
        <n v="23"/>
        <n v="25"/>
        <n v="26"/>
        <n v="27"/>
        <n v="28"/>
        <n v="29"/>
        <n v="32"/>
        <n v="35"/>
        <n v="37"/>
        <n v="39"/>
        <n v="40"/>
        <n v="42"/>
        <n v="45"/>
        <n v="46"/>
        <n v="48"/>
        <n v="49"/>
        <n v="50"/>
        <n v="44" u="1"/>
        <n v="47" u="1"/>
        <n v="38" u="1"/>
        <n v="10" u="1"/>
        <n v="41" u="1"/>
        <n v="15" u="1"/>
        <n v="34" u="1"/>
        <n v="31" u="1"/>
        <n v="16" u="1"/>
        <n v="20" u="1"/>
        <n v="2" u="1"/>
        <n v="21" u="1"/>
        <n v="6" u="1"/>
        <n v="14" u="1"/>
        <n v="9" u="1"/>
      </sharedItems>
    </cacheField>
  </cacheFields>
  <extLst>
    <ext xmlns:x14="http://schemas.microsoft.com/office/spreadsheetml/2009/9/main" uri="{725AE2AE-9491-48be-B2B4-4EB974FC3084}">
      <x14:pivotCacheDefinition pivotCacheId="666204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x v="0"/>
    <n v="60270"/>
    <n v="0"/>
    <n v="0"/>
  </r>
  <r>
    <s v="ID8"/>
    <x v="0"/>
    <x v="1"/>
    <x v="1"/>
    <n v="39627"/>
    <n v="0.23"/>
    <n v="9114.2100000000009"/>
  </r>
  <r>
    <s v="ID24"/>
    <x v="0"/>
    <x v="2"/>
    <x v="2"/>
    <n v="29726"/>
    <n v="0.1"/>
    <n v="2972.6000000000004"/>
  </r>
  <r>
    <s v="ID23"/>
    <x v="0"/>
    <x v="3"/>
    <x v="2"/>
    <n v="93668"/>
    <n v="0"/>
    <n v="0"/>
  </r>
  <r>
    <s v="ID13"/>
    <x v="0"/>
    <x v="4"/>
    <x v="1"/>
    <n v="134000"/>
    <n v="0.08"/>
    <n v="10720"/>
  </r>
  <r>
    <s v="ID7"/>
    <x v="0"/>
    <x v="5"/>
    <x v="1"/>
    <n v="34808"/>
    <n v="0.27"/>
    <n v="9398.16"/>
  </r>
  <r>
    <s v="ID19"/>
    <x v="0"/>
    <x v="6"/>
    <x v="2"/>
    <n v="135000"/>
    <n v="0.14000000000000001"/>
    <n v="18900"/>
  </r>
  <r>
    <s v="ID22"/>
    <x v="0"/>
    <x v="7"/>
    <x v="2"/>
    <n v="45000"/>
    <n v="0.09"/>
    <n v="4050"/>
  </r>
  <r>
    <s v="ID5"/>
    <x v="0"/>
    <x v="8"/>
    <x v="2"/>
    <n v="89500"/>
    <n v="0.06"/>
    <n v="5370"/>
  </r>
  <r>
    <s v="ID9"/>
    <x v="0"/>
    <x v="9"/>
    <x v="0"/>
    <n v="21971"/>
    <n v="0.23"/>
    <n v="5053.33"/>
  </r>
  <r>
    <s v="ID17"/>
    <x v="0"/>
    <x v="10"/>
    <x v="0"/>
    <n v="80000"/>
    <n v="0.06"/>
    <n v="4800"/>
  </r>
  <r>
    <s v="ID10"/>
    <x v="0"/>
    <x v="11"/>
    <x v="2"/>
    <n v="45117"/>
    <n v="0.24"/>
    <n v="10828.08"/>
  </r>
  <r>
    <s v="ID21"/>
    <x v="0"/>
    <x v="12"/>
    <x v="1"/>
    <n v="50545"/>
    <n v="0.25"/>
    <n v="12636.25"/>
  </r>
  <r>
    <s v="ID3"/>
    <x v="1"/>
    <x v="13"/>
    <x v="2"/>
    <n v="140000"/>
    <n v="0.1"/>
    <n v="14000"/>
  </r>
  <r>
    <s v="ID29"/>
    <x v="1"/>
    <x v="14"/>
    <x v="1"/>
    <n v="110000"/>
    <n v="0.18"/>
    <n v="19800"/>
  </r>
  <r>
    <s v="ID30"/>
    <x v="1"/>
    <x v="15"/>
    <x v="2"/>
    <n v="68357"/>
    <n v="0"/>
    <n v="0"/>
  </r>
  <r>
    <s v="ID14"/>
    <x v="1"/>
    <x v="16"/>
    <x v="0"/>
    <n v="51800"/>
    <n v="0.09"/>
    <n v="4662"/>
  </r>
  <r>
    <s v="ID16"/>
    <x v="1"/>
    <x v="17"/>
    <x v="2"/>
    <n v="97000"/>
    <n v="0.19"/>
    <n v="18430"/>
  </r>
  <r>
    <s v="ID27"/>
    <x v="1"/>
    <x v="18"/>
    <x v="2"/>
    <n v="45000"/>
    <n v="0.18"/>
    <n v="8100"/>
  </r>
  <r>
    <s v="ID4"/>
    <x v="2"/>
    <x v="19"/>
    <x v="0"/>
    <n v="89500"/>
    <n v="0.24"/>
    <n v="21480"/>
  </r>
  <r>
    <s v="ID12"/>
    <x v="2"/>
    <x v="20"/>
    <x v="2"/>
    <n v="35971"/>
    <n v="0.14000000000000001"/>
    <n v="5035.9400000000005"/>
  </r>
  <r>
    <s v="ID20"/>
    <x v="2"/>
    <x v="21"/>
    <x v="1"/>
    <n v="80000"/>
    <n v="0.25"/>
    <n v="20000"/>
  </r>
  <r>
    <s v="ID28"/>
    <x v="2"/>
    <x v="22"/>
    <x v="2"/>
    <n v="55117"/>
    <n v="0"/>
    <n v="0"/>
  </r>
  <r>
    <s v="ID25"/>
    <x v="2"/>
    <x v="23"/>
    <x v="0"/>
    <n v="58445"/>
    <n v="0.25"/>
    <n v="14611.25"/>
  </r>
  <r>
    <s v="ID1"/>
    <x v="2"/>
    <x v="24"/>
    <x v="2"/>
    <n v="120000"/>
    <n v="0.21"/>
    <n v="25200"/>
  </r>
  <r>
    <s v="ID15"/>
    <x v="2"/>
    <x v="25"/>
    <x v="2"/>
    <n v="45117"/>
    <n v="0.17"/>
    <n v="7669.89"/>
  </r>
  <r>
    <s v="ID2"/>
    <x v="2"/>
    <x v="26"/>
    <x v="1"/>
    <n v="50545"/>
    <n v="0"/>
    <n v="0"/>
  </r>
  <r>
    <s v="ID11"/>
    <x v="2"/>
    <x v="27"/>
    <x v="0"/>
    <n v="140000"/>
    <n v="0.2"/>
    <n v="28000"/>
  </r>
  <r>
    <s v="ID26"/>
    <x v="2"/>
    <x v="28"/>
    <x v="2"/>
    <n v="90000"/>
    <n v="0.25"/>
    <n v="22500"/>
  </r>
  <r>
    <s v="ID6"/>
    <x v="2"/>
    <x v="29"/>
    <x v="1"/>
    <n v="88357"/>
    <n v="0"/>
    <n v="0"/>
  </r>
  <r>
    <s v="ID31"/>
    <x v="2"/>
    <x v="30"/>
    <x v="2"/>
    <n v="59200"/>
    <n v="0.06"/>
    <n v="3552"/>
  </r>
  <r>
    <s v="ID32"/>
    <x v="2"/>
    <x v="31"/>
    <x v="0"/>
    <n v="97000"/>
    <n v="0.15"/>
    <n v="14550"/>
  </r>
  <r>
    <s v="ID33"/>
    <x v="2"/>
    <x v="32"/>
    <x v="2"/>
    <n v="68357"/>
    <n v="0.15"/>
    <n v="10253.549999999999"/>
  </r>
  <r>
    <s v="ID34"/>
    <x v="2"/>
    <x v="33"/>
    <x v="1"/>
    <n v="51800"/>
    <n v="0.19"/>
    <n v="9842"/>
  </r>
  <r>
    <s v="ID35"/>
    <x v="2"/>
    <x v="34"/>
    <x v="2"/>
    <n v="97000"/>
    <n v="0.18"/>
    <n v="17460"/>
  </r>
  <r>
    <s v="ID36"/>
    <x v="2"/>
    <x v="35"/>
    <x v="0"/>
    <n v="45000"/>
    <n v="0.18"/>
    <n v="8100"/>
  </r>
  <r>
    <s v="ID37"/>
    <x v="1"/>
    <x v="36"/>
    <x v="2"/>
    <n v="89500"/>
    <n v="0.21"/>
    <n v="18795"/>
  </r>
  <r>
    <s v="ID38"/>
    <x v="1"/>
    <x v="37"/>
    <x v="1"/>
    <n v="35971"/>
    <n v="0.14000000000000001"/>
    <n v="5035.9400000000005"/>
  </r>
  <r>
    <s v="ID39"/>
    <x v="1"/>
    <x v="38"/>
    <x v="1"/>
    <n v="80000"/>
    <n v="0.16"/>
    <n v="12800"/>
  </r>
  <r>
    <s v="ID40"/>
    <x v="1"/>
    <x v="39"/>
    <x v="0"/>
    <n v="55117"/>
    <n v="0.14000000000000001"/>
    <n v="7716.380000000001"/>
  </r>
  <r>
    <s v="ID41"/>
    <x v="0"/>
    <x v="40"/>
    <x v="2"/>
    <n v="58445"/>
    <n v="0.22"/>
    <n v="12857.9"/>
  </r>
  <r>
    <s v="ID42"/>
    <x v="0"/>
    <x v="41"/>
    <x v="2"/>
    <n v="120000"/>
    <n v="0.13"/>
    <n v="15600"/>
  </r>
  <r>
    <s v="ID43"/>
    <x v="1"/>
    <x v="42"/>
    <x v="1"/>
    <n v="45450"/>
    <n v="0.16"/>
    <n v="7272"/>
  </r>
  <r>
    <s v="ID44"/>
    <x v="1"/>
    <x v="43"/>
    <x v="2"/>
    <n v="89500"/>
    <n v="0.09"/>
    <n v="8055"/>
  </r>
  <r>
    <s v="ID45"/>
    <x v="1"/>
    <x v="44"/>
    <x v="0"/>
    <n v="65971"/>
    <n v="0.1"/>
    <n v="6597.1"/>
  </r>
  <r>
    <s v="ID46"/>
    <x v="1"/>
    <x v="45"/>
    <x v="2"/>
    <n v="80000"/>
    <n v="0.18"/>
    <n v="14400"/>
  </r>
  <r>
    <s v="ID47"/>
    <x v="0"/>
    <x v="46"/>
    <x v="1"/>
    <n v="55117"/>
    <n v="0.13"/>
    <n v="7165.21"/>
  </r>
  <r>
    <s v="ID48"/>
    <x v="0"/>
    <x v="47"/>
    <x v="0"/>
    <n v="60445"/>
    <n v="0.19"/>
    <n v="11484.55"/>
  </r>
  <r>
    <s v="ID49"/>
    <x v="0"/>
    <x v="48"/>
    <x v="2"/>
    <n v="83117"/>
    <n v="0.2"/>
    <n v="16623.400000000001"/>
  </r>
  <r>
    <s v="ID50"/>
    <x v="0"/>
    <x v="49"/>
    <x v="0"/>
    <n v="58445"/>
    <n v="0.11"/>
    <n v="6428.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18"/>
    <x v="0"/>
    <x v="0"/>
    <s v="Australia"/>
    <n v="60270"/>
  </r>
  <r>
    <s v="ID8"/>
    <x v="0"/>
    <x v="1"/>
    <s v="Netherlands"/>
    <n v="39627"/>
  </r>
  <r>
    <s v="ID24"/>
    <x v="0"/>
    <x v="2"/>
    <s v="USA"/>
    <n v="29726"/>
  </r>
  <r>
    <s v="ID23"/>
    <x v="0"/>
    <x v="3"/>
    <s v="USA"/>
    <n v="93668"/>
  </r>
  <r>
    <s v="ID13"/>
    <x v="0"/>
    <x v="4"/>
    <s v="Netherlands"/>
    <n v="134000"/>
  </r>
  <r>
    <s v="ID7"/>
    <x v="0"/>
    <x v="5"/>
    <s v="Netherlands"/>
    <n v="34808"/>
  </r>
  <r>
    <s v="ID19"/>
    <x v="0"/>
    <x v="6"/>
    <s v="USA"/>
    <n v="135000"/>
  </r>
  <r>
    <s v="ID22"/>
    <x v="0"/>
    <x v="7"/>
    <s v="USA"/>
    <n v="45000"/>
  </r>
  <r>
    <s v="ID5"/>
    <x v="0"/>
    <x v="8"/>
    <s v="USA"/>
    <n v="89500"/>
  </r>
  <r>
    <s v="ID9"/>
    <x v="0"/>
    <x v="9"/>
    <s v="Australia"/>
    <n v="21971"/>
  </r>
  <r>
    <s v="ID17"/>
    <x v="0"/>
    <x v="10"/>
    <s v="Australia"/>
    <n v="80000"/>
  </r>
  <r>
    <s v="ID10"/>
    <x v="0"/>
    <x v="11"/>
    <s v="USA"/>
    <n v="45117"/>
  </r>
  <r>
    <s v="ID21"/>
    <x v="0"/>
    <x v="12"/>
    <s v="Netherlands"/>
    <n v="50545"/>
  </r>
  <r>
    <s v="ID3"/>
    <x v="1"/>
    <x v="13"/>
    <s v="USA"/>
    <n v="140000"/>
  </r>
  <r>
    <s v="ID29"/>
    <x v="1"/>
    <x v="14"/>
    <s v="Netherlands"/>
    <n v="110000"/>
  </r>
  <r>
    <s v="ID30"/>
    <x v="1"/>
    <x v="15"/>
    <s v="USA"/>
    <n v="68357"/>
  </r>
  <r>
    <s v="ID14"/>
    <x v="1"/>
    <x v="16"/>
    <s v="Australia"/>
    <n v="51800"/>
  </r>
  <r>
    <s v="ID16"/>
    <x v="1"/>
    <x v="17"/>
    <s v="USA"/>
    <n v="97000"/>
  </r>
  <r>
    <s v="ID27"/>
    <x v="1"/>
    <x v="18"/>
    <s v="USA"/>
    <n v="45000"/>
  </r>
  <r>
    <s v="ID4"/>
    <x v="2"/>
    <x v="19"/>
    <s v="Australia"/>
    <n v="89500"/>
  </r>
  <r>
    <s v="ID12"/>
    <x v="2"/>
    <x v="20"/>
    <s v="USA"/>
    <n v="35971"/>
  </r>
  <r>
    <s v="ID20"/>
    <x v="2"/>
    <x v="21"/>
    <s v="Netherlands"/>
    <n v="80000"/>
  </r>
  <r>
    <s v="ID28"/>
    <x v="2"/>
    <x v="22"/>
    <s v="USA"/>
    <n v="55117"/>
  </r>
  <r>
    <s v="ID25"/>
    <x v="2"/>
    <x v="23"/>
    <s v="Australia"/>
    <n v="58445"/>
  </r>
  <r>
    <s v="ID1"/>
    <x v="2"/>
    <x v="24"/>
    <s v="USA"/>
    <n v="120000"/>
  </r>
  <r>
    <s v="ID15"/>
    <x v="2"/>
    <x v="25"/>
    <s v="USA"/>
    <n v="45117"/>
  </r>
  <r>
    <s v="ID2"/>
    <x v="2"/>
    <x v="26"/>
    <s v="Netherlands"/>
    <n v="50545"/>
  </r>
  <r>
    <s v="ID11"/>
    <x v="2"/>
    <x v="27"/>
    <s v="Australia"/>
    <n v="140000"/>
  </r>
  <r>
    <s v="ID26"/>
    <x v="2"/>
    <x v="28"/>
    <s v="USA"/>
    <n v="90000"/>
  </r>
  <r>
    <s v="ID6"/>
    <x v="2"/>
    <x v="29"/>
    <s v="Netherlands"/>
    <n v="88357"/>
  </r>
  <r>
    <s v="ID31"/>
    <x v="2"/>
    <x v="30"/>
    <s v="USA"/>
    <n v="59200"/>
  </r>
  <r>
    <s v="ID32"/>
    <x v="2"/>
    <x v="31"/>
    <s v="Australia"/>
    <n v="97000"/>
  </r>
  <r>
    <s v="ID33"/>
    <x v="2"/>
    <x v="32"/>
    <s v="USA"/>
    <n v="68357"/>
  </r>
  <r>
    <s v="ID34"/>
    <x v="2"/>
    <x v="33"/>
    <s v="Netherlands"/>
    <n v="51800"/>
  </r>
  <r>
    <s v="ID35"/>
    <x v="2"/>
    <x v="34"/>
    <s v="USA"/>
    <n v="97000"/>
  </r>
  <r>
    <s v="ID36"/>
    <x v="2"/>
    <x v="35"/>
    <s v="Australia"/>
    <n v="45000"/>
  </r>
  <r>
    <s v="ID37"/>
    <x v="1"/>
    <x v="36"/>
    <s v="USA"/>
    <n v="89500"/>
  </r>
  <r>
    <s v="ID38"/>
    <x v="1"/>
    <x v="37"/>
    <s v="Netherlands"/>
    <n v="35971"/>
  </r>
  <r>
    <s v="ID39"/>
    <x v="1"/>
    <x v="38"/>
    <s v="Netherlands"/>
    <n v="80000"/>
  </r>
  <r>
    <s v="ID40"/>
    <x v="1"/>
    <x v="39"/>
    <s v="Australia"/>
    <n v="55117"/>
  </r>
  <r>
    <s v="ID41"/>
    <x v="0"/>
    <x v="40"/>
    <s v="USA"/>
    <n v="58445"/>
  </r>
  <r>
    <s v="ID42"/>
    <x v="0"/>
    <x v="41"/>
    <s v="USA"/>
    <n v="120000"/>
  </r>
  <r>
    <s v="ID43"/>
    <x v="1"/>
    <x v="42"/>
    <s v="Netherlands"/>
    <n v="45450"/>
  </r>
  <r>
    <s v="ID44"/>
    <x v="1"/>
    <x v="43"/>
    <s v="USA"/>
    <n v="89500"/>
  </r>
  <r>
    <s v="ID45"/>
    <x v="1"/>
    <x v="44"/>
    <s v="Australia"/>
    <n v="65971"/>
  </r>
  <r>
    <s v="ID46"/>
    <x v="1"/>
    <x v="45"/>
    <s v="USA"/>
    <n v="80000"/>
  </r>
  <r>
    <s v="ID47"/>
    <x v="0"/>
    <x v="46"/>
    <s v="Netherlands"/>
    <n v="55117"/>
  </r>
  <r>
    <s v="ID48"/>
    <x v="0"/>
    <x v="47"/>
    <s v="Australia"/>
    <n v="60445"/>
  </r>
  <r>
    <s v="ID49"/>
    <x v="0"/>
    <x v="48"/>
    <s v="USA"/>
    <n v="83117"/>
  </r>
  <r>
    <s v="ID50"/>
    <x v="0"/>
    <x v="49"/>
    <s v="Australia"/>
    <n v="5844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s v="ID3"/>
    <x v="0"/>
    <x v="0"/>
    <s v="USA"/>
    <n v="140000"/>
    <x v="0"/>
  </r>
  <r>
    <s v="ID11"/>
    <x v="1"/>
    <x v="1"/>
    <s v="Australia"/>
    <n v="140000"/>
    <x v="0"/>
  </r>
  <r>
    <s v="ID19"/>
    <x v="2"/>
    <x v="2"/>
    <s v="USA"/>
    <n v="135000"/>
    <x v="1"/>
  </r>
  <r>
    <s v="ID13"/>
    <x v="2"/>
    <x v="3"/>
    <s v="Netherlands"/>
    <n v="134000"/>
    <x v="2"/>
  </r>
  <r>
    <s v="ID1"/>
    <x v="1"/>
    <x v="4"/>
    <s v="USA"/>
    <n v="120000"/>
    <x v="3"/>
  </r>
  <r>
    <s v="ID42"/>
    <x v="2"/>
    <x v="5"/>
    <s v="USA"/>
    <n v="120000"/>
    <x v="3"/>
  </r>
  <r>
    <s v="ID29"/>
    <x v="0"/>
    <x v="6"/>
    <s v="Netherlands"/>
    <n v="110000"/>
    <x v="4"/>
  </r>
  <r>
    <s v="ID16"/>
    <x v="0"/>
    <x v="7"/>
    <s v="USA"/>
    <n v="97000"/>
    <x v="5"/>
  </r>
  <r>
    <s v="ID32"/>
    <x v="1"/>
    <x v="8"/>
    <s v="Australia"/>
    <n v="97000"/>
    <x v="5"/>
  </r>
  <r>
    <s v="ID35"/>
    <x v="1"/>
    <x v="9"/>
    <s v="USA"/>
    <n v="97000"/>
    <x v="5"/>
  </r>
  <r>
    <s v="ID23"/>
    <x v="2"/>
    <x v="10"/>
    <s v="USA"/>
    <n v="93668"/>
    <x v="6"/>
  </r>
  <r>
    <s v="ID26"/>
    <x v="1"/>
    <x v="11"/>
    <s v="USA"/>
    <n v="90000"/>
    <x v="7"/>
  </r>
  <r>
    <s v="ID5"/>
    <x v="2"/>
    <x v="12"/>
    <s v="USA"/>
    <n v="89500"/>
    <x v="8"/>
  </r>
  <r>
    <s v="ID4"/>
    <x v="1"/>
    <x v="13"/>
    <s v="Australia"/>
    <n v="89500"/>
    <x v="8"/>
  </r>
  <r>
    <s v="ID37"/>
    <x v="0"/>
    <x v="14"/>
    <s v="USA"/>
    <n v="89500"/>
    <x v="8"/>
  </r>
  <r>
    <s v="ID44"/>
    <x v="0"/>
    <x v="15"/>
    <s v="USA"/>
    <n v="89500"/>
    <x v="8"/>
  </r>
  <r>
    <s v="ID6"/>
    <x v="1"/>
    <x v="16"/>
    <s v="Netherlands"/>
    <n v="88357"/>
    <x v="9"/>
  </r>
  <r>
    <s v="ID49"/>
    <x v="2"/>
    <x v="17"/>
    <s v="USA"/>
    <n v="83117"/>
    <x v="10"/>
  </r>
  <r>
    <s v="ID17"/>
    <x v="2"/>
    <x v="18"/>
    <s v="Australia"/>
    <n v="80000"/>
    <x v="11"/>
  </r>
  <r>
    <s v="ID20"/>
    <x v="1"/>
    <x v="19"/>
    <s v="Netherlands"/>
    <n v="80000"/>
    <x v="11"/>
  </r>
  <r>
    <s v="ID39"/>
    <x v="0"/>
    <x v="20"/>
    <s v="Netherlands"/>
    <n v="80000"/>
    <x v="11"/>
  </r>
  <r>
    <s v="ID46"/>
    <x v="0"/>
    <x v="21"/>
    <s v="USA"/>
    <n v="80000"/>
    <x v="11"/>
  </r>
  <r>
    <s v="ID30"/>
    <x v="0"/>
    <x v="22"/>
    <s v="USA"/>
    <n v="68357"/>
    <x v="12"/>
  </r>
  <r>
    <s v="ID33"/>
    <x v="1"/>
    <x v="23"/>
    <s v="USA"/>
    <n v="68357"/>
    <x v="12"/>
  </r>
  <r>
    <s v="ID45"/>
    <x v="0"/>
    <x v="24"/>
    <s v="Australia"/>
    <n v="65971"/>
    <x v="13"/>
  </r>
  <r>
    <s v="ID48"/>
    <x v="2"/>
    <x v="25"/>
    <s v="Australia"/>
    <n v="60445"/>
    <x v="14"/>
  </r>
  <r>
    <s v="ID18"/>
    <x v="2"/>
    <x v="26"/>
    <s v="Australia"/>
    <n v="60270"/>
    <x v="15"/>
  </r>
  <r>
    <s v="ID31"/>
    <x v="1"/>
    <x v="27"/>
    <s v="USA"/>
    <n v="59200"/>
    <x v="16"/>
  </r>
  <r>
    <s v="ID25"/>
    <x v="1"/>
    <x v="28"/>
    <s v="Australia"/>
    <n v="58445"/>
    <x v="17"/>
  </r>
  <r>
    <s v="ID41"/>
    <x v="2"/>
    <x v="29"/>
    <s v="USA"/>
    <n v="58445"/>
    <x v="17"/>
  </r>
  <r>
    <s v="ID50"/>
    <x v="2"/>
    <x v="30"/>
    <s v="Australia"/>
    <n v="58445"/>
    <x v="17"/>
  </r>
  <r>
    <s v="ID28"/>
    <x v="1"/>
    <x v="31"/>
    <s v="USA"/>
    <n v="55117"/>
    <x v="18"/>
  </r>
  <r>
    <s v="ID40"/>
    <x v="0"/>
    <x v="32"/>
    <s v="Australia"/>
    <n v="55117"/>
    <x v="18"/>
  </r>
  <r>
    <s v="ID47"/>
    <x v="2"/>
    <x v="33"/>
    <s v="Netherlands"/>
    <n v="55117"/>
    <x v="18"/>
  </r>
  <r>
    <s v="ID14"/>
    <x v="0"/>
    <x v="34"/>
    <s v="Australia"/>
    <n v="51800"/>
    <x v="19"/>
  </r>
  <r>
    <s v="ID34"/>
    <x v="1"/>
    <x v="35"/>
    <s v="Netherlands"/>
    <n v="51800"/>
    <x v="19"/>
  </r>
  <r>
    <s v="ID21"/>
    <x v="2"/>
    <x v="36"/>
    <s v="Netherlands"/>
    <n v="50545"/>
    <x v="20"/>
  </r>
  <r>
    <s v="ID2"/>
    <x v="1"/>
    <x v="37"/>
    <s v="Netherlands"/>
    <n v="50545"/>
    <x v="20"/>
  </r>
  <r>
    <s v="ID43"/>
    <x v="0"/>
    <x v="38"/>
    <s v="Netherlands"/>
    <n v="45450"/>
    <x v="21"/>
  </r>
  <r>
    <s v="ID10"/>
    <x v="2"/>
    <x v="39"/>
    <s v="USA"/>
    <n v="45117"/>
    <x v="22"/>
  </r>
  <r>
    <s v="ID15"/>
    <x v="1"/>
    <x v="40"/>
    <s v="USA"/>
    <n v="45117"/>
    <x v="22"/>
  </r>
  <r>
    <s v="ID22"/>
    <x v="2"/>
    <x v="41"/>
    <s v="USA"/>
    <n v="45000"/>
    <x v="23"/>
  </r>
  <r>
    <s v="ID27"/>
    <x v="0"/>
    <x v="42"/>
    <s v="USA"/>
    <n v="45000"/>
    <x v="23"/>
  </r>
  <r>
    <s v="ID36"/>
    <x v="1"/>
    <x v="43"/>
    <s v="Australia"/>
    <n v="45000"/>
    <x v="23"/>
  </r>
  <r>
    <s v="ID8"/>
    <x v="2"/>
    <x v="44"/>
    <s v="Netherlands"/>
    <n v="39627"/>
    <x v="24"/>
  </r>
  <r>
    <s v="ID12"/>
    <x v="1"/>
    <x v="45"/>
    <s v="USA"/>
    <n v="35971"/>
    <x v="25"/>
  </r>
  <r>
    <s v="ID38"/>
    <x v="0"/>
    <x v="46"/>
    <s v="Netherlands"/>
    <n v="35971"/>
    <x v="25"/>
  </r>
  <r>
    <s v="ID7"/>
    <x v="2"/>
    <x v="47"/>
    <s v="Netherlands"/>
    <n v="34808"/>
    <x v="26"/>
  </r>
  <r>
    <s v="ID24"/>
    <x v="2"/>
    <x v="48"/>
    <s v="USA"/>
    <n v="29726"/>
    <x v="27"/>
  </r>
  <r>
    <s v="ID9"/>
    <x v="2"/>
    <x v="49"/>
    <s v="Australia"/>
    <n v="21971"/>
    <x v="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03DAD4-D9FF-408E-A4AC-5CCD96B129C8}"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epartment">
  <location ref="B2:C6" firstHeaderRow="1" firstDataRow="1" firstDataCol="1"/>
  <pivotFields count="5">
    <pivotField showAll="0"/>
    <pivotField axis="axisRow" showAll="0">
      <items count="4">
        <item x="2"/>
        <item x="1"/>
        <item x="0"/>
        <item t="default"/>
      </items>
    </pivotField>
    <pivotField showAll="0"/>
    <pivotField showAll="0"/>
    <pivotField dataField="1" numFmtId="164" showAll="0"/>
  </pivotFields>
  <rowFields count="1">
    <field x="1"/>
  </rowFields>
  <rowItems count="4">
    <i>
      <x/>
    </i>
    <i>
      <x v="1"/>
    </i>
    <i>
      <x v="2"/>
    </i>
    <i t="grand">
      <x/>
    </i>
  </rowItems>
  <colItems count="1">
    <i/>
  </colItems>
  <dataFields count="1">
    <dataField name="Sum of YearlySal" fld="4" baseField="0" baseItem="0"/>
  </dataFields>
  <formats count="1">
    <format dxfId="68">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 count="3">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B28028-56B4-437D-9114-D5496744C38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5:I10" firstHeaderRow="1" firstDataRow="1" firstDataCol="1" rowPageCount="1" colPageCount="1"/>
  <pivotFields count="6">
    <pivotField showAll="0"/>
    <pivotField axis="axisRow" showAll="0">
      <items count="4">
        <item x="1"/>
        <item x="0"/>
        <item x="2"/>
        <item t="default"/>
      </items>
    </pivotField>
    <pivotField axis="axisRow" showAll="0">
      <items count="51">
        <item x="6"/>
        <item x="34"/>
        <item x="8"/>
        <item x="40"/>
        <item x="39"/>
        <item x="24"/>
        <item x="7"/>
        <item x="4"/>
        <item x="1"/>
        <item x="31"/>
        <item x="37"/>
        <item x="33"/>
        <item x="41"/>
        <item x="13"/>
        <item x="46"/>
        <item x="29"/>
        <item x="26"/>
        <item x="9"/>
        <item x="20"/>
        <item x="32"/>
        <item x="43"/>
        <item x="3"/>
        <item x="17"/>
        <item x="27"/>
        <item x="15"/>
        <item x="36"/>
        <item x="35"/>
        <item x="42"/>
        <item x="0"/>
        <item x="48"/>
        <item x="28"/>
        <item x="2"/>
        <item x="49"/>
        <item x="45"/>
        <item x="16"/>
        <item x="22"/>
        <item x="11"/>
        <item x="44"/>
        <item x="19"/>
        <item x="25"/>
        <item x="30"/>
        <item x="14"/>
        <item x="21"/>
        <item x="38"/>
        <item x="5"/>
        <item x="47"/>
        <item x="23"/>
        <item x="10"/>
        <item x="12"/>
        <item x="18"/>
        <item t="default"/>
      </items>
    </pivotField>
    <pivotField showAll="0"/>
    <pivotField dataField="1" numFmtId="164" showAll="0"/>
    <pivotField axis="axisPage" multipleItemSelectionAllowed="1" showAll="0">
      <items count="45">
        <item x="0"/>
        <item m="1" x="39"/>
        <item h="1" x="1"/>
        <item h="1" x="2"/>
        <item h="1" x="3"/>
        <item m="1" x="41"/>
        <item h="1" x="4"/>
        <item h="1" x="5"/>
        <item m="1" x="43"/>
        <item m="1" x="32"/>
        <item h="1" x="6"/>
        <item h="1" x="7"/>
        <item h="1" x="8"/>
        <item m="1" x="42"/>
        <item m="1" x="34"/>
        <item m="1" x="37"/>
        <item h="1" x="9"/>
        <item h="1" x="10"/>
        <item h="1" x="11"/>
        <item m="1" x="38"/>
        <item m="1" x="40"/>
        <item h="1" x="12"/>
        <item h="1" x="13"/>
        <item h="1" x="14"/>
        <item h="1" x="15"/>
        <item h="1" x="16"/>
        <item h="1" x="17"/>
        <item m="1" x="36"/>
        <item h="1" x="18"/>
        <item m="1" x="35"/>
        <item h="1" x="19"/>
        <item h="1" x="20"/>
        <item m="1" x="31"/>
        <item h="1" x="21"/>
        <item h="1" x="22"/>
        <item m="1" x="33"/>
        <item h="1" x="23"/>
        <item m="1" x="29"/>
        <item h="1" x="24"/>
        <item h="1" x="25"/>
        <item m="1" x="30"/>
        <item h="1" x="26"/>
        <item h="1" x="27"/>
        <item h="1" x="28"/>
        <item t="default"/>
      </items>
    </pivotField>
  </pivotFields>
  <rowFields count="2">
    <field x="1"/>
    <field x="2"/>
  </rowFields>
  <rowItems count="5">
    <i>
      <x/>
    </i>
    <i r="1">
      <x v="8"/>
    </i>
    <i>
      <x v="1"/>
    </i>
    <i r="1">
      <x v="28"/>
    </i>
    <i t="grand">
      <x/>
    </i>
  </rowItems>
  <colItems count="1">
    <i/>
  </colItems>
  <pageFields count="1">
    <pageField fld="5" hier="-1"/>
  </pageFields>
  <dataFields count="1">
    <dataField name="Max of YearlySal" fld="4" subtotal="max"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92B336-B0CA-4B1A-806A-739D349FB8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54" firstHeaderRow="1" firstDataRow="1" firstDataCol="1"/>
  <pivotFields count="7">
    <pivotField showAll="0"/>
    <pivotField showAll="0">
      <items count="4">
        <item x="2"/>
        <item x="1"/>
        <item x="0"/>
        <item t="default"/>
      </items>
    </pivotField>
    <pivotField axis="axisRow" showAll="0">
      <items count="51">
        <item x="14"/>
        <item x="16"/>
        <item x="31"/>
        <item x="25"/>
        <item x="11"/>
        <item x="44"/>
        <item x="17"/>
        <item x="24"/>
        <item x="27"/>
        <item x="22"/>
        <item x="26"/>
        <item x="46"/>
        <item x="7"/>
        <item x="19"/>
        <item x="37"/>
        <item x="40"/>
        <item x="0"/>
        <item x="34"/>
        <item x="38"/>
        <item x="39"/>
        <item x="35"/>
        <item x="4"/>
        <item x="48"/>
        <item x="30"/>
        <item x="43"/>
        <item x="12"/>
        <item x="33"/>
        <item x="18"/>
        <item x="13"/>
        <item x="2"/>
        <item x="23"/>
        <item x="6"/>
        <item x="9"/>
        <item x="20"/>
        <item x="29"/>
        <item x="15"/>
        <item x="28"/>
        <item x="1"/>
        <item x="21"/>
        <item x="47"/>
        <item x="49"/>
        <item x="36"/>
        <item x="45"/>
        <item x="42"/>
        <item x="41"/>
        <item x="5"/>
        <item x="32"/>
        <item x="3"/>
        <item x="8"/>
        <item x="10"/>
        <item t="default"/>
      </items>
    </pivotField>
    <pivotField showAll="0">
      <items count="4">
        <item x="0"/>
        <item x="1"/>
        <item x="2"/>
        <item t="default"/>
      </items>
    </pivotField>
    <pivotField numFmtId="164" showAll="0"/>
    <pivotField showAll="0"/>
    <pivotField dataField="1" numFmtId="44" showAll="0"/>
  </pivotFields>
  <rowFields count="1">
    <field x="2"/>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Bonus $" fld="6" baseField="0" baseItem="0" numFmtId="164"/>
  </dataFields>
  <formats count="10">
    <format dxfId="57">
      <pivotArea outline="0" collapsedLevelsAreSubtotals="1" fieldPosition="0"/>
    </format>
    <format dxfId="56">
      <pivotArea dataOnly="0" labelOnly="1" outline="0" axis="axisValues" fieldPosition="0"/>
    </format>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fieldPosition="0">
        <references count="1">
          <reference field="2" count="0"/>
        </references>
      </pivotArea>
    </format>
    <format dxfId="51">
      <pivotArea dataOnly="0" labelOnly="1" grandRow="1" outline="0" fieldPosition="0"/>
    </format>
    <format dxfId="50">
      <pivotArea dataOnly="0" labelOnly="1" outline="0" axis="axisValues" fieldPosition="0"/>
    </format>
    <format dxfId="2">
      <pivotArea field="2" type="button" dataOnly="0" labelOnly="1" outline="0" axis="axisRow"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9383FA05-F335-492C-8168-CBC5F8D4CE78}" sourceName="Country">
  <pivotTables>
    <pivotTable tabId="11" name="PivotTable2"/>
  </pivotTables>
  <data>
    <tabular pivotCacheId="196787598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50A3E90F-673D-4CC4-87D3-B3A5594518F4}" sourceName="Department">
  <pivotTables>
    <pivotTable tabId="11" name="PivotTable2"/>
  </pivotTables>
  <data>
    <tabular pivotCacheId="196787598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3" xr10:uid="{229A5119-10BF-4468-9779-2ADFA22CC6C0}" sourceName="Department">
  <pivotTables>
    <pivotTable tabId="15" name="PivotTable3"/>
  </pivotTables>
  <data>
    <tabular pivotCacheId="666204303">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A87234C-327B-43CD-9445-E7A3AB8806FE}" sourceName="Department">
  <extLst>
    <x:ext xmlns:x15="http://schemas.microsoft.com/office/spreadsheetml/2010/11/main" uri="{2F2917AC-EB37-4324-AD4E-5DD8C200BD13}">
      <x15:tableSlicerCache tableId="3"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BC07619-152E-4CFA-BBB1-AD13D963C9CA}" sourceName="Country">
  <extLst>
    <x:ext xmlns:x15="http://schemas.microsoft.com/office/spreadsheetml/2010/11/main" uri="{2F2917AC-EB37-4324-AD4E-5DD8C200BD13}">
      <x15:tableSlicerCache tableId="4"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7DB38DD-63F9-4BD7-995C-950503351D5C}"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3" xr10:uid="{5F975586-49AB-4B0D-8162-DE4CCA433150}" cache="Slicer_Department3" caption="Department"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2A1F0EB-2D4F-45B2-ABE6-5DDD8333826E}" cache="Slicer_Country" caption="Countr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2B47C16-6D77-4585-83DE-99B81E51DC39}" cache="Slicer_Country1" caption="Country" rowHeight="234950"/>
  <slicer name="Department 1" xr10:uid="{63FD4AEF-E4DD-4903-8761-A33C6ABD7756}" cache="Slicer_Department1" caption="Department"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A0B6B-6E58-4D92-8D16-18CA1495B923}" name="EMPData" displayName="EMPData" ref="A3:E54" totalsRowCount="1" headerRowDxfId="79" headerRowBorderDxfId="78" tableBorderDxfId="77" totalsRowBorderDxfId="76">
  <autoFilter ref="A3:E53" xr:uid="{639A0B6B-6E58-4D92-8D16-18CA1495B923}"/>
  <tableColumns count="5">
    <tableColumn id="1" xr3:uid="{10D75C25-E46F-46DC-B77B-6A24CBC96659}" name="Employee ID" totalsRowLabel="Total" dataDxfId="12" totalsRowDxfId="11"/>
    <tableColumn id="2" xr3:uid="{A9A1B7BF-B67F-4E3D-B05D-1CA5084E6220}" name="Department" dataDxfId="10" totalsRowDxfId="9"/>
    <tableColumn id="3" xr3:uid="{1D69A06F-FBE8-4CD9-B408-A67965E2C5A9}" name="Employee" dataDxfId="8" totalsRowDxfId="7"/>
    <tableColumn id="4" xr3:uid="{045F1C44-E03F-4B14-B0C4-5F1F2D740C6F}" name="Country" dataDxfId="6" totalsRowDxfId="5"/>
    <tableColumn id="5" xr3:uid="{4CA34F10-A491-4D0F-A008-9A622A58741E}" name="YearlySal" totalsRowFunction="sum" dataDxfId="4" totalsRowDxfId="3" dataCellStyle="Comma"/>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32404A-711D-42A0-B943-BEC4B7997172}" name="EmpBonus" displayName="EmpBonus" ref="H3:J47" totalsRowShown="0" headerRowDxfId="75" headerRowBorderDxfId="74" tableBorderDxfId="73" totalsRowBorderDxfId="72">
  <autoFilter ref="H3:J47" xr:uid="{7D32404A-711D-42A0-B943-BEC4B7997172}"/>
  <tableColumns count="3">
    <tableColumn id="1" xr3:uid="{3A445AE6-0460-4262-B97F-11D049E0AA42}" name="EmployeID" dataDxfId="71"/>
    <tableColumn id="2" xr3:uid="{8ACCE417-C3B1-4070-8842-52BB9F3BF8D1}" name="Bonus %" dataDxfId="70"/>
    <tableColumn id="3" xr3:uid="{57087C48-7625-4AFB-8DDB-2F22CEBA3E30}" name="Employee Name" dataDxfId="6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2A6E91A-1953-4BE5-86BF-287A619EAAE0}" name="Table3" displayName="Table3" ref="B3:D53" totalsRowShown="0" headerRowDxfId="67" headerRowBorderDxfId="66" tableBorderDxfId="65" totalsRowBorderDxfId="64">
  <autoFilter ref="B3:D53" xr:uid="{92A6E91A-1953-4BE5-86BF-287A619EAAE0}">
    <filterColumn colId="2">
      <top10 val="2" filterVal="140000"/>
    </filterColumn>
  </autoFilter>
  <sortState xmlns:xlrd2="http://schemas.microsoft.com/office/spreadsheetml/2017/richdata2" ref="B4:D53">
    <sortCondition ref="B3:B53"/>
  </sortState>
  <tableColumns count="3">
    <tableColumn id="1" xr3:uid="{EA00CFA7-3422-4472-97F6-8E48F3A71808}" name="Department" dataDxfId="15"/>
    <tableColumn id="2" xr3:uid="{53FC0456-1151-49F9-9D74-D253A518576E}" name="Employee" dataDxfId="14"/>
    <tableColumn id="4" xr3:uid="{14390B94-B0B1-4822-8F8D-3272B00F1D2A}" name="Salary" dataDxfId="13" dataCellStyle="Comma"/>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48EA705-283C-4019-B138-B5D04C3677D3}" name="Table9" displayName="Table9" ref="A3:F53" totalsRowShown="0" headerRowDxfId="17" dataDxfId="18" tableBorderDxfId="24">
  <autoFilter ref="A3:F53" xr:uid="{748EA705-283C-4019-B138-B5D04C3677D3}"/>
  <sortState xmlns:xlrd2="http://schemas.microsoft.com/office/spreadsheetml/2017/richdata2" ref="A4:F53">
    <sortCondition descending="1" ref="E3:E53"/>
  </sortState>
  <tableColumns count="6">
    <tableColumn id="1" xr3:uid="{2F88EE56-4B4C-43D9-BFCC-0FF4A07E3DD3}" name="Employee ID" dataDxfId="23"/>
    <tableColumn id="2" xr3:uid="{6FFB1B28-5F74-4C2B-A74C-56CB0391D28D}" name="Department" dataDxfId="22"/>
    <tableColumn id="3" xr3:uid="{298C10D2-6363-4515-80ED-E97B9315916B}" name="Employee" dataDxfId="21"/>
    <tableColumn id="4" xr3:uid="{2BE10112-98BD-4F1D-BE41-55E58BB4E784}" name="Country" dataDxfId="20"/>
    <tableColumn id="5" xr3:uid="{E041FA14-883C-4420-AF9D-1218D72A576F}" name="YearlySal" dataDxfId="19" dataCellStyle="Comma"/>
    <tableColumn id="6" xr3:uid="{463AC876-68C0-4415-BE89-A3E18E97D9F0}" name="Rank" dataDxfId="16" dataCellStyle="Comma">
      <calculatedColumnFormula>_xlfn.RANK.EQ(E4,$E$4:$E$53,0)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E5F698-17DC-4078-B269-FB740DFE8313}" name="Table4" displayName="Table4" ref="B2:D52" totalsRowShown="0" headerRowBorderDxfId="63" tableBorderDxfId="62" totalsRowBorderDxfId="61">
  <autoFilter ref="B2:D52" xr:uid="{F7E5F698-17DC-4078-B269-FB740DFE8313}">
    <filterColumn colId="2">
      <top10 val="2" filterVal="140000"/>
    </filterColumn>
  </autoFilter>
  <sortState xmlns:xlrd2="http://schemas.microsoft.com/office/spreadsheetml/2017/richdata2" ref="B3:D4">
    <sortCondition ref="B2:B52"/>
  </sortState>
  <tableColumns count="3">
    <tableColumn id="1" xr3:uid="{6EA2BCC5-5DB2-4866-9262-077307487374}" name="Employee" dataDxfId="60"/>
    <tableColumn id="2" xr3:uid="{AD95B2B3-D32C-46F9-9517-3A34B2B24699}" name="Country" dataDxfId="59"/>
    <tableColumn id="3" xr3:uid="{0D0132B5-E9D1-4EB3-93B3-877B61C5E1CB}" name="Salary" dataDxfId="58" dataCellStyle="Comma"/>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1246BA-2036-4599-A211-651F19F75AE3}" name="EMPData6" displayName="EMPData6" ref="A3:G54" totalsRowCount="1" headerRowDxfId="49" headerRowBorderDxfId="48" tableBorderDxfId="47" totalsRowBorderDxfId="46">
  <autoFilter ref="A3:G53" xr:uid="{639A0B6B-6E58-4D92-8D16-18CA1495B923}"/>
  <tableColumns count="7">
    <tableColumn id="1" xr3:uid="{AC17A4E6-D71A-45AB-B83C-E4437BD62C55}" name="Employee ID" totalsRowLabel="Total" dataDxfId="45" totalsRowDxfId="44"/>
    <tableColumn id="2" xr3:uid="{D286F980-9793-4C85-AC53-2577560EFE06}" name="Department" dataDxfId="43" totalsRowDxfId="42"/>
    <tableColumn id="3" xr3:uid="{9743E65B-7016-4E07-8006-2F0259B78238}" name="Employee" dataDxfId="41" totalsRowDxfId="40"/>
    <tableColumn id="4" xr3:uid="{DE20EA1E-75E5-4A1D-A14A-90FDBE74FD39}" name="Country" dataDxfId="39" totalsRowDxfId="38"/>
    <tableColumn id="5" xr3:uid="{3A496019-6927-4B3E-92D7-E01255738A20}" name="Yearly Sal" totalsRowFunction="sum" dataDxfId="37" totalsRowDxfId="36" dataCellStyle="Comma"/>
    <tableColumn id="7" xr3:uid="{6D81ACC1-080A-4593-9436-FC7F31408958}" name="Bonus %" dataDxfId="35" totalsRowDxfId="34" dataCellStyle="Comma">
      <calculatedColumnFormula>VLOOKUP(EMPData6[[#This Row],[Employee ID]],I:J,2,0)</calculatedColumnFormula>
    </tableColumn>
    <tableColumn id="6" xr3:uid="{04DD7127-DAB2-43C5-96B4-053AB851D91F}" name="Bonus $" dataDxfId="33" totalsRowDxfId="32">
      <calculatedColumnFormula>EMPData6[[#This Row],[Yearly Sal]]*EMPData6[[#This Row],[Bonus %]]</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7DA34A-1CE3-40C0-B2DC-AE130A3F47B9}" name="EmpBonus7" displayName="EmpBonus7" ref="I3:K47" totalsRowShown="0" headerRowDxfId="31" headerRowBorderDxfId="30" tableBorderDxfId="29" totalsRowBorderDxfId="28">
  <autoFilter ref="I3:K47" xr:uid="{7D32404A-711D-42A0-B943-BEC4B7997172}"/>
  <sortState xmlns:xlrd2="http://schemas.microsoft.com/office/spreadsheetml/2017/richdata2" ref="I4:K47">
    <sortCondition ref="K3:K47"/>
  </sortState>
  <tableColumns count="3">
    <tableColumn id="1" xr3:uid="{D55F5E9D-1EFE-40AD-8D05-140DF5E1FFF5}" name="EmployeID" dataDxfId="27"/>
    <tableColumn id="2" xr3:uid="{D7CD263C-DF44-458F-B4FB-725794FEA47B}" name="Bonus %" dataDxfId="26"/>
    <tableColumn id="3" xr3:uid="{6816014A-7246-4D17-92DF-3AF75EDD39CC}" name="Employee Name" dataDxfId="2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ivotTable" Target="../pivotTables/pivotTable2.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6F51B-8E9D-4C91-A28F-8C747454331E}">
  <dimension ref="A1:R54"/>
  <sheetViews>
    <sheetView tabSelected="1" workbookViewId="0">
      <selection activeCell="H3" sqref="H3"/>
    </sheetView>
  </sheetViews>
  <sheetFormatPr defaultRowHeight="14.4" x14ac:dyDescent="0.3"/>
  <cols>
    <col min="1" max="1" width="12.5546875" customWidth="1"/>
    <col min="2" max="2" width="13.109375" customWidth="1"/>
    <col min="3" max="3" width="16.21875" bestFit="1" customWidth="1"/>
    <col min="4" max="4" width="11" bestFit="1" customWidth="1"/>
    <col min="5" max="5" width="14.33203125" style="15" customWidth="1"/>
    <col min="8" max="8" width="11.77734375" customWidth="1"/>
    <col min="9" max="9" width="9.88671875" customWidth="1"/>
    <col min="10" max="10" width="16.33203125" customWidth="1"/>
    <col min="12" max="12" width="52.109375" bestFit="1" customWidth="1"/>
  </cols>
  <sheetData>
    <row r="1" spans="1:18" ht="36.6" x14ac:dyDescent="0.7">
      <c r="A1" s="18"/>
      <c r="B1" s="19" t="s">
        <v>133</v>
      </c>
      <c r="C1" s="19"/>
      <c r="D1" s="19"/>
      <c r="E1" s="19"/>
      <c r="F1" s="19"/>
      <c r="G1" s="19"/>
      <c r="H1" s="19"/>
      <c r="I1" s="19"/>
      <c r="J1" s="19"/>
      <c r="K1" s="19"/>
      <c r="L1" s="19"/>
      <c r="M1" s="19"/>
      <c r="N1" s="19"/>
      <c r="O1" s="19"/>
      <c r="P1" s="19"/>
      <c r="Q1" s="19"/>
      <c r="R1" s="19"/>
    </row>
    <row r="2" spans="1:18" ht="14.55" customHeight="1" x14ac:dyDescent="0.6">
      <c r="A2" s="21"/>
      <c r="B2" s="21"/>
      <c r="C2" s="21"/>
      <c r="D2" s="21"/>
      <c r="E2" s="21"/>
      <c r="F2" s="21"/>
      <c r="G2" s="21"/>
      <c r="H2" s="21"/>
      <c r="I2" s="21"/>
      <c r="J2" s="21"/>
      <c r="K2" s="21"/>
      <c r="L2" s="21"/>
      <c r="M2" s="21"/>
      <c r="N2" s="21"/>
      <c r="O2" s="21"/>
      <c r="P2" s="21"/>
      <c r="Q2" s="21"/>
    </row>
    <row r="3" spans="1:18" x14ac:dyDescent="0.3">
      <c r="A3" s="4" t="s">
        <v>0</v>
      </c>
      <c r="B3" s="5" t="s">
        <v>1</v>
      </c>
      <c r="C3" s="5" t="s">
        <v>2</v>
      </c>
      <c r="D3" s="5" t="s">
        <v>117</v>
      </c>
      <c r="E3" s="12" t="s">
        <v>155</v>
      </c>
      <c r="H3" s="4" t="s">
        <v>67</v>
      </c>
      <c r="I3" s="5" t="s">
        <v>68</v>
      </c>
      <c r="J3" s="9" t="s">
        <v>69</v>
      </c>
    </row>
    <row r="4" spans="1:18" x14ac:dyDescent="0.3">
      <c r="A4" s="3" t="s">
        <v>3</v>
      </c>
      <c r="B4" s="1" t="s">
        <v>4</v>
      </c>
      <c r="C4" s="1" t="s">
        <v>5</v>
      </c>
      <c r="D4" s="1" t="s">
        <v>118</v>
      </c>
      <c r="E4" s="13">
        <v>60270</v>
      </c>
      <c r="H4" s="3" t="s">
        <v>13</v>
      </c>
      <c r="I4" s="2">
        <v>0.27</v>
      </c>
      <c r="J4" s="8" t="s">
        <v>14</v>
      </c>
      <c r="K4">
        <v>1</v>
      </c>
      <c r="L4" t="s">
        <v>142</v>
      </c>
    </row>
    <row r="5" spans="1:18" x14ac:dyDescent="0.3">
      <c r="A5" s="3" t="s">
        <v>6</v>
      </c>
      <c r="B5" s="1" t="s">
        <v>4</v>
      </c>
      <c r="C5" s="1" t="s">
        <v>7</v>
      </c>
      <c r="D5" s="1" t="s">
        <v>119</v>
      </c>
      <c r="E5" s="13">
        <v>39627</v>
      </c>
      <c r="H5" s="3" t="s">
        <v>47</v>
      </c>
      <c r="I5" s="2">
        <v>0.25</v>
      </c>
      <c r="J5" s="8" t="s">
        <v>48</v>
      </c>
      <c r="L5" t="s">
        <v>110</v>
      </c>
    </row>
    <row r="6" spans="1:18" x14ac:dyDescent="0.3">
      <c r="A6" s="3" t="s">
        <v>8</v>
      </c>
      <c r="B6" s="1" t="s">
        <v>4</v>
      </c>
      <c r="C6" s="1" t="s">
        <v>9</v>
      </c>
      <c r="D6" s="1" t="s">
        <v>120</v>
      </c>
      <c r="E6" s="13">
        <v>29726</v>
      </c>
      <c r="H6" s="3" t="s">
        <v>51</v>
      </c>
      <c r="I6" s="2">
        <v>0.25</v>
      </c>
      <c r="J6" s="8" t="s">
        <v>52</v>
      </c>
      <c r="L6" t="s">
        <v>111</v>
      </c>
    </row>
    <row r="7" spans="1:18" x14ac:dyDescent="0.3">
      <c r="A7" s="3" t="s">
        <v>10</v>
      </c>
      <c r="B7" s="1" t="s">
        <v>4</v>
      </c>
      <c r="C7" s="1" t="s">
        <v>73</v>
      </c>
      <c r="D7" s="1" t="s">
        <v>120</v>
      </c>
      <c r="E7" s="13">
        <v>93668</v>
      </c>
      <c r="H7" s="3" t="s">
        <v>61</v>
      </c>
      <c r="I7" s="2">
        <v>0.25</v>
      </c>
      <c r="J7" s="8" t="s">
        <v>62</v>
      </c>
      <c r="L7" t="s">
        <v>112</v>
      </c>
    </row>
    <row r="8" spans="1:18" x14ac:dyDescent="0.3">
      <c r="A8" s="3" t="s">
        <v>11</v>
      </c>
      <c r="B8" s="1" t="s">
        <v>4</v>
      </c>
      <c r="C8" s="1" t="s">
        <v>12</v>
      </c>
      <c r="D8" s="1" t="s">
        <v>119</v>
      </c>
      <c r="E8" s="13">
        <v>134000</v>
      </c>
      <c r="H8" s="3" t="s">
        <v>27</v>
      </c>
      <c r="I8" s="2">
        <v>0.25</v>
      </c>
      <c r="J8" s="8" t="s">
        <v>28</v>
      </c>
      <c r="L8" t="s">
        <v>113</v>
      </c>
    </row>
    <row r="9" spans="1:18" x14ac:dyDescent="0.3">
      <c r="A9" s="3" t="s">
        <v>13</v>
      </c>
      <c r="B9" s="1" t="s">
        <v>4</v>
      </c>
      <c r="C9" s="1" t="s">
        <v>14</v>
      </c>
      <c r="D9" s="1" t="s">
        <v>119</v>
      </c>
      <c r="E9" s="13">
        <v>34808</v>
      </c>
      <c r="H9" s="3" t="s">
        <v>42</v>
      </c>
      <c r="I9" s="2">
        <v>0.24</v>
      </c>
      <c r="J9" s="8" t="s">
        <v>44</v>
      </c>
      <c r="L9" t="s">
        <v>114</v>
      </c>
    </row>
    <row r="10" spans="1:18" x14ac:dyDescent="0.3">
      <c r="A10" s="3" t="s">
        <v>15</v>
      </c>
      <c r="B10" s="1" t="s">
        <v>4</v>
      </c>
      <c r="C10" s="1" t="s">
        <v>16</v>
      </c>
      <c r="D10" s="1" t="s">
        <v>120</v>
      </c>
      <c r="E10" s="13">
        <v>135000</v>
      </c>
      <c r="H10" s="3" t="s">
        <v>25</v>
      </c>
      <c r="I10" s="2">
        <v>0.24</v>
      </c>
      <c r="J10" s="8" t="s">
        <v>26</v>
      </c>
      <c r="L10" t="s">
        <v>115</v>
      </c>
    </row>
    <row r="11" spans="1:18" x14ac:dyDescent="0.3">
      <c r="A11" s="3" t="s">
        <v>17</v>
      </c>
      <c r="B11" s="1" t="s">
        <v>4</v>
      </c>
      <c r="C11" s="1" t="s">
        <v>18</v>
      </c>
      <c r="D11" s="1" t="s">
        <v>120</v>
      </c>
      <c r="E11" s="13">
        <v>45000</v>
      </c>
      <c r="H11" s="3" t="s">
        <v>6</v>
      </c>
      <c r="I11" s="2">
        <v>0.23</v>
      </c>
      <c r="J11" s="8" t="s">
        <v>7</v>
      </c>
      <c r="K11">
        <v>2</v>
      </c>
      <c r="L11" t="s">
        <v>116</v>
      </c>
    </row>
    <row r="12" spans="1:18" x14ac:dyDescent="0.3">
      <c r="A12" s="3" t="s">
        <v>19</v>
      </c>
      <c r="B12" s="1" t="s">
        <v>4</v>
      </c>
      <c r="C12" s="1" t="s">
        <v>20</v>
      </c>
      <c r="D12" s="1" t="s">
        <v>120</v>
      </c>
      <c r="E12" s="13">
        <v>89500</v>
      </c>
      <c r="H12" s="3" t="s">
        <v>21</v>
      </c>
      <c r="I12" s="2">
        <v>0.23</v>
      </c>
      <c r="J12" s="8" t="s">
        <v>22</v>
      </c>
      <c r="L12" t="s">
        <v>122</v>
      </c>
    </row>
    <row r="13" spans="1:18" x14ac:dyDescent="0.3">
      <c r="A13" s="3" t="s">
        <v>21</v>
      </c>
      <c r="B13" s="1" t="s">
        <v>4</v>
      </c>
      <c r="C13" s="1" t="s">
        <v>22</v>
      </c>
      <c r="D13" s="1" t="s">
        <v>118</v>
      </c>
      <c r="E13" s="13">
        <v>21971</v>
      </c>
      <c r="H13" s="3" t="s">
        <v>53</v>
      </c>
      <c r="I13" s="2">
        <v>0.21</v>
      </c>
      <c r="J13" s="8" t="s">
        <v>54</v>
      </c>
      <c r="L13" t="s">
        <v>123</v>
      </c>
    </row>
    <row r="14" spans="1:18" x14ac:dyDescent="0.3">
      <c r="A14" s="3" t="s">
        <v>23</v>
      </c>
      <c r="B14" s="1" t="s">
        <v>4</v>
      </c>
      <c r="C14" s="1" t="s">
        <v>24</v>
      </c>
      <c r="D14" s="1" t="s">
        <v>118</v>
      </c>
      <c r="E14" s="13">
        <v>80000</v>
      </c>
      <c r="H14" s="3" t="s">
        <v>59</v>
      </c>
      <c r="I14" s="2">
        <v>0.2</v>
      </c>
      <c r="J14" s="8" t="s">
        <v>60</v>
      </c>
      <c r="K14">
        <v>3</v>
      </c>
      <c r="L14" t="s">
        <v>126</v>
      </c>
    </row>
    <row r="15" spans="1:18" x14ac:dyDescent="0.3">
      <c r="A15" s="3" t="s">
        <v>25</v>
      </c>
      <c r="B15" s="1" t="s">
        <v>4</v>
      </c>
      <c r="C15" s="1" t="s">
        <v>26</v>
      </c>
      <c r="D15" s="1" t="s">
        <v>120</v>
      </c>
      <c r="E15" s="13">
        <v>45117</v>
      </c>
      <c r="H15" s="3" t="s">
        <v>38</v>
      </c>
      <c r="I15" s="2">
        <v>0.19</v>
      </c>
      <c r="J15" s="8" t="s">
        <v>39</v>
      </c>
      <c r="L15" t="s">
        <v>124</v>
      </c>
    </row>
    <row r="16" spans="1:18" x14ac:dyDescent="0.3">
      <c r="A16" s="3" t="s">
        <v>27</v>
      </c>
      <c r="B16" s="1" t="s">
        <v>4</v>
      </c>
      <c r="C16" s="1" t="s">
        <v>28</v>
      </c>
      <c r="D16" s="1" t="s">
        <v>119</v>
      </c>
      <c r="E16" s="13">
        <v>50545</v>
      </c>
      <c r="H16" s="3" t="s">
        <v>32</v>
      </c>
      <c r="I16" s="2">
        <v>0.18</v>
      </c>
      <c r="J16" s="8" t="s">
        <v>33</v>
      </c>
      <c r="K16">
        <v>4</v>
      </c>
      <c r="L16" t="s">
        <v>121</v>
      </c>
    </row>
    <row r="17" spans="1:12" x14ac:dyDescent="0.3">
      <c r="A17" s="3" t="s">
        <v>29</v>
      </c>
      <c r="B17" s="1" t="s">
        <v>30</v>
      </c>
      <c r="C17" s="1" t="s">
        <v>31</v>
      </c>
      <c r="D17" s="1" t="s">
        <v>120</v>
      </c>
      <c r="E17" s="13">
        <v>140000</v>
      </c>
      <c r="H17" s="3" t="s">
        <v>40</v>
      </c>
      <c r="I17" s="2">
        <v>0.18</v>
      </c>
      <c r="J17" s="8" t="s">
        <v>41</v>
      </c>
      <c r="L17" t="s">
        <v>127</v>
      </c>
    </row>
    <row r="18" spans="1:12" x14ac:dyDescent="0.3">
      <c r="A18" s="3" t="s">
        <v>32</v>
      </c>
      <c r="B18" s="1" t="s">
        <v>30</v>
      </c>
      <c r="C18" s="1" t="s">
        <v>33</v>
      </c>
      <c r="D18" s="1" t="s">
        <v>119</v>
      </c>
      <c r="E18" s="13">
        <v>110000</v>
      </c>
      <c r="H18" s="3" t="s">
        <v>55</v>
      </c>
      <c r="I18" s="2">
        <v>0.17</v>
      </c>
      <c r="J18" s="8" t="s">
        <v>56</v>
      </c>
      <c r="L18" t="s">
        <v>125</v>
      </c>
    </row>
    <row r="19" spans="1:12" x14ac:dyDescent="0.3">
      <c r="A19" s="3" t="s">
        <v>34</v>
      </c>
      <c r="B19" s="1" t="s">
        <v>30</v>
      </c>
      <c r="C19" s="1" t="s">
        <v>35</v>
      </c>
      <c r="D19" s="1" t="s">
        <v>120</v>
      </c>
      <c r="E19" s="13">
        <v>68357</v>
      </c>
      <c r="H19" s="3" t="s">
        <v>45</v>
      </c>
      <c r="I19" s="2">
        <v>0.14000000000000001</v>
      </c>
      <c r="J19" s="8" t="s">
        <v>46</v>
      </c>
      <c r="K19">
        <v>5</v>
      </c>
      <c r="L19" t="s">
        <v>132</v>
      </c>
    </row>
    <row r="20" spans="1:12" x14ac:dyDescent="0.3">
      <c r="A20" s="3" t="s">
        <v>36</v>
      </c>
      <c r="B20" s="1" t="s">
        <v>30</v>
      </c>
      <c r="C20" s="1" t="s">
        <v>37</v>
      </c>
      <c r="D20" s="1" t="s">
        <v>118</v>
      </c>
      <c r="E20" s="13">
        <v>51800</v>
      </c>
      <c r="H20" s="3" t="s">
        <v>15</v>
      </c>
      <c r="I20" s="2">
        <v>0.14000000000000001</v>
      </c>
      <c r="J20" s="8" t="s">
        <v>16</v>
      </c>
      <c r="K20">
        <v>6</v>
      </c>
      <c r="L20" t="s">
        <v>131</v>
      </c>
    </row>
    <row r="21" spans="1:12" x14ac:dyDescent="0.3">
      <c r="A21" s="3" t="s">
        <v>38</v>
      </c>
      <c r="B21" s="1" t="s">
        <v>30</v>
      </c>
      <c r="C21" s="1" t="s">
        <v>39</v>
      </c>
      <c r="D21" s="1" t="s">
        <v>120</v>
      </c>
      <c r="E21" s="13">
        <v>97000</v>
      </c>
      <c r="H21" s="3" t="s">
        <v>8</v>
      </c>
      <c r="I21" s="2">
        <v>0.1</v>
      </c>
      <c r="J21" s="8" t="s">
        <v>9</v>
      </c>
    </row>
    <row r="22" spans="1:12" x14ac:dyDescent="0.3">
      <c r="A22" s="3" t="s">
        <v>40</v>
      </c>
      <c r="B22" s="1" t="s">
        <v>30</v>
      </c>
      <c r="C22" s="1" t="s">
        <v>41</v>
      </c>
      <c r="D22" s="1" t="s">
        <v>120</v>
      </c>
      <c r="E22" s="13">
        <v>45000</v>
      </c>
      <c r="H22" s="3" t="s">
        <v>29</v>
      </c>
      <c r="I22" s="2">
        <v>0.1</v>
      </c>
      <c r="J22" s="8" t="s">
        <v>31</v>
      </c>
    </row>
    <row r="23" spans="1:12" x14ac:dyDescent="0.3">
      <c r="A23" s="3" t="s">
        <v>42</v>
      </c>
      <c r="B23" s="1" t="s">
        <v>43</v>
      </c>
      <c r="C23" s="1" t="s">
        <v>44</v>
      </c>
      <c r="D23" s="1" t="s">
        <v>118</v>
      </c>
      <c r="E23" s="13">
        <v>89500</v>
      </c>
      <c r="H23" s="3" t="s">
        <v>36</v>
      </c>
      <c r="I23" s="2">
        <v>0.09</v>
      </c>
      <c r="J23" s="8" t="s">
        <v>37</v>
      </c>
    </row>
    <row r="24" spans="1:12" x14ac:dyDescent="0.3">
      <c r="A24" s="3" t="s">
        <v>45</v>
      </c>
      <c r="B24" s="1" t="s">
        <v>43</v>
      </c>
      <c r="C24" s="1" t="s">
        <v>46</v>
      </c>
      <c r="D24" s="1" t="s">
        <v>120</v>
      </c>
      <c r="E24" s="13">
        <v>35971</v>
      </c>
      <c r="H24" s="3" t="s">
        <v>17</v>
      </c>
      <c r="I24" s="2">
        <v>0.09</v>
      </c>
      <c r="J24" s="8" t="s">
        <v>18</v>
      </c>
    </row>
    <row r="25" spans="1:12" x14ac:dyDescent="0.3">
      <c r="A25" s="3" t="s">
        <v>47</v>
      </c>
      <c r="B25" s="1" t="s">
        <v>43</v>
      </c>
      <c r="C25" s="1" t="s">
        <v>48</v>
      </c>
      <c r="D25" s="1" t="s">
        <v>119</v>
      </c>
      <c r="E25" s="13">
        <v>80000</v>
      </c>
      <c r="H25" s="3" t="s">
        <v>11</v>
      </c>
      <c r="I25" s="2">
        <v>0.08</v>
      </c>
      <c r="J25" s="8" t="s">
        <v>12</v>
      </c>
    </row>
    <row r="26" spans="1:12" x14ac:dyDescent="0.3">
      <c r="A26" s="3" t="s">
        <v>49</v>
      </c>
      <c r="B26" s="1" t="s">
        <v>43</v>
      </c>
      <c r="C26" s="1" t="s">
        <v>50</v>
      </c>
      <c r="D26" s="1" t="s">
        <v>120</v>
      </c>
      <c r="E26" s="13">
        <v>55117</v>
      </c>
      <c r="H26" s="3" t="s">
        <v>19</v>
      </c>
      <c r="I26" s="2">
        <v>0.06</v>
      </c>
      <c r="J26" s="8" t="s">
        <v>20</v>
      </c>
    </row>
    <row r="27" spans="1:12" x14ac:dyDescent="0.3">
      <c r="A27" s="3" t="s">
        <v>51</v>
      </c>
      <c r="B27" s="1" t="s">
        <v>43</v>
      </c>
      <c r="C27" s="1" t="s">
        <v>52</v>
      </c>
      <c r="D27" s="1" t="s">
        <v>118</v>
      </c>
      <c r="E27" s="13">
        <v>58445</v>
      </c>
      <c r="H27" s="3" t="s">
        <v>23</v>
      </c>
      <c r="I27" s="2">
        <v>0.06</v>
      </c>
      <c r="J27" s="8" t="s">
        <v>24</v>
      </c>
    </row>
    <row r="28" spans="1:12" x14ac:dyDescent="0.3">
      <c r="A28" s="3" t="s">
        <v>53</v>
      </c>
      <c r="B28" s="1" t="s">
        <v>43</v>
      </c>
      <c r="C28" s="1" t="s">
        <v>54</v>
      </c>
      <c r="D28" s="1" t="s">
        <v>120</v>
      </c>
      <c r="E28" s="13">
        <v>120000</v>
      </c>
      <c r="H28" s="3" t="s">
        <v>65</v>
      </c>
      <c r="I28" s="2">
        <v>0.06</v>
      </c>
      <c r="J28" s="8" t="s">
        <v>66</v>
      </c>
    </row>
    <row r="29" spans="1:12" x14ac:dyDescent="0.3">
      <c r="A29" s="3" t="s">
        <v>55</v>
      </c>
      <c r="B29" s="1" t="s">
        <v>43</v>
      </c>
      <c r="C29" s="1" t="s">
        <v>56</v>
      </c>
      <c r="D29" s="1" t="s">
        <v>120</v>
      </c>
      <c r="E29" s="13">
        <v>45117</v>
      </c>
      <c r="H29" s="3" t="s">
        <v>70</v>
      </c>
      <c r="I29" s="2">
        <v>0.15</v>
      </c>
      <c r="J29" s="8" t="s">
        <v>71</v>
      </c>
    </row>
    <row r="30" spans="1:12" x14ac:dyDescent="0.3">
      <c r="A30" s="3" t="s">
        <v>57</v>
      </c>
      <c r="B30" s="1" t="s">
        <v>43</v>
      </c>
      <c r="C30" s="1" t="s">
        <v>58</v>
      </c>
      <c r="D30" s="1" t="s">
        <v>119</v>
      </c>
      <c r="E30" s="13">
        <v>50545</v>
      </c>
      <c r="H30" s="3" t="s">
        <v>72</v>
      </c>
      <c r="I30" s="2">
        <v>0.15</v>
      </c>
      <c r="J30" s="8" t="s">
        <v>73</v>
      </c>
    </row>
    <row r="31" spans="1:12" x14ac:dyDescent="0.3">
      <c r="A31" s="3" t="s">
        <v>59</v>
      </c>
      <c r="B31" s="1" t="s">
        <v>43</v>
      </c>
      <c r="C31" s="1" t="s">
        <v>60</v>
      </c>
      <c r="D31" s="1" t="s">
        <v>118</v>
      </c>
      <c r="E31" s="13">
        <v>140000</v>
      </c>
      <c r="H31" s="3" t="s">
        <v>74</v>
      </c>
      <c r="I31" s="2">
        <v>0.19</v>
      </c>
      <c r="J31" s="8" t="s">
        <v>75</v>
      </c>
    </row>
    <row r="32" spans="1:12" x14ac:dyDescent="0.3">
      <c r="A32" s="3" t="s">
        <v>61</v>
      </c>
      <c r="B32" s="1" t="s">
        <v>43</v>
      </c>
      <c r="C32" s="1" t="s">
        <v>62</v>
      </c>
      <c r="D32" s="1" t="s">
        <v>120</v>
      </c>
      <c r="E32" s="13">
        <v>90000</v>
      </c>
      <c r="H32" s="3" t="s">
        <v>76</v>
      </c>
      <c r="I32" s="2">
        <v>0.18</v>
      </c>
      <c r="J32" s="8" t="s">
        <v>77</v>
      </c>
    </row>
    <row r="33" spans="1:10" x14ac:dyDescent="0.3">
      <c r="A33" s="3" t="s">
        <v>63</v>
      </c>
      <c r="B33" s="1" t="s">
        <v>43</v>
      </c>
      <c r="C33" s="1" t="s">
        <v>64</v>
      </c>
      <c r="D33" s="1" t="s">
        <v>119</v>
      </c>
      <c r="E33" s="13">
        <v>88357</v>
      </c>
      <c r="H33" s="3" t="s">
        <v>78</v>
      </c>
      <c r="I33" s="2">
        <v>0.18</v>
      </c>
      <c r="J33" s="8" t="s">
        <v>79</v>
      </c>
    </row>
    <row r="34" spans="1:10" x14ac:dyDescent="0.3">
      <c r="A34" s="3" t="s">
        <v>65</v>
      </c>
      <c r="B34" s="1" t="s">
        <v>43</v>
      </c>
      <c r="C34" s="1" t="s">
        <v>66</v>
      </c>
      <c r="D34" s="1" t="s">
        <v>120</v>
      </c>
      <c r="E34" s="13">
        <v>59200</v>
      </c>
      <c r="H34" s="3" t="s">
        <v>80</v>
      </c>
      <c r="I34" s="2">
        <v>0.21</v>
      </c>
      <c r="J34" s="8" t="s">
        <v>81</v>
      </c>
    </row>
    <row r="35" spans="1:10" x14ac:dyDescent="0.3">
      <c r="A35" s="3" t="s">
        <v>70</v>
      </c>
      <c r="B35" s="1" t="s">
        <v>43</v>
      </c>
      <c r="C35" s="1" t="s">
        <v>71</v>
      </c>
      <c r="D35" s="1" t="s">
        <v>118</v>
      </c>
      <c r="E35" s="13">
        <v>97000</v>
      </c>
      <c r="H35" s="3" t="s">
        <v>82</v>
      </c>
      <c r="I35" s="2">
        <v>0.14000000000000001</v>
      </c>
      <c r="J35" s="8" t="s">
        <v>83</v>
      </c>
    </row>
    <row r="36" spans="1:10" x14ac:dyDescent="0.3">
      <c r="A36" s="3" t="s">
        <v>72</v>
      </c>
      <c r="B36" s="1" t="s">
        <v>43</v>
      </c>
      <c r="C36" s="1" t="s">
        <v>143</v>
      </c>
      <c r="D36" s="1" t="s">
        <v>120</v>
      </c>
      <c r="E36" s="13">
        <v>68357</v>
      </c>
      <c r="H36" s="3" t="s">
        <v>84</v>
      </c>
      <c r="I36" s="2">
        <v>0.16</v>
      </c>
      <c r="J36" s="8" t="s">
        <v>85</v>
      </c>
    </row>
    <row r="37" spans="1:10" x14ac:dyDescent="0.3">
      <c r="A37" s="3" t="s">
        <v>74</v>
      </c>
      <c r="B37" s="1" t="s">
        <v>43</v>
      </c>
      <c r="C37" s="1" t="s">
        <v>75</v>
      </c>
      <c r="D37" s="1" t="s">
        <v>119</v>
      </c>
      <c r="E37" s="13">
        <v>51800</v>
      </c>
      <c r="H37" s="3" t="s">
        <v>86</v>
      </c>
      <c r="I37" s="2">
        <v>0.14000000000000001</v>
      </c>
      <c r="J37" s="8" t="s">
        <v>87</v>
      </c>
    </row>
    <row r="38" spans="1:10" x14ac:dyDescent="0.3">
      <c r="A38" s="3" t="s">
        <v>76</v>
      </c>
      <c r="B38" s="1" t="s">
        <v>43</v>
      </c>
      <c r="C38" s="1" t="s">
        <v>77</v>
      </c>
      <c r="D38" s="1" t="s">
        <v>120</v>
      </c>
      <c r="E38" s="13">
        <v>97000</v>
      </c>
      <c r="H38" s="3" t="s">
        <v>88</v>
      </c>
      <c r="I38" s="2">
        <v>0.22</v>
      </c>
      <c r="J38" s="8" t="s">
        <v>89</v>
      </c>
    </row>
    <row r="39" spans="1:10" x14ac:dyDescent="0.3">
      <c r="A39" s="3" t="s">
        <v>78</v>
      </c>
      <c r="B39" s="1" t="s">
        <v>43</v>
      </c>
      <c r="C39" s="1" t="s">
        <v>79</v>
      </c>
      <c r="D39" s="1" t="s">
        <v>118</v>
      </c>
      <c r="E39" s="13">
        <v>45000</v>
      </c>
      <c r="H39" s="3" t="s">
        <v>90</v>
      </c>
      <c r="I39" s="2">
        <v>0.13</v>
      </c>
      <c r="J39" s="8" t="s">
        <v>91</v>
      </c>
    </row>
    <row r="40" spans="1:10" x14ac:dyDescent="0.3">
      <c r="A40" s="3" t="s">
        <v>80</v>
      </c>
      <c r="B40" s="1" t="s">
        <v>30</v>
      </c>
      <c r="C40" s="1" t="s">
        <v>81</v>
      </c>
      <c r="D40" s="1" t="s">
        <v>120</v>
      </c>
      <c r="E40" s="13">
        <v>89500</v>
      </c>
      <c r="H40" s="3" t="s">
        <v>92</v>
      </c>
      <c r="I40" s="2">
        <v>0.16</v>
      </c>
      <c r="J40" s="8" t="s">
        <v>93</v>
      </c>
    </row>
    <row r="41" spans="1:10" x14ac:dyDescent="0.3">
      <c r="A41" s="3" t="s">
        <v>82</v>
      </c>
      <c r="B41" s="1" t="s">
        <v>30</v>
      </c>
      <c r="C41" s="1" t="s">
        <v>83</v>
      </c>
      <c r="D41" s="1" t="s">
        <v>119</v>
      </c>
      <c r="E41" s="13">
        <v>35971</v>
      </c>
      <c r="H41" s="3" t="s">
        <v>94</v>
      </c>
      <c r="I41" s="2">
        <v>0.09</v>
      </c>
      <c r="J41" s="8" t="s">
        <v>95</v>
      </c>
    </row>
    <row r="42" spans="1:10" x14ac:dyDescent="0.3">
      <c r="A42" s="3" t="s">
        <v>84</v>
      </c>
      <c r="B42" s="1" t="s">
        <v>30</v>
      </c>
      <c r="C42" s="1" t="s">
        <v>85</v>
      </c>
      <c r="D42" s="1" t="s">
        <v>119</v>
      </c>
      <c r="E42" s="13">
        <v>80000</v>
      </c>
      <c r="H42" s="3" t="s">
        <v>96</v>
      </c>
      <c r="I42" s="2">
        <v>0.1</v>
      </c>
      <c r="J42" s="8" t="s">
        <v>97</v>
      </c>
    </row>
    <row r="43" spans="1:10" x14ac:dyDescent="0.3">
      <c r="A43" s="3" t="s">
        <v>86</v>
      </c>
      <c r="B43" s="1" t="s">
        <v>30</v>
      </c>
      <c r="C43" s="1" t="s">
        <v>87</v>
      </c>
      <c r="D43" s="1" t="s">
        <v>118</v>
      </c>
      <c r="E43" s="13">
        <v>55117</v>
      </c>
      <c r="H43" s="3" t="s">
        <v>98</v>
      </c>
      <c r="I43" s="2">
        <v>0.18</v>
      </c>
      <c r="J43" s="8" t="s">
        <v>99</v>
      </c>
    </row>
    <row r="44" spans="1:10" x14ac:dyDescent="0.3">
      <c r="A44" s="3" t="s">
        <v>88</v>
      </c>
      <c r="B44" s="1" t="s">
        <v>4</v>
      </c>
      <c r="C44" s="1" t="s">
        <v>89</v>
      </c>
      <c r="D44" s="1" t="s">
        <v>120</v>
      </c>
      <c r="E44" s="13">
        <v>58445</v>
      </c>
      <c r="H44" s="3" t="s">
        <v>100</v>
      </c>
      <c r="I44" s="2">
        <v>0.13</v>
      </c>
      <c r="J44" s="8" t="s">
        <v>101</v>
      </c>
    </row>
    <row r="45" spans="1:10" x14ac:dyDescent="0.3">
      <c r="A45" s="3" t="s">
        <v>90</v>
      </c>
      <c r="B45" s="1" t="s">
        <v>4</v>
      </c>
      <c r="C45" s="1" t="s">
        <v>91</v>
      </c>
      <c r="D45" s="1" t="s">
        <v>120</v>
      </c>
      <c r="E45" s="13">
        <v>120000</v>
      </c>
      <c r="H45" s="3" t="s">
        <v>102</v>
      </c>
      <c r="I45" s="2">
        <v>0.19</v>
      </c>
      <c r="J45" s="8" t="s">
        <v>103</v>
      </c>
    </row>
    <row r="46" spans="1:10" x14ac:dyDescent="0.3">
      <c r="A46" s="3" t="s">
        <v>92</v>
      </c>
      <c r="B46" s="1" t="s">
        <v>30</v>
      </c>
      <c r="C46" s="1" t="s">
        <v>93</v>
      </c>
      <c r="D46" s="1" t="s">
        <v>119</v>
      </c>
      <c r="E46" s="13">
        <v>45450</v>
      </c>
      <c r="H46" s="3" t="s">
        <v>104</v>
      </c>
      <c r="I46" s="2">
        <v>0.2</v>
      </c>
      <c r="J46" s="8" t="s">
        <v>105</v>
      </c>
    </row>
    <row r="47" spans="1:10" x14ac:dyDescent="0.3">
      <c r="A47" s="3" t="s">
        <v>94</v>
      </c>
      <c r="B47" s="1" t="s">
        <v>30</v>
      </c>
      <c r="C47" s="1" t="s">
        <v>95</v>
      </c>
      <c r="D47" s="1" t="s">
        <v>120</v>
      </c>
      <c r="E47" s="13">
        <v>89500</v>
      </c>
      <c r="H47" s="6" t="s">
        <v>106</v>
      </c>
      <c r="I47" s="10">
        <v>0.11</v>
      </c>
      <c r="J47" s="11" t="s">
        <v>107</v>
      </c>
    </row>
    <row r="48" spans="1:10" x14ac:dyDescent="0.3">
      <c r="A48" s="3" t="s">
        <v>96</v>
      </c>
      <c r="B48" s="1" t="s">
        <v>30</v>
      </c>
      <c r="C48" s="1" t="s">
        <v>97</v>
      </c>
      <c r="D48" s="1" t="s">
        <v>118</v>
      </c>
      <c r="E48" s="13">
        <v>65971</v>
      </c>
    </row>
    <row r="49" spans="1:5" x14ac:dyDescent="0.3">
      <c r="A49" s="3" t="s">
        <v>98</v>
      </c>
      <c r="B49" s="1" t="s">
        <v>30</v>
      </c>
      <c r="C49" s="1" t="s">
        <v>99</v>
      </c>
      <c r="D49" s="1" t="s">
        <v>120</v>
      </c>
      <c r="E49" s="13">
        <v>80000</v>
      </c>
    </row>
    <row r="50" spans="1:5" x14ac:dyDescent="0.3">
      <c r="A50" s="3" t="s">
        <v>100</v>
      </c>
      <c r="B50" s="1" t="s">
        <v>4</v>
      </c>
      <c r="C50" s="1" t="s">
        <v>101</v>
      </c>
      <c r="D50" s="1" t="s">
        <v>119</v>
      </c>
      <c r="E50" s="13">
        <v>55117</v>
      </c>
    </row>
    <row r="51" spans="1:5" x14ac:dyDescent="0.3">
      <c r="A51" s="3" t="s">
        <v>102</v>
      </c>
      <c r="B51" s="1" t="s">
        <v>4</v>
      </c>
      <c r="C51" s="1" t="s">
        <v>103</v>
      </c>
      <c r="D51" s="1" t="s">
        <v>118</v>
      </c>
      <c r="E51" s="13">
        <v>60445</v>
      </c>
    </row>
    <row r="52" spans="1:5" x14ac:dyDescent="0.3">
      <c r="A52" s="3" t="s">
        <v>104</v>
      </c>
      <c r="B52" s="1" t="s">
        <v>4</v>
      </c>
      <c r="C52" s="1" t="s">
        <v>105</v>
      </c>
      <c r="D52" s="1" t="s">
        <v>120</v>
      </c>
      <c r="E52" s="13">
        <v>83117</v>
      </c>
    </row>
    <row r="53" spans="1:5" x14ac:dyDescent="0.3">
      <c r="A53" s="6" t="s">
        <v>106</v>
      </c>
      <c r="B53" s="7" t="s">
        <v>4</v>
      </c>
      <c r="C53" s="7" t="s">
        <v>107</v>
      </c>
      <c r="D53" s="7" t="s">
        <v>118</v>
      </c>
      <c r="E53" s="14">
        <v>58445</v>
      </c>
    </row>
    <row r="54" spans="1:5" x14ac:dyDescent="0.3">
      <c r="A54" s="6" t="s">
        <v>128</v>
      </c>
      <c r="B54" s="7"/>
      <c r="C54" s="7"/>
      <c r="D54" s="7"/>
      <c r="E54" s="20">
        <f>SUBTOTAL(109,EMPData[YearlySal])</f>
        <v>3619876</v>
      </c>
    </row>
  </sheetData>
  <pageMargins left="0.7" right="0.7" top="0.75" bottom="0.75" header="0.3" footer="0.3"/>
  <pageSetup orientation="portrait" verticalDpi="30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9DB0C-8F70-4F7C-A3D1-8A0F1AD171BC}">
  <dimension ref="A1:R53"/>
  <sheetViews>
    <sheetView workbookViewId="0">
      <selection activeCell="P4" sqref="P4"/>
    </sheetView>
  </sheetViews>
  <sheetFormatPr defaultRowHeight="14.4" x14ac:dyDescent="0.3"/>
  <cols>
    <col min="2" max="2" width="13.21875" customWidth="1"/>
    <col min="3" max="3" width="13.109375" customWidth="1"/>
    <col min="4" max="4" width="16.5546875" customWidth="1"/>
    <col min="5" max="5" width="11.109375" customWidth="1"/>
    <col min="6" max="6" width="12.44140625" customWidth="1"/>
    <col min="7" max="7" width="11.21875" style="17" customWidth="1"/>
    <col min="8" max="8" width="13.44140625" customWidth="1"/>
    <col min="10" max="10" width="12.109375" hidden="1" customWidth="1"/>
    <col min="11" max="11" width="10.21875" hidden="1" customWidth="1"/>
    <col min="12" max="12" width="16.77734375" hidden="1" customWidth="1"/>
  </cols>
  <sheetData>
    <row r="1" spans="1:18" ht="36.6" x14ac:dyDescent="0.7">
      <c r="A1" s="18"/>
      <c r="B1" s="19" t="s">
        <v>129</v>
      </c>
      <c r="C1" s="19"/>
      <c r="D1" s="19"/>
      <c r="E1" s="19"/>
      <c r="F1" s="19"/>
      <c r="G1" s="19"/>
      <c r="H1" s="19"/>
      <c r="I1" s="19"/>
      <c r="J1" s="19"/>
      <c r="K1" s="19"/>
      <c r="L1" s="19"/>
      <c r="M1" s="19"/>
      <c r="N1" s="19"/>
      <c r="O1" s="19"/>
      <c r="P1" s="19"/>
      <c r="Q1" s="19"/>
      <c r="R1" s="19"/>
    </row>
    <row r="3" spans="1:18" x14ac:dyDescent="0.3">
      <c r="B3" s="27" t="s">
        <v>0</v>
      </c>
      <c r="C3" s="27" t="s">
        <v>1</v>
      </c>
      <c r="D3" s="27" t="s">
        <v>2</v>
      </c>
      <c r="E3" s="27" t="s">
        <v>117</v>
      </c>
      <c r="F3" s="85" t="s">
        <v>108</v>
      </c>
      <c r="G3" s="86" t="s">
        <v>68</v>
      </c>
      <c r="H3" s="86" t="s">
        <v>152</v>
      </c>
    </row>
    <row r="4" spans="1:18" x14ac:dyDescent="0.3">
      <c r="B4" s="28" t="s">
        <v>3</v>
      </c>
      <c r="C4" s="28" t="s">
        <v>4</v>
      </c>
      <c r="D4" s="28" t="s">
        <v>5</v>
      </c>
      <c r="E4" s="28" t="s">
        <v>118</v>
      </c>
      <c r="F4" s="29">
        <v>60270</v>
      </c>
      <c r="G4" s="35">
        <f>_xlfn.XLOOKUP(B4,EmpBonus[EmployeID],EmpBonus[Bonus %],0,0)</f>
        <v>0</v>
      </c>
      <c r="H4" s="87">
        <f>F4*G4</f>
        <v>0</v>
      </c>
    </row>
    <row r="5" spans="1:18" x14ac:dyDescent="0.3">
      <c r="B5" s="1" t="s">
        <v>6</v>
      </c>
      <c r="C5" s="1" t="s">
        <v>4</v>
      </c>
      <c r="D5" s="1" t="s">
        <v>7</v>
      </c>
      <c r="E5" s="1" t="s">
        <v>119</v>
      </c>
      <c r="F5" s="30">
        <v>39627</v>
      </c>
      <c r="G5" s="35">
        <f>_xlfn.XLOOKUP(B5,EmpBonus[EmployeID],EmpBonus[Bonus %],0,0)</f>
        <v>0.23</v>
      </c>
      <c r="H5" s="23">
        <f t="shared" ref="H5:H20" si="0">F5*G5</f>
        <v>9114.2100000000009</v>
      </c>
    </row>
    <row r="6" spans="1:18" x14ac:dyDescent="0.3">
      <c r="B6" s="28" t="s">
        <v>8</v>
      </c>
      <c r="C6" s="28" t="s">
        <v>4</v>
      </c>
      <c r="D6" s="28" t="s">
        <v>9</v>
      </c>
      <c r="E6" s="28" t="s">
        <v>120</v>
      </c>
      <c r="F6" s="29">
        <v>29726</v>
      </c>
      <c r="G6" s="35">
        <f>_xlfn.XLOOKUP(B6,EmpBonus[EmployeID],EmpBonus[Bonus %],0,0)</f>
        <v>0.1</v>
      </c>
      <c r="H6" s="87">
        <f t="shared" si="0"/>
        <v>2972.6000000000004</v>
      </c>
    </row>
    <row r="7" spans="1:18" x14ac:dyDescent="0.3">
      <c r="B7" s="1" t="s">
        <v>10</v>
      </c>
      <c r="C7" s="1" t="s">
        <v>4</v>
      </c>
      <c r="D7" s="1" t="s">
        <v>73</v>
      </c>
      <c r="E7" s="1" t="s">
        <v>120</v>
      </c>
      <c r="F7" s="30">
        <v>93668</v>
      </c>
      <c r="G7" s="35">
        <f>_xlfn.XLOOKUP(B7,EmpBonus[EmployeID],EmpBonus[Bonus %],0,0)</f>
        <v>0</v>
      </c>
      <c r="H7" s="23">
        <f t="shared" si="0"/>
        <v>0</v>
      </c>
    </row>
    <row r="8" spans="1:18" x14ac:dyDescent="0.3">
      <c r="B8" s="28" t="s">
        <v>11</v>
      </c>
      <c r="C8" s="28" t="s">
        <v>4</v>
      </c>
      <c r="D8" s="28" t="s">
        <v>12</v>
      </c>
      <c r="E8" s="28" t="s">
        <v>119</v>
      </c>
      <c r="F8" s="29">
        <v>134000</v>
      </c>
      <c r="G8" s="35">
        <f>_xlfn.XLOOKUP(B8,EmpBonus[EmployeID],EmpBonus[Bonus %],0,0)</f>
        <v>0.08</v>
      </c>
      <c r="H8" s="87">
        <f t="shared" si="0"/>
        <v>10720</v>
      </c>
    </row>
    <row r="9" spans="1:18" x14ac:dyDescent="0.3">
      <c r="B9" s="1" t="s">
        <v>13</v>
      </c>
      <c r="C9" s="1" t="s">
        <v>4</v>
      </c>
      <c r="D9" s="1" t="s">
        <v>14</v>
      </c>
      <c r="E9" s="1" t="s">
        <v>119</v>
      </c>
      <c r="F9" s="30">
        <v>34808</v>
      </c>
      <c r="G9" s="35">
        <f>_xlfn.XLOOKUP(B9,EmpBonus[EmployeID],EmpBonus[Bonus %],0,0)</f>
        <v>0.27</v>
      </c>
      <c r="H9" s="23">
        <f t="shared" si="0"/>
        <v>9398.16</v>
      </c>
    </row>
    <row r="10" spans="1:18" x14ac:dyDescent="0.3">
      <c r="B10" s="28" t="s">
        <v>15</v>
      </c>
      <c r="C10" s="28" t="s">
        <v>4</v>
      </c>
      <c r="D10" s="28" t="s">
        <v>16</v>
      </c>
      <c r="E10" s="28" t="s">
        <v>120</v>
      </c>
      <c r="F10" s="29">
        <v>135000</v>
      </c>
      <c r="G10" s="35">
        <f>_xlfn.XLOOKUP(B10,EmpBonus[EmployeID],EmpBonus[Bonus %],0,0)</f>
        <v>0.14000000000000001</v>
      </c>
      <c r="H10" s="87">
        <f t="shared" si="0"/>
        <v>18900</v>
      </c>
    </row>
    <row r="11" spans="1:18" x14ac:dyDescent="0.3">
      <c r="B11" s="1" t="s">
        <v>17</v>
      </c>
      <c r="C11" s="1" t="s">
        <v>4</v>
      </c>
      <c r="D11" s="1" t="s">
        <v>18</v>
      </c>
      <c r="E11" s="1" t="s">
        <v>120</v>
      </c>
      <c r="F11" s="30">
        <v>45000</v>
      </c>
      <c r="G11" s="35">
        <f>_xlfn.XLOOKUP(B11,EmpBonus[EmployeID],EmpBonus[Bonus %],0,0)</f>
        <v>0.09</v>
      </c>
      <c r="H11" s="23">
        <f t="shared" si="0"/>
        <v>4050</v>
      </c>
    </row>
    <row r="12" spans="1:18" x14ac:dyDescent="0.3">
      <c r="B12" s="28" t="s">
        <v>19</v>
      </c>
      <c r="C12" s="28" t="s">
        <v>4</v>
      </c>
      <c r="D12" s="28" t="s">
        <v>20</v>
      </c>
      <c r="E12" s="28" t="s">
        <v>120</v>
      </c>
      <c r="F12" s="29">
        <v>89500</v>
      </c>
      <c r="G12" s="35">
        <f>_xlfn.XLOOKUP(B12,EmpBonus[EmployeID],EmpBonus[Bonus %],0,0)</f>
        <v>0.06</v>
      </c>
      <c r="H12" s="87">
        <f t="shared" si="0"/>
        <v>5370</v>
      </c>
    </row>
    <row r="13" spans="1:18" x14ac:dyDescent="0.3">
      <c r="B13" s="1" t="s">
        <v>21</v>
      </c>
      <c r="C13" s="1" t="s">
        <v>4</v>
      </c>
      <c r="D13" s="1" t="s">
        <v>22</v>
      </c>
      <c r="E13" s="1" t="s">
        <v>118</v>
      </c>
      <c r="F13" s="30">
        <v>21971</v>
      </c>
      <c r="G13" s="35">
        <f>_xlfn.XLOOKUP(B13,EmpBonus[EmployeID],EmpBonus[Bonus %],0,0)</f>
        <v>0.23</v>
      </c>
      <c r="H13" s="23">
        <f t="shared" si="0"/>
        <v>5053.33</v>
      </c>
    </row>
    <row r="14" spans="1:18" x14ac:dyDescent="0.3">
      <c r="B14" s="28" t="s">
        <v>23</v>
      </c>
      <c r="C14" s="28" t="s">
        <v>4</v>
      </c>
      <c r="D14" s="28" t="s">
        <v>24</v>
      </c>
      <c r="E14" s="28" t="s">
        <v>118</v>
      </c>
      <c r="F14" s="29">
        <v>80000</v>
      </c>
      <c r="G14" s="35">
        <f>_xlfn.XLOOKUP(B14,EmpBonus[EmployeID],EmpBonus[Bonus %],0,0)</f>
        <v>0.06</v>
      </c>
      <c r="H14" s="87">
        <f t="shared" si="0"/>
        <v>4800</v>
      </c>
    </row>
    <row r="15" spans="1:18" x14ac:dyDescent="0.3">
      <c r="B15" s="1" t="s">
        <v>25</v>
      </c>
      <c r="C15" s="1" t="s">
        <v>4</v>
      </c>
      <c r="D15" s="1" t="s">
        <v>26</v>
      </c>
      <c r="E15" s="1" t="s">
        <v>120</v>
      </c>
      <c r="F15" s="30">
        <v>45117</v>
      </c>
      <c r="G15" s="35">
        <f>_xlfn.XLOOKUP(B15,EmpBonus[EmployeID],EmpBonus[Bonus %],0,0)</f>
        <v>0.24</v>
      </c>
      <c r="H15" s="23">
        <f t="shared" si="0"/>
        <v>10828.08</v>
      </c>
    </row>
    <row r="16" spans="1:18" x14ac:dyDescent="0.3">
      <c r="B16" s="28" t="s">
        <v>27</v>
      </c>
      <c r="C16" s="28" t="s">
        <v>4</v>
      </c>
      <c r="D16" s="28" t="s">
        <v>28</v>
      </c>
      <c r="E16" s="28" t="s">
        <v>119</v>
      </c>
      <c r="F16" s="29">
        <v>50545</v>
      </c>
      <c r="G16" s="35">
        <f>_xlfn.XLOOKUP(B16,EmpBonus[EmployeID],EmpBonus[Bonus %],0,0)</f>
        <v>0.25</v>
      </c>
      <c r="H16" s="87">
        <f t="shared" si="0"/>
        <v>12636.25</v>
      </c>
    </row>
    <row r="17" spans="2:8" x14ac:dyDescent="0.3">
      <c r="B17" s="1" t="s">
        <v>29</v>
      </c>
      <c r="C17" s="1" t="s">
        <v>30</v>
      </c>
      <c r="D17" s="1" t="s">
        <v>31</v>
      </c>
      <c r="E17" s="1" t="s">
        <v>120</v>
      </c>
      <c r="F17" s="30">
        <v>140000</v>
      </c>
      <c r="G17" s="35">
        <f>_xlfn.XLOOKUP(B17,EmpBonus[EmployeID],EmpBonus[Bonus %],0,0)</f>
        <v>0.1</v>
      </c>
      <c r="H17" s="23">
        <f t="shared" si="0"/>
        <v>14000</v>
      </c>
    </row>
    <row r="18" spans="2:8" x14ac:dyDescent="0.3">
      <c r="B18" s="28" t="s">
        <v>32</v>
      </c>
      <c r="C18" s="28" t="s">
        <v>30</v>
      </c>
      <c r="D18" s="28" t="s">
        <v>33</v>
      </c>
      <c r="E18" s="28" t="s">
        <v>119</v>
      </c>
      <c r="F18" s="29">
        <v>110000</v>
      </c>
      <c r="G18" s="35">
        <f>_xlfn.XLOOKUP(B18,EmpBonus[EmployeID],EmpBonus[Bonus %],0,0)</f>
        <v>0.18</v>
      </c>
      <c r="H18" s="87">
        <f t="shared" si="0"/>
        <v>19800</v>
      </c>
    </row>
    <row r="19" spans="2:8" x14ac:dyDescent="0.3">
      <c r="B19" s="1" t="s">
        <v>34</v>
      </c>
      <c r="C19" s="1" t="s">
        <v>30</v>
      </c>
      <c r="D19" s="1" t="s">
        <v>35</v>
      </c>
      <c r="E19" s="1" t="s">
        <v>120</v>
      </c>
      <c r="F19" s="30">
        <v>68357</v>
      </c>
      <c r="G19" s="35">
        <f>_xlfn.XLOOKUP(B19,EmpBonus[EmployeID],EmpBonus[Bonus %],0,0)</f>
        <v>0</v>
      </c>
      <c r="H19" s="23">
        <f t="shared" si="0"/>
        <v>0</v>
      </c>
    </row>
    <row r="20" spans="2:8" x14ac:dyDescent="0.3">
      <c r="B20" s="28" t="s">
        <v>36</v>
      </c>
      <c r="C20" s="28" t="s">
        <v>30</v>
      </c>
      <c r="D20" s="28" t="s">
        <v>37</v>
      </c>
      <c r="E20" s="28" t="s">
        <v>118</v>
      </c>
      <c r="F20" s="29">
        <v>51800</v>
      </c>
      <c r="G20" s="35">
        <f>_xlfn.XLOOKUP(B20,EmpBonus[EmployeID],EmpBonus[Bonus %],0,0)</f>
        <v>0.09</v>
      </c>
      <c r="H20" s="87">
        <f t="shared" si="0"/>
        <v>4662</v>
      </c>
    </row>
    <row r="21" spans="2:8" x14ac:dyDescent="0.3">
      <c r="B21" s="1" t="s">
        <v>38</v>
      </c>
      <c r="C21" s="1" t="s">
        <v>30</v>
      </c>
      <c r="D21" s="1" t="s">
        <v>39</v>
      </c>
      <c r="E21" s="1" t="s">
        <v>120</v>
      </c>
      <c r="F21" s="30">
        <v>97000</v>
      </c>
      <c r="G21" s="35">
        <f>_xlfn.XLOOKUP(B21,EmpBonus[EmployeID],EmpBonus[Bonus %],0,0)</f>
        <v>0.19</v>
      </c>
      <c r="H21" s="23">
        <f t="shared" ref="H21:H53" si="1">F21*G21</f>
        <v>18430</v>
      </c>
    </row>
    <row r="22" spans="2:8" x14ac:dyDescent="0.3">
      <c r="B22" s="28" t="s">
        <v>40</v>
      </c>
      <c r="C22" s="28" t="s">
        <v>30</v>
      </c>
      <c r="D22" s="28" t="s">
        <v>41</v>
      </c>
      <c r="E22" s="28" t="s">
        <v>120</v>
      </c>
      <c r="F22" s="29">
        <v>45000</v>
      </c>
      <c r="G22" s="35">
        <f>_xlfn.XLOOKUP(B22,EmpBonus[EmployeID],EmpBonus[Bonus %],0,0)</f>
        <v>0.18</v>
      </c>
      <c r="H22" s="87">
        <f t="shared" si="1"/>
        <v>8100</v>
      </c>
    </row>
    <row r="23" spans="2:8" x14ac:dyDescent="0.3">
      <c r="B23" s="1" t="s">
        <v>42</v>
      </c>
      <c r="C23" s="1" t="s">
        <v>43</v>
      </c>
      <c r="D23" s="1" t="s">
        <v>44</v>
      </c>
      <c r="E23" s="1" t="s">
        <v>118</v>
      </c>
      <c r="F23" s="30">
        <v>89500</v>
      </c>
      <c r="G23" s="35">
        <f>_xlfn.XLOOKUP(B23,EmpBonus[EmployeID],EmpBonus[Bonus %],0,0)</f>
        <v>0.24</v>
      </c>
      <c r="H23" s="23">
        <f t="shared" si="1"/>
        <v>21480</v>
      </c>
    </row>
    <row r="24" spans="2:8" x14ac:dyDescent="0.3">
      <c r="B24" s="28" t="s">
        <v>45</v>
      </c>
      <c r="C24" s="28" t="s">
        <v>43</v>
      </c>
      <c r="D24" s="28" t="s">
        <v>46</v>
      </c>
      <c r="E24" s="28" t="s">
        <v>120</v>
      </c>
      <c r="F24" s="29">
        <v>35971</v>
      </c>
      <c r="G24" s="35">
        <f>_xlfn.XLOOKUP(B24,EmpBonus[EmployeID],EmpBonus[Bonus %],0,0)</f>
        <v>0.14000000000000001</v>
      </c>
      <c r="H24" s="87">
        <f t="shared" si="1"/>
        <v>5035.9400000000005</v>
      </c>
    </row>
    <row r="25" spans="2:8" x14ac:dyDescent="0.3">
      <c r="B25" s="1" t="s">
        <v>47</v>
      </c>
      <c r="C25" s="1" t="s">
        <v>43</v>
      </c>
      <c r="D25" s="1" t="s">
        <v>48</v>
      </c>
      <c r="E25" s="1" t="s">
        <v>119</v>
      </c>
      <c r="F25" s="30">
        <v>80000</v>
      </c>
      <c r="G25" s="35">
        <f>_xlfn.XLOOKUP(B25,EmpBonus[EmployeID],EmpBonus[Bonus %],0,0)</f>
        <v>0.25</v>
      </c>
      <c r="H25" s="23">
        <f t="shared" si="1"/>
        <v>20000</v>
      </c>
    </row>
    <row r="26" spans="2:8" x14ac:dyDescent="0.3">
      <c r="B26" s="28" t="s">
        <v>49</v>
      </c>
      <c r="C26" s="28" t="s">
        <v>43</v>
      </c>
      <c r="D26" s="28" t="s">
        <v>50</v>
      </c>
      <c r="E26" s="28" t="s">
        <v>120</v>
      </c>
      <c r="F26" s="29">
        <v>55117</v>
      </c>
      <c r="G26" s="35">
        <f>_xlfn.XLOOKUP(B26,EmpBonus[EmployeID],EmpBonus[Bonus %],0,0)</f>
        <v>0</v>
      </c>
      <c r="H26" s="87">
        <f t="shared" si="1"/>
        <v>0</v>
      </c>
    </row>
    <row r="27" spans="2:8" x14ac:dyDescent="0.3">
      <c r="B27" s="1" t="s">
        <v>51</v>
      </c>
      <c r="C27" s="1" t="s">
        <v>43</v>
      </c>
      <c r="D27" s="1" t="s">
        <v>52</v>
      </c>
      <c r="E27" s="1" t="s">
        <v>118</v>
      </c>
      <c r="F27" s="30">
        <v>58445</v>
      </c>
      <c r="G27" s="35">
        <f>_xlfn.XLOOKUP(B27,EmpBonus[EmployeID],EmpBonus[Bonus %],0,0)</f>
        <v>0.25</v>
      </c>
      <c r="H27" s="23">
        <f t="shared" si="1"/>
        <v>14611.25</v>
      </c>
    </row>
    <row r="28" spans="2:8" x14ac:dyDescent="0.3">
      <c r="B28" s="28" t="s">
        <v>53</v>
      </c>
      <c r="C28" s="28" t="s">
        <v>43</v>
      </c>
      <c r="D28" s="28" t="s">
        <v>54</v>
      </c>
      <c r="E28" s="28" t="s">
        <v>120</v>
      </c>
      <c r="F28" s="29">
        <v>120000</v>
      </c>
      <c r="G28" s="35">
        <f>_xlfn.XLOOKUP(B28,EmpBonus[EmployeID],EmpBonus[Bonus %],0,0)</f>
        <v>0.21</v>
      </c>
      <c r="H28" s="87">
        <f t="shared" si="1"/>
        <v>25200</v>
      </c>
    </row>
    <row r="29" spans="2:8" x14ac:dyDescent="0.3">
      <c r="B29" s="1" t="s">
        <v>55</v>
      </c>
      <c r="C29" s="1" t="s">
        <v>43</v>
      </c>
      <c r="D29" s="1" t="s">
        <v>56</v>
      </c>
      <c r="E29" s="1" t="s">
        <v>120</v>
      </c>
      <c r="F29" s="30">
        <v>45117</v>
      </c>
      <c r="G29" s="35">
        <f>_xlfn.XLOOKUP(B29,EmpBonus[EmployeID],EmpBonus[Bonus %],0,0)</f>
        <v>0.17</v>
      </c>
      <c r="H29" s="23">
        <f t="shared" si="1"/>
        <v>7669.89</v>
      </c>
    </row>
    <row r="30" spans="2:8" x14ac:dyDescent="0.3">
      <c r="B30" s="28" t="s">
        <v>57</v>
      </c>
      <c r="C30" s="28" t="s">
        <v>43</v>
      </c>
      <c r="D30" s="28" t="s">
        <v>58</v>
      </c>
      <c r="E30" s="28" t="s">
        <v>119</v>
      </c>
      <c r="F30" s="29">
        <v>50545</v>
      </c>
      <c r="G30" s="35">
        <f>_xlfn.XLOOKUP(B30,EmpBonus[EmployeID],EmpBonus[Bonus %],0,0)</f>
        <v>0</v>
      </c>
      <c r="H30" s="87">
        <f t="shared" si="1"/>
        <v>0</v>
      </c>
    </row>
    <row r="31" spans="2:8" x14ac:dyDescent="0.3">
      <c r="B31" s="1" t="s">
        <v>59</v>
      </c>
      <c r="C31" s="1" t="s">
        <v>43</v>
      </c>
      <c r="D31" s="1" t="s">
        <v>60</v>
      </c>
      <c r="E31" s="1" t="s">
        <v>118</v>
      </c>
      <c r="F31" s="30">
        <v>140000</v>
      </c>
      <c r="G31" s="35">
        <f>_xlfn.XLOOKUP(B31,EmpBonus[EmployeID],EmpBonus[Bonus %],0,0)</f>
        <v>0.2</v>
      </c>
      <c r="H31" s="23">
        <f t="shared" si="1"/>
        <v>28000</v>
      </c>
    </row>
    <row r="32" spans="2:8" x14ac:dyDescent="0.3">
      <c r="B32" s="28" t="s">
        <v>61</v>
      </c>
      <c r="C32" s="28" t="s">
        <v>43</v>
      </c>
      <c r="D32" s="28" t="s">
        <v>62</v>
      </c>
      <c r="E32" s="28" t="s">
        <v>120</v>
      </c>
      <c r="F32" s="29">
        <v>90000</v>
      </c>
      <c r="G32" s="35">
        <f>_xlfn.XLOOKUP(B32,EmpBonus[EmployeID],EmpBonus[Bonus %],0,0)</f>
        <v>0.25</v>
      </c>
      <c r="H32" s="87">
        <f t="shared" si="1"/>
        <v>22500</v>
      </c>
    </row>
    <row r="33" spans="2:8" x14ac:dyDescent="0.3">
      <c r="B33" s="1" t="s">
        <v>63</v>
      </c>
      <c r="C33" s="1" t="s">
        <v>43</v>
      </c>
      <c r="D33" s="1" t="s">
        <v>64</v>
      </c>
      <c r="E33" s="1" t="s">
        <v>119</v>
      </c>
      <c r="F33" s="30">
        <v>88357</v>
      </c>
      <c r="G33" s="35">
        <f>_xlfn.XLOOKUP(B33,EmpBonus[EmployeID],EmpBonus[Bonus %],0,0)</f>
        <v>0</v>
      </c>
      <c r="H33" s="23">
        <f t="shared" si="1"/>
        <v>0</v>
      </c>
    </row>
    <row r="34" spans="2:8" x14ac:dyDescent="0.3">
      <c r="B34" s="28" t="s">
        <v>65</v>
      </c>
      <c r="C34" s="28" t="s">
        <v>43</v>
      </c>
      <c r="D34" s="28" t="s">
        <v>66</v>
      </c>
      <c r="E34" s="28" t="s">
        <v>120</v>
      </c>
      <c r="F34" s="29">
        <v>59200</v>
      </c>
      <c r="G34" s="35">
        <f>_xlfn.XLOOKUP(B34,EmpBonus[EmployeID],EmpBonus[Bonus %],0,0)</f>
        <v>0.06</v>
      </c>
      <c r="H34" s="87">
        <f t="shared" si="1"/>
        <v>3552</v>
      </c>
    </row>
    <row r="35" spans="2:8" x14ac:dyDescent="0.3">
      <c r="B35" s="1" t="s">
        <v>70</v>
      </c>
      <c r="C35" s="1" t="s">
        <v>43</v>
      </c>
      <c r="D35" s="1" t="s">
        <v>71</v>
      </c>
      <c r="E35" s="1" t="s">
        <v>118</v>
      </c>
      <c r="F35" s="30">
        <v>97000</v>
      </c>
      <c r="G35" s="35">
        <f>_xlfn.XLOOKUP(B35,EmpBonus[EmployeID],EmpBonus[Bonus %],0,0)</f>
        <v>0.15</v>
      </c>
      <c r="H35" s="23">
        <f t="shared" si="1"/>
        <v>14550</v>
      </c>
    </row>
    <row r="36" spans="2:8" x14ac:dyDescent="0.3">
      <c r="B36" s="28" t="s">
        <v>72</v>
      </c>
      <c r="C36" s="28" t="s">
        <v>43</v>
      </c>
      <c r="D36" s="28" t="s">
        <v>143</v>
      </c>
      <c r="E36" s="28" t="s">
        <v>120</v>
      </c>
      <c r="F36" s="29">
        <v>68357</v>
      </c>
      <c r="G36" s="35">
        <f>_xlfn.XLOOKUP(B36,EmpBonus[EmployeID],EmpBonus[Bonus %],0,0)</f>
        <v>0.15</v>
      </c>
      <c r="H36" s="87">
        <f t="shared" si="1"/>
        <v>10253.549999999999</v>
      </c>
    </row>
    <row r="37" spans="2:8" x14ac:dyDescent="0.3">
      <c r="B37" s="1" t="s">
        <v>74</v>
      </c>
      <c r="C37" s="1" t="s">
        <v>43</v>
      </c>
      <c r="D37" s="1" t="s">
        <v>75</v>
      </c>
      <c r="E37" s="1" t="s">
        <v>119</v>
      </c>
      <c r="F37" s="30">
        <v>51800</v>
      </c>
      <c r="G37" s="35">
        <f>_xlfn.XLOOKUP(B37,EmpBonus[EmployeID],EmpBonus[Bonus %],0,0)</f>
        <v>0.19</v>
      </c>
      <c r="H37" s="23">
        <f t="shared" si="1"/>
        <v>9842</v>
      </c>
    </row>
    <row r="38" spans="2:8" x14ac:dyDescent="0.3">
      <c r="B38" s="28" t="s">
        <v>76</v>
      </c>
      <c r="C38" s="28" t="s">
        <v>43</v>
      </c>
      <c r="D38" s="28" t="s">
        <v>77</v>
      </c>
      <c r="E38" s="28" t="s">
        <v>120</v>
      </c>
      <c r="F38" s="29">
        <v>97000</v>
      </c>
      <c r="G38" s="35">
        <f>_xlfn.XLOOKUP(B38,EmpBonus[EmployeID],EmpBonus[Bonus %],0,0)</f>
        <v>0.18</v>
      </c>
      <c r="H38" s="87">
        <f t="shared" si="1"/>
        <v>17460</v>
      </c>
    </row>
    <row r="39" spans="2:8" x14ac:dyDescent="0.3">
      <c r="B39" s="1" t="s">
        <v>78</v>
      </c>
      <c r="C39" s="1" t="s">
        <v>43</v>
      </c>
      <c r="D39" s="1" t="s">
        <v>79</v>
      </c>
      <c r="E39" s="1" t="s">
        <v>118</v>
      </c>
      <c r="F39" s="30">
        <v>45000</v>
      </c>
      <c r="G39" s="35">
        <f>_xlfn.XLOOKUP(B39,EmpBonus[EmployeID],EmpBonus[Bonus %],0,0)</f>
        <v>0.18</v>
      </c>
      <c r="H39" s="23">
        <f t="shared" si="1"/>
        <v>8100</v>
      </c>
    </row>
    <row r="40" spans="2:8" x14ac:dyDescent="0.3">
      <c r="B40" s="28" t="s">
        <v>80</v>
      </c>
      <c r="C40" s="28" t="s">
        <v>30</v>
      </c>
      <c r="D40" s="28" t="s">
        <v>81</v>
      </c>
      <c r="E40" s="28" t="s">
        <v>120</v>
      </c>
      <c r="F40" s="29">
        <v>89500</v>
      </c>
      <c r="G40" s="35">
        <f>_xlfn.XLOOKUP(B40,EmpBonus[EmployeID],EmpBonus[Bonus %],0,0)</f>
        <v>0.21</v>
      </c>
      <c r="H40" s="87">
        <f t="shared" si="1"/>
        <v>18795</v>
      </c>
    </row>
    <row r="41" spans="2:8" x14ac:dyDescent="0.3">
      <c r="B41" s="1" t="s">
        <v>82</v>
      </c>
      <c r="C41" s="1" t="s">
        <v>30</v>
      </c>
      <c r="D41" s="1" t="s">
        <v>83</v>
      </c>
      <c r="E41" s="1" t="s">
        <v>119</v>
      </c>
      <c r="F41" s="30">
        <v>35971</v>
      </c>
      <c r="G41" s="35">
        <f>_xlfn.XLOOKUP(B41,EmpBonus[EmployeID],EmpBonus[Bonus %],0,0)</f>
        <v>0.14000000000000001</v>
      </c>
      <c r="H41" s="23">
        <f t="shared" si="1"/>
        <v>5035.9400000000005</v>
      </c>
    </row>
    <row r="42" spans="2:8" x14ac:dyDescent="0.3">
      <c r="B42" s="28" t="s">
        <v>84</v>
      </c>
      <c r="C42" s="28" t="s">
        <v>30</v>
      </c>
      <c r="D42" s="28" t="s">
        <v>85</v>
      </c>
      <c r="E42" s="28" t="s">
        <v>119</v>
      </c>
      <c r="F42" s="29">
        <v>80000</v>
      </c>
      <c r="G42" s="35">
        <f>_xlfn.XLOOKUP(B42,EmpBonus[EmployeID],EmpBonus[Bonus %],0,0)</f>
        <v>0.16</v>
      </c>
      <c r="H42" s="87">
        <f t="shared" si="1"/>
        <v>12800</v>
      </c>
    </row>
    <row r="43" spans="2:8" x14ac:dyDescent="0.3">
      <c r="B43" s="1" t="s">
        <v>86</v>
      </c>
      <c r="C43" s="1" t="s">
        <v>30</v>
      </c>
      <c r="D43" s="1" t="s">
        <v>87</v>
      </c>
      <c r="E43" s="1" t="s">
        <v>118</v>
      </c>
      <c r="F43" s="30">
        <v>55117</v>
      </c>
      <c r="G43" s="35">
        <f>_xlfn.XLOOKUP(B43,EmpBonus[EmployeID],EmpBonus[Bonus %],0,0)</f>
        <v>0.14000000000000001</v>
      </c>
      <c r="H43" s="23">
        <f t="shared" si="1"/>
        <v>7716.380000000001</v>
      </c>
    </row>
    <row r="44" spans="2:8" x14ac:dyDescent="0.3">
      <c r="B44" s="28" t="s">
        <v>88</v>
      </c>
      <c r="C44" s="28" t="s">
        <v>4</v>
      </c>
      <c r="D44" s="28" t="s">
        <v>89</v>
      </c>
      <c r="E44" s="28" t="s">
        <v>120</v>
      </c>
      <c r="F44" s="29">
        <v>58445</v>
      </c>
      <c r="G44" s="35">
        <f>_xlfn.XLOOKUP(B44,EmpBonus[EmployeID],EmpBonus[Bonus %],0,0)</f>
        <v>0.22</v>
      </c>
      <c r="H44" s="87">
        <f t="shared" si="1"/>
        <v>12857.9</v>
      </c>
    </row>
    <row r="45" spans="2:8" x14ac:dyDescent="0.3">
      <c r="B45" s="1" t="s">
        <v>90</v>
      </c>
      <c r="C45" s="1" t="s">
        <v>4</v>
      </c>
      <c r="D45" s="1" t="s">
        <v>91</v>
      </c>
      <c r="E45" s="1" t="s">
        <v>120</v>
      </c>
      <c r="F45" s="30">
        <v>120000</v>
      </c>
      <c r="G45" s="35">
        <f>_xlfn.XLOOKUP(B45,EmpBonus[EmployeID],EmpBonus[Bonus %],0,0)</f>
        <v>0.13</v>
      </c>
      <c r="H45" s="23">
        <f t="shared" si="1"/>
        <v>15600</v>
      </c>
    </row>
    <row r="46" spans="2:8" x14ac:dyDescent="0.3">
      <c r="B46" s="28" t="s">
        <v>92</v>
      </c>
      <c r="C46" s="28" t="s">
        <v>30</v>
      </c>
      <c r="D46" s="28" t="s">
        <v>93</v>
      </c>
      <c r="E46" s="28" t="s">
        <v>119</v>
      </c>
      <c r="F46" s="29">
        <v>45450</v>
      </c>
      <c r="G46" s="35">
        <f>_xlfn.XLOOKUP(B46,EmpBonus[EmployeID],EmpBonus[Bonus %],0,0)</f>
        <v>0.16</v>
      </c>
      <c r="H46" s="87">
        <f t="shared" si="1"/>
        <v>7272</v>
      </c>
    </row>
    <row r="47" spans="2:8" x14ac:dyDescent="0.3">
      <c r="B47" s="1" t="s">
        <v>94</v>
      </c>
      <c r="C47" s="1" t="s">
        <v>30</v>
      </c>
      <c r="D47" s="1" t="s">
        <v>95</v>
      </c>
      <c r="E47" s="1" t="s">
        <v>120</v>
      </c>
      <c r="F47" s="30">
        <v>89500</v>
      </c>
      <c r="G47" s="35">
        <f>_xlfn.XLOOKUP(B47,EmpBonus[EmployeID],EmpBonus[Bonus %],0,0)</f>
        <v>0.09</v>
      </c>
      <c r="H47" s="23">
        <f t="shared" si="1"/>
        <v>8055</v>
      </c>
    </row>
    <row r="48" spans="2:8" x14ac:dyDescent="0.3">
      <c r="B48" s="28" t="s">
        <v>96</v>
      </c>
      <c r="C48" s="28" t="s">
        <v>30</v>
      </c>
      <c r="D48" s="28" t="s">
        <v>97</v>
      </c>
      <c r="E48" s="28" t="s">
        <v>118</v>
      </c>
      <c r="F48" s="29">
        <v>65971</v>
      </c>
      <c r="G48" s="35">
        <f>_xlfn.XLOOKUP(B48,EmpBonus[EmployeID],EmpBonus[Bonus %],0,0)</f>
        <v>0.1</v>
      </c>
      <c r="H48" s="87">
        <f t="shared" si="1"/>
        <v>6597.1</v>
      </c>
    </row>
    <row r="49" spans="2:8" x14ac:dyDescent="0.3">
      <c r="B49" s="1" t="s">
        <v>98</v>
      </c>
      <c r="C49" s="1" t="s">
        <v>30</v>
      </c>
      <c r="D49" s="1" t="s">
        <v>99</v>
      </c>
      <c r="E49" s="1" t="s">
        <v>120</v>
      </c>
      <c r="F49" s="30">
        <v>80000</v>
      </c>
      <c r="G49" s="35">
        <f>_xlfn.XLOOKUP(B49,EmpBonus[EmployeID],EmpBonus[Bonus %],0,0)</f>
        <v>0.18</v>
      </c>
      <c r="H49" s="23">
        <f t="shared" si="1"/>
        <v>14400</v>
      </c>
    </row>
    <row r="50" spans="2:8" x14ac:dyDescent="0.3">
      <c r="B50" s="28" t="s">
        <v>100</v>
      </c>
      <c r="C50" s="28" t="s">
        <v>4</v>
      </c>
      <c r="D50" s="28" t="s">
        <v>101</v>
      </c>
      <c r="E50" s="28" t="s">
        <v>119</v>
      </c>
      <c r="F50" s="29">
        <v>55117</v>
      </c>
      <c r="G50" s="35">
        <f>_xlfn.XLOOKUP(B50,EmpBonus[EmployeID],EmpBonus[Bonus %],0,0)</f>
        <v>0.13</v>
      </c>
      <c r="H50" s="87">
        <f t="shared" si="1"/>
        <v>7165.21</v>
      </c>
    </row>
    <row r="51" spans="2:8" x14ac:dyDescent="0.3">
      <c r="B51" s="1" t="s">
        <v>102</v>
      </c>
      <c r="C51" s="1" t="s">
        <v>4</v>
      </c>
      <c r="D51" s="1" t="s">
        <v>103</v>
      </c>
      <c r="E51" s="1" t="s">
        <v>118</v>
      </c>
      <c r="F51" s="30">
        <v>60445</v>
      </c>
      <c r="G51" s="35">
        <f>_xlfn.XLOOKUP(B51,EmpBonus[EmployeID],EmpBonus[Bonus %],0,0)</f>
        <v>0.19</v>
      </c>
      <c r="H51" s="23">
        <f t="shared" si="1"/>
        <v>11484.55</v>
      </c>
    </row>
    <row r="52" spans="2:8" x14ac:dyDescent="0.3">
      <c r="B52" s="28" t="s">
        <v>104</v>
      </c>
      <c r="C52" s="28" t="s">
        <v>4</v>
      </c>
      <c r="D52" s="28" t="s">
        <v>105</v>
      </c>
      <c r="E52" s="28" t="s">
        <v>120</v>
      </c>
      <c r="F52" s="29">
        <v>83117</v>
      </c>
      <c r="G52" s="35">
        <f>_xlfn.XLOOKUP(B52,EmpBonus[EmployeID],EmpBonus[Bonus %],0,0)</f>
        <v>0.2</v>
      </c>
      <c r="H52" s="87">
        <f t="shared" si="1"/>
        <v>16623.400000000001</v>
      </c>
    </row>
    <row r="53" spans="2:8" x14ac:dyDescent="0.3">
      <c r="B53" s="31" t="s">
        <v>106</v>
      </c>
      <c r="C53" s="31" t="s">
        <v>4</v>
      </c>
      <c r="D53" s="31" t="s">
        <v>107</v>
      </c>
      <c r="E53" s="31" t="s">
        <v>118</v>
      </c>
      <c r="F53" s="30">
        <v>58445</v>
      </c>
      <c r="G53" s="35">
        <f>_xlfn.XLOOKUP(B53,EmpBonus[EmployeID],EmpBonus[Bonus %],0,0)</f>
        <v>0.11</v>
      </c>
      <c r="H53" s="23">
        <f t="shared" si="1"/>
        <v>6428.95</v>
      </c>
    </row>
  </sheetData>
  <autoFilter ref="B3:H53" xr:uid="{A3A9DB0C-8F70-4F7C-A3D1-8A0F1AD171BC}"/>
  <pageMargins left="0.7" right="0.7" top="0.75" bottom="0.75" header="0.3" footer="0.3"/>
  <pageSetup orientation="portrait" verticalDpi="3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941C-6CAB-4D0C-945F-BFE34BBAC510}">
  <dimension ref="A1:R54"/>
  <sheetViews>
    <sheetView workbookViewId="0">
      <selection activeCell="B3" sqref="B3:C3"/>
    </sheetView>
  </sheetViews>
  <sheetFormatPr defaultRowHeight="14.4" x14ac:dyDescent="0.3"/>
  <cols>
    <col min="2" max="2" width="16.21875" bestFit="1" customWidth="1"/>
    <col min="3" max="3" width="15.5546875" style="43" bestFit="1" customWidth="1"/>
    <col min="4" max="4" width="14.21875" bestFit="1" customWidth="1"/>
  </cols>
  <sheetData>
    <row r="1" spans="1:18" ht="36.6" x14ac:dyDescent="0.7">
      <c r="A1" s="18"/>
      <c r="B1" s="19" t="s">
        <v>130</v>
      </c>
      <c r="C1" s="42"/>
      <c r="D1" s="19"/>
      <c r="E1" s="19"/>
      <c r="F1" s="19"/>
      <c r="G1" s="19"/>
      <c r="H1" s="19"/>
      <c r="I1" s="19"/>
      <c r="J1" s="19"/>
      <c r="K1" s="19"/>
      <c r="L1" s="19"/>
      <c r="M1" s="19"/>
      <c r="N1" s="19"/>
      <c r="O1" s="19"/>
      <c r="P1" s="19"/>
      <c r="Q1" s="19"/>
      <c r="R1" s="19"/>
    </row>
    <row r="3" spans="1:18" x14ac:dyDescent="0.3">
      <c r="B3" s="100" t="s">
        <v>150</v>
      </c>
      <c r="C3" s="101" t="s">
        <v>154</v>
      </c>
    </row>
    <row r="4" spans="1:18" x14ac:dyDescent="0.3">
      <c r="B4" s="49" t="s">
        <v>33</v>
      </c>
      <c r="C4" s="48">
        <v>19800</v>
      </c>
    </row>
    <row r="5" spans="1:18" x14ac:dyDescent="0.3">
      <c r="B5" s="49" t="s">
        <v>37</v>
      </c>
      <c r="C5" s="48">
        <v>4662</v>
      </c>
    </row>
    <row r="6" spans="1:18" x14ac:dyDescent="0.3">
      <c r="B6" s="49" t="s">
        <v>71</v>
      </c>
      <c r="C6" s="48">
        <v>14550</v>
      </c>
    </row>
    <row r="7" spans="1:18" x14ac:dyDescent="0.3">
      <c r="B7" s="49" t="s">
        <v>56</v>
      </c>
      <c r="C7" s="48">
        <v>7669.89</v>
      </c>
    </row>
    <row r="8" spans="1:18" x14ac:dyDescent="0.3">
      <c r="B8" s="49" t="s">
        <v>26</v>
      </c>
      <c r="C8" s="48">
        <v>10828.08</v>
      </c>
    </row>
    <row r="9" spans="1:18" x14ac:dyDescent="0.3">
      <c r="B9" s="49" t="s">
        <v>97</v>
      </c>
      <c r="C9" s="48">
        <v>6597.1</v>
      </c>
    </row>
    <row r="10" spans="1:18" x14ac:dyDescent="0.3">
      <c r="B10" s="49" t="s">
        <v>39</v>
      </c>
      <c r="C10" s="48">
        <v>18430</v>
      </c>
    </row>
    <row r="11" spans="1:18" x14ac:dyDescent="0.3">
      <c r="B11" s="49" t="s">
        <v>54</v>
      </c>
      <c r="C11" s="48">
        <v>25200</v>
      </c>
    </row>
    <row r="12" spans="1:18" x14ac:dyDescent="0.3">
      <c r="B12" s="49" t="s">
        <v>60</v>
      </c>
      <c r="C12" s="48">
        <v>28000</v>
      </c>
    </row>
    <row r="13" spans="1:18" x14ac:dyDescent="0.3">
      <c r="B13" s="49" t="s">
        <v>50</v>
      </c>
      <c r="C13" s="48">
        <v>0</v>
      </c>
    </row>
    <row r="14" spans="1:18" x14ac:dyDescent="0.3">
      <c r="B14" s="49" t="s">
        <v>58</v>
      </c>
      <c r="C14" s="48">
        <v>0</v>
      </c>
    </row>
    <row r="15" spans="1:18" x14ac:dyDescent="0.3">
      <c r="B15" s="49" t="s">
        <v>101</v>
      </c>
      <c r="C15" s="48">
        <v>7165.21</v>
      </c>
    </row>
    <row r="16" spans="1:18" x14ac:dyDescent="0.3">
      <c r="B16" s="49" t="s">
        <v>18</v>
      </c>
      <c r="C16" s="48">
        <v>4050</v>
      </c>
    </row>
    <row r="17" spans="2:3" x14ac:dyDescent="0.3">
      <c r="B17" s="49" t="s">
        <v>44</v>
      </c>
      <c r="C17" s="48">
        <v>21480</v>
      </c>
    </row>
    <row r="18" spans="2:3" x14ac:dyDescent="0.3">
      <c r="B18" s="49" t="s">
        <v>83</v>
      </c>
      <c r="C18" s="48">
        <v>5035.9400000000005</v>
      </c>
    </row>
    <row r="19" spans="2:3" x14ac:dyDescent="0.3">
      <c r="B19" s="49" t="s">
        <v>89</v>
      </c>
      <c r="C19" s="48">
        <v>12857.9</v>
      </c>
    </row>
    <row r="20" spans="2:3" x14ac:dyDescent="0.3">
      <c r="B20" s="49" t="s">
        <v>5</v>
      </c>
      <c r="C20" s="48">
        <v>0</v>
      </c>
    </row>
    <row r="21" spans="2:3" x14ac:dyDescent="0.3">
      <c r="B21" s="49" t="s">
        <v>77</v>
      </c>
      <c r="C21" s="48">
        <v>17460</v>
      </c>
    </row>
    <row r="22" spans="2:3" x14ac:dyDescent="0.3">
      <c r="B22" s="49" t="s">
        <v>85</v>
      </c>
      <c r="C22" s="48">
        <v>12800</v>
      </c>
    </row>
    <row r="23" spans="2:3" x14ac:dyDescent="0.3">
      <c r="B23" s="49" t="s">
        <v>87</v>
      </c>
      <c r="C23" s="48">
        <v>7716.380000000001</v>
      </c>
    </row>
    <row r="24" spans="2:3" x14ac:dyDescent="0.3">
      <c r="B24" s="49" t="s">
        <v>79</v>
      </c>
      <c r="C24" s="48">
        <v>8100</v>
      </c>
    </row>
    <row r="25" spans="2:3" x14ac:dyDescent="0.3">
      <c r="B25" s="49" t="s">
        <v>12</v>
      </c>
      <c r="C25" s="48">
        <v>10720</v>
      </c>
    </row>
    <row r="26" spans="2:3" x14ac:dyDescent="0.3">
      <c r="B26" s="49" t="s">
        <v>105</v>
      </c>
      <c r="C26" s="48">
        <v>16623.400000000001</v>
      </c>
    </row>
    <row r="27" spans="2:3" x14ac:dyDescent="0.3">
      <c r="B27" s="49" t="s">
        <v>66</v>
      </c>
      <c r="C27" s="48">
        <v>3552</v>
      </c>
    </row>
    <row r="28" spans="2:3" x14ac:dyDescent="0.3">
      <c r="B28" s="49" t="s">
        <v>95</v>
      </c>
      <c r="C28" s="48">
        <v>8055</v>
      </c>
    </row>
    <row r="29" spans="2:3" x14ac:dyDescent="0.3">
      <c r="B29" s="49" t="s">
        <v>28</v>
      </c>
      <c r="C29" s="48">
        <v>12636.25</v>
      </c>
    </row>
    <row r="30" spans="2:3" x14ac:dyDescent="0.3">
      <c r="B30" s="49" t="s">
        <v>75</v>
      </c>
      <c r="C30" s="48">
        <v>9842</v>
      </c>
    </row>
    <row r="31" spans="2:3" x14ac:dyDescent="0.3">
      <c r="B31" s="49" t="s">
        <v>41</v>
      </c>
      <c r="C31" s="48">
        <v>8100</v>
      </c>
    </row>
    <row r="32" spans="2:3" x14ac:dyDescent="0.3">
      <c r="B32" s="49" t="s">
        <v>31</v>
      </c>
      <c r="C32" s="48">
        <v>14000</v>
      </c>
    </row>
    <row r="33" spans="2:3" x14ac:dyDescent="0.3">
      <c r="B33" s="49" t="s">
        <v>9</v>
      </c>
      <c r="C33" s="48">
        <v>2972.6000000000004</v>
      </c>
    </row>
    <row r="34" spans="2:3" x14ac:dyDescent="0.3">
      <c r="B34" s="49" t="s">
        <v>52</v>
      </c>
      <c r="C34" s="48">
        <v>14611.25</v>
      </c>
    </row>
    <row r="35" spans="2:3" x14ac:dyDescent="0.3">
      <c r="B35" s="49" t="s">
        <v>16</v>
      </c>
      <c r="C35" s="48">
        <v>18900</v>
      </c>
    </row>
    <row r="36" spans="2:3" x14ac:dyDescent="0.3">
      <c r="B36" s="49" t="s">
        <v>22</v>
      </c>
      <c r="C36" s="48">
        <v>5053.33</v>
      </c>
    </row>
    <row r="37" spans="2:3" x14ac:dyDescent="0.3">
      <c r="B37" s="49" t="s">
        <v>46</v>
      </c>
      <c r="C37" s="48">
        <v>5035.9400000000005</v>
      </c>
    </row>
    <row r="38" spans="2:3" x14ac:dyDescent="0.3">
      <c r="B38" s="49" t="s">
        <v>64</v>
      </c>
      <c r="C38" s="48">
        <v>0</v>
      </c>
    </row>
    <row r="39" spans="2:3" x14ac:dyDescent="0.3">
      <c r="B39" s="49" t="s">
        <v>35</v>
      </c>
      <c r="C39" s="48">
        <v>0</v>
      </c>
    </row>
    <row r="40" spans="2:3" x14ac:dyDescent="0.3">
      <c r="B40" s="49" t="s">
        <v>62</v>
      </c>
      <c r="C40" s="48">
        <v>22500</v>
      </c>
    </row>
    <row r="41" spans="2:3" x14ac:dyDescent="0.3">
      <c r="B41" s="49" t="s">
        <v>7</v>
      </c>
      <c r="C41" s="48">
        <v>9114.2100000000009</v>
      </c>
    </row>
    <row r="42" spans="2:3" x14ac:dyDescent="0.3">
      <c r="B42" s="49" t="s">
        <v>48</v>
      </c>
      <c r="C42" s="48">
        <v>20000</v>
      </c>
    </row>
    <row r="43" spans="2:3" x14ac:dyDescent="0.3">
      <c r="B43" s="49" t="s">
        <v>103</v>
      </c>
      <c r="C43" s="48">
        <v>11484.55</v>
      </c>
    </row>
    <row r="44" spans="2:3" x14ac:dyDescent="0.3">
      <c r="B44" s="49" t="s">
        <v>107</v>
      </c>
      <c r="C44" s="48">
        <v>6428.95</v>
      </c>
    </row>
    <row r="45" spans="2:3" x14ac:dyDescent="0.3">
      <c r="B45" s="49" t="s">
        <v>81</v>
      </c>
      <c r="C45" s="48">
        <v>18795</v>
      </c>
    </row>
    <row r="46" spans="2:3" x14ac:dyDescent="0.3">
      <c r="B46" s="49" t="s">
        <v>99</v>
      </c>
      <c r="C46" s="48">
        <v>14400</v>
      </c>
    </row>
    <row r="47" spans="2:3" x14ac:dyDescent="0.3">
      <c r="B47" s="49" t="s">
        <v>93</v>
      </c>
      <c r="C47" s="48">
        <v>7272</v>
      </c>
    </row>
    <row r="48" spans="2:3" x14ac:dyDescent="0.3">
      <c r="B48" s="49" t="s">
        <v>91</v>
      </c>
      <c r="C48" s="48">
        <v>15600</v>
      </c>
    </row>
    <row r="49" spans="2:3" x14ac:dyDescent="0.3">
      <c r="B49" s="49" t="s">
        <v>14</v>
      </c>
      <c r="C49" s="48">
        <v>9398.16</v>
      </c>
    </row>
    <row r="50" spans="2:3" x14ac:dyDescent="0.3">
      <c r="B50" s="49" t="s">
        <v>143</v>
      </c>
      <c r="C50" s="48">
        <v>10253.549999999999</v>
      </c>
    </row>
    <row r="51" spans="2:3" x14ac:dyDescent="0.3">
      <c r="B51" s="49" t="s">
        <v>73</v>
      </c>
      <c r="C51" s="48">
        <v>0</v>
      </c>
    </row>
    <row r="52" spans="2:3" x14ac:dyDescent="0.3">
      <c r="B52" s="49" t="s">
        <v>20</v>
      </c>
      <c r="C52" s="48">
        <v>5370</v>
      </c>
    </row>
    <row r="53" spans="2:3" x14ac:dyDescent="0.3">
      <c r="B53" s="49" t="s">
        <v>24</v>
      </c>
      <c r="C53" s="48">
        <v>4800</v>
      </c>
    </row>
    <row r="54" spans="2:3" x14ac:dyDescent="0.3">
      <c r="B54" s="49" t="s">
        <v>151</v>
      </c>
      <c r="C54" s="48">
        <v>517920.69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921E8-54C9-4FC9-A595-5DB2F73585E4}">
  <dimension ref="A1:S54"/>
  <sheetViews>
    <sheetView workbookViewId="0">
      <selection activeCell="F55" sqref="F55"/>
    </sheetView>
  </sheetViews>
  <sheetFormatPr defaultRowHeight="14.4" x14ac:dyDescent="0.3"/>
  <cols>
    <col min="1" max="1" width="12.5546875" customWidth="1"/>
    <col min="2" max="2" width="13.109375" customWidth="1"/>
    <col min="3" max="3" width="16.21875" bestFit="1" customWidth="1"/>
    <col min="4" max="4" width="11" bestFit="1" customWidth="1"/>
    <col min="5" max="6" width="14.33203125" style="15" customWidth="1"/>
    <col min="7" max="7" width="21.21875" style="41" customWidth="1"/>
    <col min="9" max="9" width="11.77734375" customWidth="1"/>
    <col min="10" max="10" width="9.88671875" customWidth="1"/>
    <col min="11" max="11" width="16.33203125" customWidth="1"/>
    <col min="13" max="13" width="52.109375" bestFit="1" customWidth="1"/>
  </cols>
  <sheetData>
    <row r="1" spans="1:19" ht="36.6" x14ac:dyDescent="0.7">
      <c r="A1" s="18"/>
      <c r="B1" s="19" t="s">
        <v>133</v>
      </c>
      <c r="C1" s="19"/>
      <c r="D1" s="19"/>
      <c r="E1" s="19"/>
      <c r="F1" s="19"/>
      <c r="G1" s="37"/>
      <c r="H1" s="19"/>
      <c r="I1" s="19"/>
      <c r="J1" s="19"/>
      <c r="K1" s="19"/>
      <c r="L1" s="19"/>
      <c r="M1" s="19"/>
      <c r="N1" s="19"/>
      <c r="O1" s="19"/>
      <c r="P1" s="19"/>
      <c r="Q1" s="19"/>
      <c r="R1" s="19"/>
      <c r="S1" s="19"/>
    </row>
    <row r="2" spans="1:19" ht="14.55" customHeight="1" x14ac:dyDescent="0.6">
      <c r="A2" s="21"/>
      <c r="B2" s="21"/>
      <c r="C2" s="21"/>
      <c r="D2" s="21"/>
      <c r="E2" s="21"/>
      <c r="F2" s="21"/>
      <c r="G2" s="38"/>
      <c r="H2" s="21"/>
      <c r="I2" s="21"/>
      <c r="J2" s="21"/>
      <c r="K2" s="21"/>
      <c r="L2" s="21"/>
      <c r="M2" s="21"/>
      <c r="N2" s="21"/>
      <c r="O2" s="21"/>
      <c r="P2" s="21"/>
      <c r="Q2" s="21"/>
      <c r="R2" s="21"/>
    </row>
    <row r="3" spans="1:19" x14ac:dyDescent="0.3">
      <c r="A3" s="4" t="s">
        <v>0</v>
      </c>
      <c r="B3" s="5" t="s">
        <v>1</v>
      </c>
      <c r="C3" s="5" t="s">
        <v>2</v>
      </c>
      <c r="D3" s="5" t="s">
        <v>117</v>
      </c>
      <c r="E3" s="12" t="s">
        <v>108</v>
      </c>
      <c r="F3" s="44" t="s">
        <v>68</v>
      </c>
      <c r="G3" s="36" t="s">
        <v>153</v>
      </c>
      <c r="I3" s="4" t="s">
        <v>67</v>
      </c>
      <c r="J3" s="5" t="s">
        <v>68</v>
      </c>
      <c r="K3" s="9" t="s">
        <v>69</v>
      </c>
    </row>
    <row r="4" spans="1:19" x14ac:dyDescent="0.3">
      <c r="A4" s="3" t="s">
        <v>3</v>
      </c>
      <c r="B4" s="1" t="s">
        <v>4</v>
      </c>
      <c r="C4" s="1" t="s">
        <v>5</v>
      </c>
      <c r="D4" s="1" t="s">
        <v>118</v>
      </c>
      <c r="E4" s="13">
        <v>60270</v>
      </c>
      <c r="F4" s="47">
        <v>0</v>
      </c>
      <c r="G4" s="39">
        <f>EMPData6[[#This Row],[Yearly Sal]]*EMPData6[[#This Row],[Bonus %]]</f>
        <v>0</v>
      </c>
      <c r="I4" s="3" t="s">
        <v>32</v>
      </c>
      <c r="J4" s="2">
        <v>0.18</v>
      </c>
      <c r="K4" s="8" t="s">
        <v>33</v>
      </c>
      <c r="L4">
        <v>1</v>
      </c>
      <c r="M4" t="s">
        <v>142</v>
      </c>
    </row>
    <row r="5" spans="1:19" x14ac:dyDescent="0.3">
      <c r="A5" s="3" t="s">
        <v>6</v>
      </c>
      <c r="B5" s="1" t="s">
        <v>4</v>
      </c>
      <c r="C5" s="1" t="s">
        <v>7</v>
      </c>
      <c r="D5" s="1" t="s">
        <v>119</v>
      </c>
      <c r="E5" s="13">
        <v>39627</v>
      </c>
      <c r="F5" s="45">
        <f>VLOOKUP(EMPData6[[#This Row],[Employee ID]],I:J,2,0)</f>
        <v>0.23</v>
      </c>
      <c r="G5" s="39">
        <f>EMPData6[[#This Row],[Yearly Sal]]*EMPData6[[#This Row],[Bonus %]]</f>
        <v>9114.2100000000009</v>
      </c>
      <c r="I5" s="3" t="s">
        <v>36</v>
      </c>
      <c r="J5" s="2">
        <v>0.09</v>
      </c>
      <c r="K5" s="8" t="s">
        <v>37</v>
      </c>
      <c r="M5" t="s">
        <v>110</v>
      </c>
    </row>
    <row r="6" spans="1:19" x14ac:dyDescent="0.3">
      <c r="A6" s="3" t="s">
        <v>8</v>
      </c>
      <c r="B6" s="1" t="s">
        <v>4</v>
      </c>
      <c r="C6" s="1" t="s">
        <v>9</v>
      </c>
      <c r="D6" s="1" t="s">
        <v>120</v>
      </c>
      <c r="E6" s="13">
        <v>29726</v>
      </c>
      <c r="F6" s="45">
        <f>VLOOKUP(EMPData6[[#This Row],[Employee ID]],I:J,2,0)</f>
        <v>0.1</v>
      </c>
      <c r="G6" s="39">
        <f>EMPData6[[#This Row],[Yearly Sal]]*EMPData6[[#This Row],[Bonus %]]</f>
        <v>2972.6000000000004</v>
      </c>
      <c r="I6" s="3" t="s">
        <v>70</v>
      </c>
      <c r="J6" s="2">
        <v>0.15</v>
      </c>
      <c r="K6" s="8" t="s">
        <v>71</v>
      </c>
      <c r="M6" t="s">
        <v>111</v>
      </c>
    </row>
    <row r="7" spans="1:19" x14ac:dyDescent="0.3">
      <c r="A7" s="3" t="s">
        <v>10</v>
      </c>
      <c r="B7" s="1" t="s">
        <v>4</v>
      </c>
      <c r="C7" s="1" t="s">
        <v>73</v>
      </c>
      <c r="D7" s="1" t="s">
        <v>120</v>
      </c>
      <c r="E7" s="13">
        <v>93668</v>
      </c>
      <c r="F7" s="47">
        <v>0</v>
      </c>
      <c r="G7" s="39">
        <f>EMPData6[[#This Row],[Yearly Sal]]*EMPData6[[#This Row],[Bonus %]]</f>
        <v>0</v>
      </c>
      <c r="I7" s="3" t="s">
        <v>55</v>
      </c>
      <c r="J7" s="2">
        <v>0.17</v>
      </c>
      <c r="K7" s="8" t="s">
        <v>56</v>
      </c>
      <c r="M7" t="s">
        <v>112</v>
      </c>
    </row>
    <row r="8" spans="1:19" x14ac:dyDescent="0.3">
      <c r="A8" s="3" t="s">
        <v>11</v>
      </c>
      <c r="B8" s="1" t="s">
        <v>4</v>
      </c>
      <c r="C8" s="1" t="s">
        <v>12</v>
      </c>
      <c r="D8" s="1" t="s">
        <v>119</v>
      </c>
      <c r="E8" s="13">
        <v>134000</v>
      </c>
      <c r="F8" s="45">
        <f>VLOOKUP(EMPData6[[#This Row],[Employee ID]],I:J,2,0)</f>
        <v>0.08</v>
      </c>
      <c r="G8" s="39">
        <f>EMPData6[[#This Row],[Yearly Sal]]*EMPData6[[#This Row],[Bonus %]]</f>
        <v>10720</v>
      </c>
      <c r="I8" s="3" t="s">
        <v>25</v>
      </c>
      <c r="J8" s="2">
        <v>0.24</v>
      </c>
      <c r="K8" s="8" t="s">
        <v>26</v>
      </c>
      <c r="M8" t="s">
        <v>113</v>
      </c>
    </row>
    <row r="9" spans="1:19" x14ac:dyDescent="0.3">
      <c r="A9" s="3" t="s">
        <v>13</v>
      </c>
      <c r="B9" s="1" t="s">
        <v>4</v>
      </c>
      <c r="C9" s="1" t="s">
        <v>14</v>
      </c>
      <c r="D9" s="1" t="s">
        <v>119</v>
      </c>
      <c r="E9" s="13">
        <v>34808</v>
      </c>
      <c r="F9" s="45">
        <f>VLOOKUP(EMPData6[[#This Row],[Employee ID]],I:J,2,0)</f>
        <v>0.27</v>
      </c>
      <c r="G9" s="39">
        <f>EMPData6[[#This Row],[Yearly Sal]]*EMPData6[[#This Row],[Bonus %]]</f>
        <v>9398.16</v>
      </c>
      <c r="I9" s="3" t="s">
        <v>96</v>
      </c>
      <c r="J9" s="2">
        <v>0.1</v>
      </c>
      <c r="K9" s="8" t="s">
        <v>97</v>
      </c>
      <c r="M9" t="s">
        <v>114</v>
      </c>
    </row>
    <row r="10" spans="1:19" x14ac:dyDescent="0.3">
      <c r="A10" s="3" t="s">
        <v>15</v>
      </c>
      <c r="B10" s="1" t="s">
        <v>4</v>
      </c>
      <c r="C10" s="1" t="s">
        <v>16</v>
      </c>
      <c r="D10" s="1" t="s">
        <v>120</v>
      </c>
      <c r="E10" s="13">
        <v>135000</v>
      </c>
      <c r="F10" s="45">
        <f>VLOOKUP(EMPData6[[#This Row],[Employee ID]],I:J,2,0)</f>
        <v>0.14000000000000001</v>
      </c>
      <c r="G10" s="39">
        <f>EMPData6[[#This Row],[Yearly Sal]]*EMPData6[[#This Row],[Bonus %]]</f>
        <v>18900</v>
      </c>
      <c r="I10" s="3" t="s">
        <v>38</v>
      </c>
      <c r="J10" s="2">
        <v>0.19</v>
      </c>
      <c r="K10" s="8" t="s">
        <v>39</v>
      </c>
      <c r="M10" t="s">
        <v>115</v>
      </c>
    </row>
    <row r="11" spans="1:19" x14ac:dyDescent="0.3">
      <c r="A11" s="3" t="s">
        <v>17</v>
      </c>
      <c r="B11" s="1" t="s">
        <v>4</v>
      </c>
      <c r="C11" s="1" t="s">
        <v>18</v>
      </c>
      <c r="D11" s="1" t="s">
        <v>120</v>
      </c>
      <c r="E11" s="13">
        <v>45000</v>
      </c>
      <c r="F11" s="45">
        <f>VLOOKUP(EMPData6[[#This Row],[Employee ID]],I:J,2,0)</f>
        <v>0.09</v>
      </c>
      <c r="G11" s="39">
        <f>EMPData6[[#This Row],[Yearly Sal]]*EMPData6[[#This Row],[Bonus %]]</f>
        <v>4050</v>
      </c>
      <c r="I11" s="3" t="s">
        <v>53</v>
      </c>
      <c r="J11" s="2">
        <v>0.21</v>
      </c>
      <c r="K11" s="8" t="s">
        <v>54</v>
      </c>
      <c r="L11">
        <v>2</v>
      </c>
      <c r="M11" t="s">
        <v>116</v>
      </c>
    </row>
    <row r="12" spans="1:19" x14ac:dyDescent="0.3">
      <c r="A12" s="3" t="s">
        <v>19</v>
      </c>
      <c r="B12" s="1" t="s">
        <v>4</v>
      </c>
      <c r="C12" s="1" t="s">
        <v>20</v>
      </c>
      <c r="D12" s="1" t="s">
        <v>120</v>
      </c>
      <c r="E12" s="13">
        <v>89500</v>
      </c>
      <c r="F12" s="45">
        <f>VLOOKUP(EMPData6[[#This Row],[Employee ID]],I:J,2,0)</f>
        <v>0.06</v>
      </c>
      <c r="G12" s="39">
        <f>EMPData6[[#This Row],[Yearly Sal]]*EMPData6[[#This Row],[Bonus %]]</f>
        <v>5370</v>
      </c>
      <c r="I12" s="3" t="s">
        <v>59</v>
      </c>
      <c r="J12" s="2">
        <v>0.2</v>
      </c>
      <c r="K12" s="8" t="s">
        <v>60</v>
      </c>
      <c r="M12" t="s">
        <v>122</v>
      </c>
    </row>
    <row r="13" spans="1:19" x14ac:dyDescent="0.3">
      <c r="A13" s="3" t="s">
        <v>21</v>
      </c>
      <c r="B13" s="1" t="s">
        <v>4</v>
      </c>
      <c r="C13" s="1" t="s">
        <v>22</v>
      </c>
      <c r="D13" s="1" t="s">
        <v>118</v>
      </c>
      <c r="E13" s="13">
        <v>21971</v>
      </c>
      <c r="F13" s="45">
        <f>VLOOKUP(EMPData6[[#This Row],[Employee ID]],I:J,2,0)</f>
        <v>0.23</v>
      </c>
      <c r="G13" s="39">
        <f>EMPData6[[#This Row],[Yearly Sal]]*EMPData6[[#This Row],[Bonus %]]</f>
        <v>5053.33</v>
      </c>
      <c r="I13" s="3" t="s">
        <v>100</v>
      </c>
      <c r="J13" s="2">
        <v>0.13</v>
      </c>
      <c r="K13" s="8" t="s">
        <v>101</v>
      </c>
      <c r="M13" t="s">
        <v>123</v>
      </c>
    </row>
    <row r="14" spans="1:19" x14ac:dyDescent="0.3">
      <c r="A14" s="3" t="s">
        <v>23</v>
      </c>
      <c r="B14" s="1" t="s">
        <v>4</v>
      </c>
      <c r="C14" s="1" t="s">
        <v>24</v>
      </c>
      <c r="D14" s="1" t="s">
        <v>118</v>
      </c>
      <c r="E14" s="13">
        <v>80000</v>
      </c>
      <c r="F14" s="45">
        <f>VLOOKUP(EMPData6[[#This Row],[Employee ID]],I:J,2,0)</f>
        <v>0.06</v>
      </c>
      <c r="G14" s="39">
        <f>EMPData6[[#This Row],[Yearly Sal]]*EMPData6[[#This Row],[Bonus %]]</f>
        <v>4800</v>
      </c>
      <c r="I14" s="3" t="s">
        <v>17</v>
      </c>
      <c r="J14" s="2">
        <v>0.09</v>
      </c>
      <c r="K14" s="8" t="s">
        <v>18</v>
      </c>
      <c r="L14">
        <v>3</v>
      </c>
      <c r="M14" t="s">
        <v>126</v>
      </c>
    </row>
    <row r="15" spans="1:19" x14ac:dyDescent="0.3">
      <c r="A15" s="3" t="s">
        <v>25</v>
      </c>
      <c r="B15" s="1" t="s">
        <v>4</v>
      </c>
      <c r="C15" s="1" t="s">
        <v>26</v>
      </c>
      <c r="D15" s="1" t="s">
        <v>120</v>
      </c>
      <c r="E15" s="13">
        <v>45117</v>
      </c>
      <c r="F15" s="45">
        <f>VLOOKUP(EMPData6[[#This Row],[Employee ID]],I:J,2,0)</f>
        <v>0.24</v>
      </c>
      <c r="G15" s="39">
        <f>EMPData6[[#This Row],[Yearly Sal]]*EMPData6[[#This Row],[Bonus %]]</f>
        <v>10828.08</v>
      </c>
      <c r="I15" s="3" t="s">
        <v>42</v>
      </c>
      <c r="J15" s="2">
        <v>0.24</v>
      </c>
      <c r="K15" s="8" t="s">
        <v>44</v>
      </c>
      <c r="M15" t="s">
        <v>124</v>
      </c>
    </row>
    <row r="16" spans="1:19" x14ac:dyDescent="0.3">
      <c r="A16" s="3" t="s">
        <v>27</v>
      </c>
      <c r="B16" s="1" t="s">
        <v>4</v>
      </c>
      <c r="C16" s="1" t="s">
        <v>28</v>
      </c>
      <c r="D16" s="1" t="s">
        <v>119</v>
      </c>
      <c r="E16" s="13">
        <v>50545</v>
      </c>
      <c r="F16" s="45">
        <f>VLOOKUP(EMPData6[[#This Row],[Employee ID]],I:J,2,0)</f>
        <v>0.25</v>
      </c>
      <c r="G16" s="39">
        <f>EMPData6[[#This Row],[Yearly Sal]]*EMPData6[[#This Row],[Bonus %]]</f>
        <v>12636.25</v>
      </c>
      <c r="I16" s="3" t="s">
        <v>82</v>
      </c>
      <c r="J16" s="2">
        <v>0.14000000000000001</v>
      </c>
      <c r="K16" s="8" t="s">
        <v>83</v>
      </c>
      <c r="L16">
        <v>4</v>
      </c>
      <c r="M16" t="s">
        <v>121</v>
      </c>
    </row>
    <row r="17" spans="1:13" x14ac:dyDescent="0.3">
      <c r="A17" s="3" t="s">
        <v>29</v>
      </c>
      <c r="B17" s="1" t="s">
        <v>30</v>
      </c>
      <c r="C17" s="1" t="s">
        <v>31</v>
      </c>
      <c r="D17" s="1" t="s">
        <v>120</v>
      </c>
      <c r="E17" s="13">
        <v>140000</v>
      </c>
      <c r="F17" s="45">
        <f>VLOOKUP(EMPData6[[#This Row],[Employee ID]],I:J,2,0)</f>
        <v>0.1</v>
      </c>
      <c r="G17" s="39">
        <f>EMPData6[[#This Row],[Yearly Sal]]*EMPData6[[#This Row],[Bonus %]]</f>
        <v>14000</v>
      </c>
      <c r="I17" s="3" t="s">
        <v>88</v>
      </c>
      <c r="J17" s="2">
        <v>0.22</v>
      </c>
      <c r="K17" s="8" t="s">
        <v>89</v>
      </c>
      <c r="M17" t="s">
        <v>127</v>
      </c>
    </row>
    <row r="18" spans="1:13" x14ac:dyDescent="0.3">
      <c r="A18" s="3" t="s">
        <v>32</v>
      </c>
      <c r="B18" s="1" t="s">
        <v>30</v>
      </c>
      <c r="C18" s="1" t="s">
        <v>33</v>
      </c>
      <c r="D18" s="1" t="s">
        <v>119</v>
      </c>
      <c r="E18" s="13">
        <v>110000</v>
      </c>
      <c r="F18" s="45">
        <f>VLOOKUP(EMPData6[[#This Row],[Employee ID]],I:J,2,0)</f>
        <v>0.18</v>
      </c>
      <c r="G18" s="39">
        <f>EMPData6[[#This Row],[Yearly Sal]]*EMPData6[[#This Row],[Bonus %]]</f>
        <v>19800</v>
      </c>
      <c r="I18" s="3" t="s">
        <v>76</v>
      </c>
      <c r="J18" s="2">
        <v>0.18</v>
      </c>
      <c r="K18" s="8" t="s">
        <v>77</v>
      </c>
      <c r="M18" t="s">
        <v>125</v>
      </c>
    </row>
    <row r="19" spans="1:13" x14ac:dyDescent="0.3">
      <c r="A19" s="3" t="s">
        <v>34</v>
      </c>
      <c r="B19" s="1" t="s">
        <v>30</v>
      </c>
      <c r="C19" s="1" t="s">
        <v>35</v>
      </c>
      <c r="D19" s="1" t="s">
        <v>120</v>
      </c>
      <c r="E19" s="13">
        <v>68357</v>
      </c>
      <c r="F19" s="47">
        <v>0</v>
      </c>
      <c r="G19" s="39">
        <f>EMPData6[[#This Row],[Yearly Sal]]*EMPData6[[#This Row],[Bonus %]]</f>
        <v>0</v>
      </c>
      <c r="I19" s="3" t="s">
        <v>84</v>
      </c>
      <c r="J19" s="2">
        <v>0.16</v>
      </c>
      <c r="K19" s="8" t="s">
        <v>85</v>
      </c>
      <c r="L19">
        <v>5</v>
      </c>
      <c r="M19" t="s">
        <v>132</v>
      </c>
    </row>
    <row r="20" spans="1:13" x14ac:dyDescent="0.3">
      <c r="A20" s="3" t="s">
        <v>36</v>
      </c>
      <c r="B20" s="1" t="s">
        <v>30</v>
      </c>
      <c r="C20" s="1" t="s">
        <v>37</v>
      </c>
      <c r="D20" s="1" t="s">
        <v>118</v>
      </c>
      <c r="E20" s="13">
        <v>51800</v>
      </c>
      <c r="F20" s="45">
        <f>VLOOKUP(EMPData6[[#This Row],[Employee ID]],I:J,2,0)</f>
        <v>0.09</v>
      </c>
      <c r="G20" s="39">
        <f>EMPData6[[#This Row],[Yearly Sal]]*EMPData6[[#This Row],[Bonus %]]</f>
        <v>4662</v>
      </c>
      <c r="I20" s="3" t="s">
        <v>86</v>
      </c>
      <c r="J20" s="2">
        <v>0.14000000000000001</v>
      </c>
      <c r="K20" s="8" t="s">
        <v>87</v>
      </c>
      <c r="L20">
        <v>6</v>
      </c>
      <c r="M20" t="s">
        <v>131</v>
      </c>
    </row>
    <row r="21" spans="1:13" x14ac:dyDescent="0.3">
      <c r="A21" s="3" t="s">
        <v>38</v>
      </c>
      <c r="B21" s="1" t="s">
        <v>30</v>
      </c>
      <c r="C21" s="1" t="s">
        <v>39</v>
      </c>
      <c r="D21" s="1" t="s">
        <v>120</v>
      </c>
      <c r="E21" s="13">
        <v>97000</v>
      </c>
      <c r="F21" s="45">
        <f>VLOOKUP(EMPData6[[#This Row],[Employee ID]],I:J,2,0)</f>
        <v>0.19</v>
      </c>
      <c r="G21" s="39">
        <f>EMPData6[[#This Row],[Yearly Sal]]*EMPData6[[#This Row],[Bonus %]]</f>
        <v>18430</v>
      </c>
      <c r="I21" s="3" t="s">
        <v>78</v>
      </c>
      <c r="J21" s="2">
        <v>0.18</v>
      </c>
      <c r="K21" s="8" t="s">
        <v>79</v>
      </c>
    </row>
    <row r="22" spans="1:13" x14ac:dyDescent="0.3">
      <c r="A22" s="3" t="s">
        <v>40</v>
      </c>
      <c r="B22" s="1" t="s">
        <v>30</v>
      </c>
      <c r="C22" s="1" t="s">
        <v>41</v>
      </c>
      <c r="D22" s="1" t="s">
        <v>120</v>
      </c>
      <c r="E22" s="13">
        <v>45000</v>
      </c>
      <c r="F22" s="45">
        <f>VLOOKUP(EMPData6[[#This Row],[Employee ID]],I:J,2,0)</f>
        <v>0.18</v>
      </c>
      <c r="G22" s="39">
        <f>EMPData6[[#This Row],[Yearly Sal]]*EMPData6[[#This Row],[Bonus %]]</f>
        <v>8100</v>
      </c>
      <c r="I22" s="3" t="s">
        <v>11</v>
      </c>
      <c r="J22" s="2">
        <v>0.08</v>
      </c>
      <c r="K22" s="8" t="s">
        <v>12</v>
      </c>
    </row>
    <row r="23" spans="1:13" x14ac:dyDescent="0.3">
      <c r="A23" s="3" t="s">
        <v>42</v>
      </c>
      <c r="B23" s="1" t="s">
        <v>43</v>
      </c>
      <c r="C23" s="1" t="s">
        <v>44</v>
      </c>
      <c r="D23" s="1" t="s">
        <v>118</v>
      </c>
      <c r="E23" s="13">
        <v>89500</v>
      </c>
      <c r="F23" s="45">
        <f>VLOOKUP(EMPData6[[#This Row],[Employee ID]],I:J,2,0)</f>
        <v>0.24</v>
      </c>
      <c r="G23" s="39">
        <f>EMPData6[[#This Row],[Yearly Sal]]*EMPData6[[#This Row],[Bonus %]]</f>
        <v>21480</v>
      </c>
      <c r="I23" s="3" t="s">
        <v>104</v>
      </c>
      <c r="J23" s="2">
        <v>0.2</v>
      </c>
      <c r="K23" s="8" t="s">
        <v>105</v>
      </c>
    </row>
    <row r="24" spans="1:13" x14ac:dyDescent="0.3">
      <c r="A24" s="3" t="s">
        <v>45</v>
      </c>
      <c r="B24" s="1" t="s">
        <v>43</v>
      </c>
      <c r="C24" s="1" t="s">
        <v>46</v>
      </c>
      <c r="D24" s="1" t="s">
        <v>120</v>
      </c>
      <c r="E24" s="13">
        <v>35971</v>
      </c>
      <c r="F24" s="45">
        <f>VLOOKUP(EMPData6[[#This Row],[Employee ID]],I:J,2,0)</f>
        <v>0.14000000000000001</v>
      </c>
      <c r="G24" s="39">
        <f>EMPData6[[#This Row],[Yearly Sal]]*EMPData6[[#This Row],[Bonus %]]</f>
        <v>5035.9400000000005</v>
      </c>
      <c r="I24" s="3" t="s">
        <v>65</v>
      </c>
      <c r="J24" s="2">
        <v>0.06</v>
      </c>
      <c r="K24" s="8" t="s">
        <v>66</v>
      </c>
    </row>
    <row r="25" spans="1:13" x14ac:dyDescent="0.3">
      <c r="A25" s="3" t="s">
        <v>47</v>
      </c>
      <c r="B25" s="1" t="s">
        <v>43</v>
      </c>
      <c r="C25" s="1" t="s">
        <v>48</v>
      </c>
      <c r="D25" s="1" t="s">
        <v>119</v>
      </c>
      <c r="E25" s="13">
        <v>80000</v>
      </c>
      <c r="F25" s="45">
        <f>VLOOKUP(EMPData6[[#This Row],[Employee ID]],I:J,2,0)</f>
        <v>0.25</v>
      </c>
      <c r="G25" s="39">
        <f>EMPData6[[#This Row],[Yearly Sal]]*EMPData6[[#This Row],[Bonus %]]</f>
        <v>20000</v>
      </c>
      <c r="I25" s="3" t="s">
        <v>94</v>
      </c>
      <c r="J25" s="2">
        <v>0.09</v>
      </c>
      <c r="K25" s="8" t="s">
        <v>95</v>
      </c>
    </row>
    <row r="26" spans="1:13" x14ac:dyDescent="0.3">
      <c r="A26" s="3" t="s">
        <v>49</v>
      </c>
      <c r="B26" s="1" t="s">
        <v>43</v>
      </c>
      <c r="C26" s="1" t="s">
        <v>50</v>
      </c>
      <c r="D26" s="1" t="s">
        <v>120</v>
      </c>
      <c r="E26" s="13">
        <v>55117</v>
      </c>
      <c r="F26" s="47">
        <v>0</v>
      </c>
      <c r="G26" s="39">
        <f>EMPData6[[#This Row],[Yearly Sal]]*EMPData6[[#This Row],[Bonus %]]</f>
        <v>0</v>
      </c>
      <c r="I26" s="3" t="s">
        <v>27</v>
      </c>
      <c r="J26" s="2">
        <v>0.25</v>
      </c>
      <c r="K26" s="8" t="s">
        <v>28</v>
      </c>
    </row>
    <row r="27" spans="1:13" x14ac:dyDescent="0.3">
      <c r="A27" s="3" t="s">
        <v>51</v>
      </c>
      <c r="B27" s="1" t="s">
        <v>43</v>
      </c>
      <c r="C27" s="1" t="s">
        <v>52</v>
      </c>
      <c r="D27" s="1" t="s">
        <v>118</v>
      </c>
      <c r="E27" s="13">
        <v>58445</v>
      </c>
      <c r="F27" s="45">
        <f>VLOOKUP(EMPData6[[#This Row],[Employee ID]],I:J,2,0)</f>
        <v>0.25</v>
      </c>
      <c r="G27" s="39">
        <f>EMPData6[[#This Row],[Yearly Sal]]*EMPData6[[#This Row],[Bonus %]]</f>
        <v>14611.25</v>
      </c>
      <c r="I27" s="3" t="s">
        <v>74</v>
      </c>
      <c r="J27" s="2">
        <v>0.19</v>
      </c>
      <c r="K27" s="8" t="s">
        <v>75</v>
      </c>
    </row>
    <row r="28" spans="1:13" x14ac:dyDescent="0.3">
      <c r="A28" s="3" t="s">
        <v>53</v>
      </c>
      <c r="B28" s="1" t="s">
        <v>43</v>
      </c>
      <c r="C28" s="1" t="s">
        <v>54</v>
      </c>
      <c r="D28" s="1" t="s">
        <v>120</v>
      </c>
      <c r="E28" s="13">
        <v>120000</v>
      </c>
      <c r="F28" s="45">
        <f>VLOOKUP(EMPData6[[#This Row],[Employee ID]],I:J,2,0)</f>
        <v>0.21</v>
      </c>
      <c r="G28" s="39">
        <f>EMPData6[[#This Row],[Yearly Sal]]*EMPData6[[#This Row],[Bonus %]]</f>
        <v>25200</v>
      </c>
      <c r="I28" s="3" t="s">
        <v>40</v>
      </c>
      <c r="J28" s="2">
        <v>0.18</v>
      </c>
      <c r="K28" s="8" t="s">
        <v>41</v>
      </c>
    </row>
    <row r="29" spans="1:13" x14ac:dyDescent="0.3">
      <c r="A29" s="3" t="s">
        <v>55</v>
      </c>
      <c r="B29" s="1" t="s">
        <v>43</v>
      </c>
      <c r="C29" s="1" t="s">
        <v>56</v>
      </c>
      <c r="D29" s="1" t="s">
        <v>120</v>
      </c>
      <c r="E29" s="13">
        <v>45117</v>
      </c>
      <c r="F29" s="45">
        <f>VLOOKUP(EMPData6[[#This Row],[Employee ID]],I:J,2,0)</f>
        <v>0.17</v>
      </c>
      <c r="G29" s="39">
        <f>EMPData6[[#This Row],[Yearly Sal]]*EMPData6[[#This Row],[Bonus %]]</f>
        <v>7669.89</v>
      </c>
      <c r="I29" s="3" t="s">
        <v>29</v>
      </c>
      <c r="J29" s="2">
        <v>0.1</v>
      </c>
      <c r="K29" s="8" t="s">
        <v>31</v>
      </c>
    </row>
    <row r="30" spans="1:13" x14ac:dyDescent="0.3">
      <c r="A30" s="3" t="s">
        <v>57</v>
      </c>
      <c r="B30" s="1" t="s">
        <v>43</v>
      </c>
      <c r="C30" s="1" t="s">
        <v>58</v>
      </c>
      <c r="D30" s="1" t="s">
        <v>119</v>
      </c>
      <c r="E30" s="13">
        <v>50545</v>
      </c>
      <c r="F30" s="47">
        <v>0</v>
      </c>
      <c r="G30" s="39">
        <f>EMPData6[[#This Row],[Yearly Sal]]*EMPData6[[#This Row],[Bonus %]]</f>
        <v>0</v>
      </c>
      <c r="I30" s="3" t="s">
        <v>8</v>
      </c>
      <c r="J30" s="2">
        <v>0.1</v>
      </c>
      <c r="K30" s="8" t="s">
        <v>9</v>
      </c>
    </row>
    <row r="31" spans="1:13" x14ac:dyDescent="0.3">
      <c r="A31" s="3" t="s">
        <v>59</v>
      </c>
      <c r="B31" s="1" t="s">
        <v>43</v>
      </c>
      <c r="C31" s="1" t="s">
        <v>60</v>
      </c>
      <c r="D31" s="1" t="s">
        <v>118</v>
      </c>
      <c r="E31" s="13">
        <v>140000</v>
      </c>
      <c r="F31" s="45">
        <f>VLOOKUP(EMPData6[[#This Row],[Employee ID]],I:J,2,0)</f>
        <v>0.2</v>
      </c>
      <c r="G31" s="39">
        <f>EMPData6[[#This Row],[Yearly Sal]]*EMPData6[[#This Row],[Bonus %]]</f>
        <v>28000</v>
      </c>
      <c r="I31" s="3" t="s">
        <v>51</v>
      </c>
      <c r="J31" s="2">
        <v>0.25</v>
      </c>
      <c r="K31" s="8" t="s">
        <v>52</v>
      </c>
    </row>
    <row r="32" spans="1:13" x14ac:dyDescent="0.3">
      <c r="A32" s="3" t="s">
        <v>61</v>
      </c>
      <c r="B32" s="1" t="s">
        <v>43</v>
      </c>
      <c r="C32" s="1" t="s">
        <v>62</v>
      </c>
      <c r="D32" s="1" t="s">
        <v>120</v>
      </c>
      <c r="E32" s="13">
        <v>90000</v>
      </c>
      <c r="F32" s="45">
        <f>VLOOKUP(EMPData6[[#This Row],[Employee ID]],I:J,2,0)</f>
        <v>0.25</v>
      </c>
      <c r="G32" s="39">
        <f>EMPData6[[#This Row],[Yearly Sal]]*EMPData6[[#This Row],[Bonus %]]</f>
        <v>22500</v>
      </c>
      <c r="I32" s="3" t="s">
        <v>15</v>
      </c>
      <c r="J32" s="2">
        <v>0.14000000000000001</v>
      </c>
      <c r="K32" s="8" t="s">
        <v>16</v>
      </c>
    </row>
    <row r="33" spans="1:11" x14ac:dyDescent="0.3">
      <c r="A33" s="3" t="s">
        <v>63</v>
      </c>
      <c r="B33" s="1" t="s">
        <v>43</v>
      </c>
      <c r="C33" s="1" t="s">
        <v>64</v>
      </c>
      <c r="D33" s="1" t="s">
        <v>119</v>
      </c>
      <c r="E33" s="13">
        <v>88357</v>
      </c>
      <c r="F33" s="47">
        <v>0</v>
      </c>
      <c r="G33" s="39">
        <f>EMPData6[[#This Row],[Yearly Sal]]*EMPData6[[#This Row],[Bonus %]]</f>
        <v>0</v>
      </c>
      <c r="I33" s="3" t="s">
        <v>21</v>
      </c>
      <c r="J33" s="2">
        <v>0.23</v>
      </c>
      <c r="K33" s="8" t="s">
        <v>22</v>
      </c>
    </row>
    <row r="34" spans="1:11" x14ac:dyDescent="0.3">
      <c r="A34" s="3" t="s">
        <v>65</v>
      </c>
      <c r="B34" s="1" t="s">
        <v>43</v>
      </c>
      <c r="C34" s="1" t="s">
        <v>66</v>
      </c>
      <c r="D34" s="1" t="s">
        <v>120</v>
      </c>
      <c r="E34" s="13">
        <v>59200</v>
      </c>
      <c r="F34" s="45">
        <f>VLOOKUP(EMPData6[[#This Row],[Employee ID]],I:J,2,0)</f>
        <v>0.06</v>
      </c>
      <c r="G34" s="39">
        <f>EMPData6[[#This Row],[Yearly Sal]]*EMPData6[[#This Row],[Bonus %]]</f>
        <v>3552</v>
      </c>
      <c r="I34" s="3" t="s">
        <v>45</v>
      </c>
      <c r="J34" s="2">
        <v>0.14000000000000001</v>
      </c>
      <c r="K34" s="8" t="s">
        <v>46</v>
      </c>
    </row>
    <row r="35" spans="1:11" x14ac:dyDescent="0.3">
      <c r="A35" s="3" t="s">
        <v>70</v>
      </c>
      <c r="B35" s="1" t="s">
        <v>43</v>
      </c>
      <c r="C35" s="1" t="s">
        <v>71</v>
      </c>
      <c r="D35" s="1" t="s">
        <v>118</v>
      </c>
      <c r="E35" s="13">
        <v>97000</v>
      </c>
      <c r="F35" s="45">
        <f>VLOOKUP(EMPData6[[#This Row],[Employee ID]],I:J,2,0)</f>
        <v>0.15</v>
      </c>
      <c r="G35" s="39">
        <f>EMPData6[[#This Row],[Yearly Sal]]*EMPData6[[#This Row],[Bonus %]]</f>
        <v>14550</v>
      </c>
      <c r="I35" s="3" t="s">
        <v>61</v>
      </c>
      <c r="J35" s="2">
        <v>0.25</v>
      </c>
      <c r="K35" s="8" t="s">
        <v>62</v>
      </c>
    </row>
    <row r="36" spans="1:11" x14ac:dyDescent="0.3">
      <c r="A36" s="3" t="s">
        <v>72</v>
      </c>
      <c r="B36" s="1" t="s">
        <v>43</v>
      </c>
      <c r="C36" s="1" t="s">
        <v>143</v>
      </c>
      <c r="D36" s="1" t="s">
        <v>120</v>
      </c>
      <c r="E36" s="13">
        <v>68357</v>
      </c>
      <c r="F36" s="45">
        <f>VLOOKUP(EMPData6[[#This Row],[Employee ID]],I:J,2,0)</f>
        <v>0.15</v>
      </c>
      <c r="G36" s="39">
        <f>EMPData6[[#This Row],[Yearly Sal]]*EMPData6[[#This Row],[Bonus %]]</f>
        <v>10253.549999999999</v>
      </c>
      <c r="I36" s="3" t="s">
        <v>6</v>
      </c>
      <c r="J36" s="2">
        <v>0.23</v>
      </c>
      <c r="K36" s="8" t="s">
        <v>7</v>
      </c>
    </row>
    <row r="37" spans="1:11" x14ac:dyDescent="0.3">
      <c r="A37" s="3" t="s">
        <v>74</v>
      </c>
      <c r="B37" s="1" t="s">
        <v>43</v>
      </c>
      <c r="C37" s="1" t="s">
        <v>75</v>
      </c>
      <c r="D37" s="1" t="s">
        <v>119</v>
      </c>
      <c r="E37" s="13">
        <v>51800</v>
      </c>
      <c r="F37" s="45">
        <f>VLOOKUP(EMPData6[[#This Row],[Employee ID]],I:J,2,0)</f>
        <v>0.19</v>
      </c>
      <c r="G37" s="39">
        <f>EMPData6[[#This Row],[Yearly Sal]]*EMPData6[[#This Row],[Bonus %]]</f>
        <v>9842</v>
      </c>
      <c r="I37" s="3" t="s">
        <v>47</v>
      </c>
      <c r="J37" s="2">
        <v>0.25</v>
      </c>
      <c r="K37" s="8" t="s">
        <v>48</v>
      </c>
    </row>
    <row r="38" spans="1:11" x14ac:dyDescent="0.3">
      <c r="A38" s="3" t="s">
        <v>76</v>
      </c>
      <c r="B38" s="1" t="s">
        <v>43</v>
      </c>
      <c r="C38" s="1" t="s">
        <v>77</v>
      </c>
      <c r="D38" s="1" t="s">
        <v>120</v>
      </c>
      <c r="E38" s="13">
        <v>97000</v>
      </c>
      <c r="F38" s="45">
        <f>VLOOKUP(EMPData6[[#This Row],[Employee ID]],I:J,2,0)</f>
        <v>0.18</v>
      </c>
      <c r="G38" s="39">
        <f>EMPData6[[#This Row],[Yearly Sal]]*EMPData6[[#This Row],[Bonus %]]</f>
        <v>17460</v>
      </c>
      <c r="I38" s="3" t="s">
        <v>102</v>
      </c>
      <c r="J38" s="2">
        <v>0.19</v>
      </c>
      <c r="K38" s="8" t="s">
        <v>103</v>
      </c>
    </row>
    <row r="39" spans="1:11" x14ac:dyDescent="0.3">
      <c r="A39" s="3" t="s">
        <v>78</v>
      </c>
      <c r="B39" s="1" t="s">
        <v>43</v>
      </c>
      <c r="C39" s="1" t="s">
        <v>79</v>
      </c>
      <c r="D39" s="1" t="s">
        <v>118</v>
      </c>
      <c r="E39" s="13">
        <v>45000</v>
      </c>
      <c r="F39" s="45">
        <f>VLOOKUP(EMPData6[[#This Row],[Employee ID]],I:J,2,0)</f>
        <v>0.18</v>
      </c>
      <c r="G39" s="39">
        <f>EMPData6[[#This Row],[Yearly Sal]]*EMPData6[[#This Row],[Bonus %]]</f>
        <v>8100</v>
      </c>
      <c r="I39" s="3" t="s">
        <v>106</v>
      </c>
      <c r="J39" s="2">
        <v>0.11</v>
      </c>
      <c r="K39" s="8" t="s">
        <v>107</v>
      </c>
    </row>
    <row r="40" spans="1:11" x14ac:dyDescent="0.3">
      <c r="A40" s="3" t="s">
        <v>80</v>
      </c>
      <c r="B40" s="1" t="s">
        <v>30</v>
      </c>
      <c r="C40" s="1" t="s">
        <v>81</v>
      </c>
      <c r="D40" s="1" t="s">
        <v>120</v>
      </c>
      <c r="E40" s="13">
        <v>89500</v>
      </c>
      <c r="F40" s="45">
        <f>VLOOKUP(EMPData6[[#This Row],[Employee ID]],I:J,2,0)</f>
        <v>0.21</v>
      </c>
      <c r="G40" s="39">
        <f>EMPData6[[#This Row],[Yearly Sal]]*EMPData6[[#This Row],[Bonus %]]</f>
        <v>18795</v>
      </c>
      <c r="I40" s="3" t="s">
        <v>80</v>
      </c>
      <c r="J40" s="2">
        <v>0.21</v>
      </c>
      <c r="K40" s="8" t="s">
        <v>81</v>
      </c>
    </row>
    <row r="41" spans="1:11" x14ac:dyDescent="0.3">
      <c r="A41" s="3" t="s">
        <v>82</v>
      </c>
      <c r="B41" s="1" t="s">
        <v>30</v>
      </c>
      <c r="C41" s="1" t="s">
        <v>83</v>
      </c>
      <c r="D41" s="1" t="s">
        <v>119</v>
      </c>
      <c r="E41" s="13">
        <v>35971</v>
      </c>
      <c r="F41" s="45">
        <f>VLOOKUP(EMPData6[[#This Row],[Employee ID]],I:J,2,0)</f>
        <v>0.14000000000000001</v>
      </c>
      <c r="G41" s="39">
        <f>EMPData6[[#This Row],[Yearly Sal]]*EMPData6[[#This Row],[Bonus %]]</f>
        <v>5035.9400000000005</v>
      </c>
      <c r="I41" s="3" t="s">
        <v>98</v>
      </c>
      <c r="J41" s="2">
        <v>0.18</v>
      </c>
      <c r="K41" s="8" t="s">
        <v>99</v>
      </c>
    </row>
    <row r="42" spans="1:11" x14ac:dyDescent="0.3">
      <c r="A42" s="3" t="s">
        <v>84</v>
      </c>
      <c r="B42" s="1" t="s">
        <v>30</v>
      </c>
      <c r="C42" s="1" t="s">
        <v>85</v>
      </c>
      <c r="D42" s="1" t="s">
        <v>119</v>
      </c>
      <c r="E42" s="13">
        <v>80000</v>
      </c>
      <c r="F42" s="45">
        <f>VLOOKUP(EMPData6[[#This Row],[Employee ID]],I:J,2,0)</f>
        <v>0.16</v>
      </c>
      <c r="G42" s="39">
        <f>EMPData6[[#This Row],[Yearly Sal]]*EMPData6[[#This Row],[Bonus %]]</f>
        <v>12800</v>
      </c>
      <c r="I42" s="3" t="s">
        <v>92</v>
      </c>
      <c r="J42" s="2">
        <v>0.16</v>
      </c>
      <c r="K42" s="8" t="s">
        <v>93</v>
      </c>
    </row>
    <row r="43" spans="1:11" x14ac:dyDescent="0.3">
      <c r="A43" s="3" t="s">
        <v>86</v>
      </c>
      <c r="B43" s="1" t="s">
        <v>30</v>
      </c>
      <c r="C43" s="1" t="s">
        <v>87</v>
      </c>
      <c r="D43" s="1" t="s">
        <v>118</v>
      </c>
      <c r="E43" s="13">
        <v>55117</v>
      </c>
      <c r="F43" s="45">
        <f>VLOOKUP(EMPData6[[#This Row],[Employee ID]],I:J,2,0)</f>
        <v>0.14000000000000001</v>
      </c>
      <c r="G43" s="39">
        <f>EMPData6[[#This Row],[Yearly Sal]]*EMPData6[[#This Row],[Bonus %]]</f>
        <v>7716.380000000001</v>
      </c>
      <c r="I43" s="3" t="s">
        <v>90</v>
      </c>
      <c r="J43" s="2">
        <v>0.13</v>
      </c>
      <c r="K43" s="8" t="s">
        <v>91</v>
      </c>
    </row>
    <row r="44" spans="1:11" x14ac:dyDescent="0.3">
      <c r="A44" s="3" t="s">
        <v>88</v>
      </c>
      <c r="B44" s="1" t="s">
        <v>4</v>
      </c>
      <c r="C44" s="1" t="s">
        <v>89</v>
      </c>
      <c r="D44" s="1" t="s">
        <v>120</v>
      </c>
      <c r="E44" s="13">
        <v>58445</v>
      </c>
      <c r="F44" s="45">
        <f>VLOOKUP(EMPData6[[#This Row],[Employee ID]],I:J,2,0)</f>
        <v>0.22</v>
      </c>
      <c r="G44" s="39">
        <f>EMPData6[[#This Row],[Yearly Sal]]*EMPData6[[#This Row],[Bonus %]]</f>
        <v>12857.9</v>
      </c>
      <c r="I44" s="3" t="s">
        <v>13</v>
      </c>
      <c r="J44" s="2">
        <v>0.27</v>
      </c>
      <c r="K44" s="8" t="s">
        <v>14</v>
      </c>
    </row>
    <row r="45" spans="1:11" x14ac:dyDescent="0.3">
      <c r="A45" s="3" t="s">
        <v>90</v>
      </c>
      <c r="B45" s="1" t="s">
        <v>4</v>
      </c>
      <c r="C45" s="1" t="s">
        <v>91</v>
      </c>
      <c r="D45" s="1" t="s">
        <v>120</v>
      </c>
      <c r="E45" s="13">
        <v>120000</v>
      </c>
      <c r="F45" s="45">
        <f>VLOOKUP(EMPData6[[#This Row],[Employee ID]],I:J,2,0)</f>
        <v>0.13</v>
      </c>
      <c r="G45" s="39">
        <f>EMPData6[[#This Row],[Yearly Sal]]*EMPData6[[#This Row],[Bonus %]]</f>
        <v>15600</v>
      </c>
      <c r="I45" s="3" t="s">
        <v>72</v>
      </c>
      <c r="J45" s="2">
        <v>0.15</v>
      </c>
      <c r="K45" s="8" t="s">
        <v>73</v>
      </c>
    </row>
    <row r="46" spans="1:11" x14ac:dyDescent="0.3">
      <c r="A46" s="3" t="s">
        <v>92</v>
      </c>
      <c r="B46" s="1" t="s">
        <v>30</v>
      </c>
      <c r="C46" s="1" t="s">
        <v>93</v>
      </c>
      <c r="D46" s="1" t="s">
        <v>119</v>
      </c>
      <c r="E46" s="13">
        <v>45450</v>
      </c>
      <c r="F46" s="45">
        <f>VLOOKUP(EMPData6[[#This Row],[Employee ID]],I:J,2,0)</f>
        <v>0.16</v>
      </c>
      <c r="G46" s="39">
        <f>EMPData6[[#This Row],[Yearly Sal]]*EMPData6[[#This Row],[Bonus %]]</f>
        <v>7272</v>
      </c>
      <c r="I46" s="3" t="s">
        <v>19</v>
      </c>
      <c r="J46" s="2">
        <v>0.06</v>
      </c>
      <c r="K46" s="8" t="s">
        <v>20</v>
      </c>
    </row>
    <row r="47" spans="1:11" x14ac:dyDescent="0.3">
      <c r="A47" s="3" t="s">
        <v>94</v>
      </c>
      <c r="B47" s="1" t="s">
        <v>30</v>
      </c>
      <c r="C47" s="1" t="s">
        <v>95</v>
      </c>
      <c r="D47" s="1" t="s">
        <v>120</v>
      </c>
      <c r="E47" s="13">
        <v>89500</v>
      </c>
      <c r="F47" s="45">
        <f>VLOOKUP(EMPData6[[#This Row],[Employee ID]],I:J,2,0)</f>
        <v>0.09</v>
      </c>
      <c r="G47" s="39">
        <f>EMPData6[[#This Row],[Yearly Sal]]*EMPData6[[#This Row],[Bonus %]]</f>
        <v>8055</v>
      </c>
      <c r="I47" s="6" t="s">
        <v>23</v>
      </c>
      <c r="J47" s="10">
        <v>0.06</v>
      </c>
      <c r="K47" s="11" t="s">
        <v>24</v>
      </c>
    </row>
    <row r="48" spans="1:11" x14ac:dyDescent="0.3">
      <c r="A48" s="3" t="s">
        <v>96</v>
      </c>
      <c r="B48" s="1" t="s">
        <v>30</v>
      </c>
      <c r="C48" s="1" t="s">
        <v>97</v>
      </c>
      <c r="D48" s="1" t="s">
        <v>118</v>
      </c>
      <c r="E48" s="13">
        <v>65971</v>
      </c>
      <c r="F48" s="45">
        <f>VLOOKUP(EMPData6[[#This Row],[Employee ID]],I:J,2,0)</f>
        <v>0.1</v>
      </c>
      <c r="G48" s="39">
        <f>EMPData6[[#This Row],[Yearly Sal]]*EMPData6[[#This Row],[Bonus %]]</f>
        <v>6597.1</v>
      </c>
    </row>
    <row r="49" spans="1:7" x14ac:dyDescent="0.3">
      <c r="A49" s="3" t="s">
        <v>98</v>
      </c>
      <c r="B49" s="1" t="s">
        <v>30</v>
      </c>
      <c r="C49" s="1" t="s">
        <v>99</v>
      </c>
      <c r="D49" s="1" t="s">
        <v>120</v>
      </c>
      <c r="E49" s="13">
        <v>80000</v>
      </c>
      <c r="F49" s="45">
        <f>VLOOKUP(EMPData6[[#This Row],[Employee ID]],I:J,2,0)</f>
        <v>0.18</v>
      </c>
      <c r="G49" s="39">
        <f>EMPData6[[#This Row],[Yearly Sal]]*EMPData6[[#This Row],[Bonus %]]</f>
        <v>14400</v>
      </c>
    </row>
    <row r="50" spans="1:7" x14ac:dyDescent="0.3">
      <c r="A50" s="3" t="s">
        <v>100</v>
      </c>
      <c r="B50" s="1" t="s">
        <v>4</v>
      </c>
      <c r="C50" s="1" t="s">
        <v>101</v>
      </c>
      <c r="D50" s="1" t="s">
        <v>119</v>
      </c>
      <c r="E50" s="13">
        <v>55117</v>
      </c>
      <c r="F50" s="45">
        <f>VLOOKUP(EMPData6[[#This Row],[Employee ID]],I:J,2,0)</f>
        <v>0.13</v>
      </c>
      <c r="G50" s="39">
        <f>EMPData6[[#This Row],[Yearly Sal]]*EMPData6[[#This Row],[Bonus %]]</f>
        <v>7165.21</v>
      </c>
    </row>
    <row r="51" spans="1:7" x14ac:dyDescent="0.3">
      <c r="A51" s="3" t="s">
        <v>102</v>
      </c>
      <c r="B51" s="1" t="s">
        <v>4</v>
      </c>
      <c r="C51" s="1" t="s">
        <v>103</v>
      </c>
      <c r="D51" s="1" t="s">
        <v>118</v>
      </c>
      <c r="E51" s="13">
        <v>60445</v>
      </c>
      <c r="F51" s="45">
        <f>VLOOKUP(EMPData6[[#This Row],[Employee ID]],I:J,2,0)</f>
        <v>0.19</v>
      </c>
      <c r="G51" s="39">
        <f>EMPData6[[#This Row],[Yearly Sal]]*EMPData6[[#This Row],[Bonus %]]</f>
        <v>11484.55</v>
      </c>
    </row>
    <row r="52" spans="1:7" x14ac:dyDescent="0.3">
      <c r="A52" s="3" t="s">
        <v>104</v>
      </c>
      <c r="B52" s="1" t="s">
        <v>4</v>
      </c>
      <c r="C52" s="1" t="s">
        <v>105</v>
      </c>
      <c r="D52" s="1" t="s">
        <v>120</v>
      </c>
      <c r="E52" s="13">
        <v>83117</v>
      </c>
      <c r="F52" s="45">
        <f>VLOOKUP(EMPData6[[#This Row],[Employee ID]],I:J,2,0)</f>
        <v>0.2</v>
      </c>
      <c r="G52" s="39">
        <f>EMPData6[[#This Row],[Yearly Sal]]*EMPData6[[#This Row],[Bonus %]]</f>
        <v>16623.400000000001</v>
      </c>
    </row>
    <row r="53" spans="1:7" x14ac:dyDescent="0.3">
      <c r="A53" s="6" t="s">
        <v>106</v>
      </c>
      <c r="B53" s="7" t="s">
        <v>4</v>
      </c>
      <c r="C53" s="7" t="s">
        <v>107</v>
      </c>
      <c r="D53" s="7" t="s">
        <v>118</v>
      </c>
      <c r="E53" s="14">
        <v>58445</v>
      </c>
      <c r="F53" s="45">
        <f>VLOOKUP(EMPData6[[#This Row],[Employee ID]],I:J,2,0)</f>
        <v>0.11</v>
      </c>
      <c r="G53" s="39">
        <f>EMPData6[[#This Row],[Yearly Sal]]*EMPData6[[#This Row],[Bonus %]]</f>
        <v>6428.95</v>
      </c>
    </row>
    <row r="54" spans="1:7" x14ac:dyDescent="0.3">
      <c r="A54" s="6" t="s">
        <v>128</v>
      </c>
      <c r="B54" s="7"/>
      <c r="C54" s="7"/>
      <c r="D54" s="7"/>
      <c r="E54" s="20">
        <f>SUBTOTAL(109,EMPData6[Yearly Sal])</f>
        <v>3619876</v>
      </c>
      <c r="F54" s="46"/>
      <c r="G54" s="40"/>
    </row>
  </sheetData>
  <pageMargins left="0.7" right="0.7" top="0.75" bottom="0.75" header="0.3" footer="0.3"/>
  <pageSetup orientation="portrait" verticalDpi="3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88401-86A5-4F38-B45F-BC1E762731DF}">
  <dimension ref="A1:Q11"/>
  <sheetViews>
    <sheetView workbookViewId="0">
      <selection activeCell="B2" sqref="B2:D2"/>
    </sheetView>
  </sheetViews>
  <sheetFormatPr defaultRowHeight="14.4" x14ac:dyDescent="0.3"/>
  <cols>
    <col min="2" max="2" width="7.77734375" style="17" customWidth="1"/>
    <col min="4" max="4" width="13.6640625" bestFit="1" customWidth="1"/>
    <col min="7" max="7" width="7.88671875" customWidth="1"/>
    <col min="8" max="8" width="16.6640625" bestFit="1" customWidth="1"/>
  </cols>
  <sheetData>
    <row r="1" spans="1:17" ht="36.6" x14ac:dyDescent="0.7">
      <c r="A1" s="18"/>
      <c r="B1" s="19" t="s">
        <v>109</v>
      </c>
      <c r="C1" s="19"/>
      <c r="D1" s="19"/>
      <c r="E1" s="19"/>
      <c r="F1" s="19"/>
      <c r="G1" s="19"/>
      <c r="H1" s="19"/>
      <c r="I1" s="19"/>
      <c r="J1" s="19"/>
      <c r="K1" s="19"/>
      <c r="L1" s="19"/>
      <c r="M1" s="19"/>
      <c r="N1" s="19"/>
      <c r="O1" s="19"/>
      <c r="P1" s="19"/>
      <c r="Q1" s="19"/>
    </row>
    <row r="2" spans="1:17" x14ac:dyDescent="0.3">
      <c r="B2" s="83" t="s">
        <v>144</v>
      </c>
      <c r="C2" s="84" t="s">
        <v>145</v>
      </c>
      <c r="D2" s="84"/>
    </row>
    <row r="3" spans="1:17" x14ac:dyDescent="0.3">
      <c r="B3" s="22">
        <v>1</v>
      </c>
      <c r="C3" s="1" t="s">
        <v>110</v>
      </c>
      <c r="D3" s="23">
        <f>AVERAGE(EMPData[YearlySal])</f>
        <v>72397.52</v>
      </c>
    </row>
    <row r="4" spans="1:17" x14ac:dyDescent="0.3">
      <c r="B4" s="22">
        <v>2</v>
      </c>
      <c r="C4" s="1" t="s">
        <v>111</v>
      </c>
      <c r="D4" s="23">
        <f>MEDIAN(EMPData[YearlySal])</f>
        <v>63208</v>
      </c>
    </row>
    <row r="5" spans="1:17" x14ac:dyDescent="0.3">
      <c r="B5" s="22">
        <v>3</v>
      </c>
      <c r="C5" s="1" t="s">
        <v>146</v>
      </c>
      <c r="D5" s="23">
        <f>MODE(EMPData[YearlySal])</f>
        <v>89500</v>
      </c>
    </row>
    <row r="6" spans="1:17" x14ac:dyDescent="0.3">
      <c r="B6" s="22">
        <v>4</v>
      </c>
      <c r="C6" s="1" t="s">
        <v>113</v>
      </c>
      <c r="D6" s="23">
        <f>MAX(EMPData[YearlySal])</f>
        <v>140000</v>
      </c>
    </row>
    <row r="7" spans="1:17" x14ac:dyDescent="0.3">
      <c r="B7" s="22">
        <v>5</v>
      </c>
      <c r="C7" s="1" t="s">
        <v>114</v>
      </c>
      <c r="D7" s="23">
        <f>MIN(EMPData[YearlySal])</f>
        <v>21971</v>
      </c>
    </row>
    <row r="8" spans="1:17" x14ac:dyDescent="0.3">
      <c r="B8" s="22">
        <v>6</v>
      </c>
      <c r="C8" s="1" t="s">
        <v>115</v>
      </c>
      <c r="D8" s="23">
        <f>SUM(EMPData[YearlySal])</f>
        <v>3619876</v>
      </c>
    </row>
    <row r="11" spans="1:17" x14ac:dyDescent="0.3">
      <c r="A11" t="s">
        <v>140</v>
      </c>
    </row>
  </sheetData>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AA3BE-ECA0-4AED-AD7D-AA36ACAD27C0}">
  <dimension ref="A1:R9"/>
  <sheetViews>
    <sheetView zoomScale="85" workbookViewId="0">
      <selection activeCell="D4" sqref="D4"/>
    </sheetView>
  </sheetViews>
  <sheetFormatPr defaultRowHeight="14.4" x14ac:dyDescent="0.3"/>
  <cols>
    <col min="1" max="1" width="4.77734375" customWidth="1"/>
    <col min="3" max="3" width="11.6640625" bestFit="1" customWidth="1"/>
    <col min="4" max="4" width="16.33203125" customWidth="1"/>
    <col min="5" max="5" width="8.109375" customWidth="1"/>
    <col min="12" max="12" width="2.109375" customWidth="1"/>
  </cols>
  <sheetData>
    <row r="1" spans="1:18" ht="36.6" x14ac:dyDescent="0.7">
      <c r="A1" s="18"/>
      <c r="B1" s="19" t="s">
        <v>134</v>
      </c>
      <c r="C1" s="19"/>
      <c r="D1" s="19"/>
      <c r="E1" s="19"/>
      <c r="F1" s="19"/>
      <c r="G1" s="19"/>
      <c r="H1" s="19"/>
      <c r="I1" s="19"/>
      <c r="J1" s="19"/>
      <c r="K1" s="19"/>
      <c r="L1" s="19"/>
      <c r="M1" s="19"/>
      <c r="N1" s="19"/>
      <c r="O1" s="19"/>
      <c r="P1" s="19"/>
      <c r="Q1" s="19"/>
      <c r="R1" s="19"/>
    </row>
    <row r="2" spans="1:18" x14ac:dyDescent="0.3">
      <c r="C2" s="50" t="s">
        <v>147</v>
      </c>
      <c r="D2" s="58" t="s">
        <v>149</v>
      </c>
      <c r="E2" s="58"/>
    </row>
    <row r="3" spans="1:18" x14ac:dyDescent="0.3">
      <c r="C3" s="51" t="s">
        <v>4</v>
      </c>
      <c r="D3" s="52">
        <f ca="1">SUMIF(EMPData[Department], Master!B53,Master!E4:E29)</f>
        <v>1294801</v>
      </c>
      <c r="E3" s="52">
        <f ca="1">SUMIF(EMPData[Department], Master!B53,Master!E4:E29)</f>
        <v>1294801</v>
      </c>
    </row>
    <row r="4" spans="1:18" x14ac:dyDescent="0.3">
      <c r="C4" s="51" t="s">
        <v>148</v>
      </c>
      <c r="D4" s="52">
        <f ca="1">SUMIF(EMPData[Department], Master!B49,Master!E4:E29)</f>
        <v>1053666</v>
      </c>
      <c r="E4" s="52">
        <f ca="1">SUMIF(EMPData[Department], Master!B49,Master!E4:E29)</f>
        <v>1053666</v>
      </c>
    </row>
    <row r="5" spans="1:18" x14ac:dyDescent="0.3">
      <c r="C5" s="51" t="s">
        <v>43</v>
      </c>
      <c r="D5" s="52">
        <f ca="1">SUMIF(EMPData[Department], Master!B37,Master!E4:E29)</f>
        <v>1271409</v>
      </c>
      <c r="E5" s="52">
        <f ca="1">SUMIF(EMPData[Department], Master!B37,Master!E4:E29)</f>
        <v>1271409</v>
      </c>
    </row>
    <row r="9" spans="1:18" x14ac:dyDescent="0.3">
      <c r="A9" t="s">
        <v>140</v>
      </c>
    </row>
  </sheetData>
  <mergeCells count="1">
    <mergeCell ref="D2:E2"/>
  </mergeCells>
  <conditionalFormatting sqref="E3:E5">
    <cfRule type="dataBar" priority="1">
      <dataBar showValue="0">
        <cfvo type="min"/>
        <cfvo type="max"/>
        <color rgb="FF008AEF"/>
      </dataBar>
      <extLst>
        <ext xmlns:x14="http://schemas.microsoft.com/office/spreadsheetml/2009/9/main" uri="{B025F937-C7B1-47D3-B67F-A62EFF666E3E}">
          <x14:id>{DFA0259D-A1BB-4CDB-8329-9CAE12EB8A29}</x14:id>
        </ext>
      </extLst>
    </cfRule>
  </conditionalFormatting>
  <pageMargins left="0.7" right="0.7" top="0.75" bottom="0.75" header="0.3" footer="0.3"/>
  <pageSetup orientation="portrait" verticalDpi="300" r:id="rId1"/>
  <drawing r:id="rId2"/>
  <extLst>
    <ext xmlns:x14="http://schemas.microsoft.com/office/spreadsheetml/2009/9/main" uri="{78C0D931-6437-407d-A8EE-F0AAD7539E65}">
      <x14:conditionalFormattings>
        <x14:conditionalFormatting xmlns:xm="http://schemas.microsoft.com/office/excel/2006/main">
          <x14:cfRule type="dataBar" id="{DFA0259D-A1BB-4CDB-8329-9CAE12EB8A29}">
            <x14:dataBar minLength="0" maxLength="100" border="1" negativeBarBorderColorSameAsPositive="0">
              <x14:cfvo type="autoMin"/>
              <x14:cfvo type="autoMax"/>
              <x14:borderColor rgb="FF008AEF"/>
              <x14:negativeFillColor rgb="FFFF0000"/>
              <x14:negativeBorderColor rgb="FFFF0000"/>
              <x14:axisColor rgb="FF000000"/>
            </x14:dataBar>
          </x14:cfRule>
          <xm:sqref>E3:E5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16D8D-68AD-4B75-9810-C72C4F58245C}">
  <dimension ref="A1:R19"/>
  <sheetViews>
    <sheetView workbookViewId="0">
      <selection activeCell="C5" sqref="C5"/>
    </sheetView>
  </sheetViews>
  <sheetFormatPr defaultRowHeight="14.4" x14ac:dyDescent="0.3"/>
  <cols>
    <col min="2" max="2" width="13.33203125" bestFit="1" customWidth="1"/>
    <col min="3" max="3" width="15.109375" style="16" bestFit="1" customWidth="1"/>
  </cols>
  <sheetData>
    <row r="1" spans="1:18" ht="36.6" x14ac:dyDescent="0.7">
      <c r="A1" s="18"/>
      <c r="B1" s="19" t="s">
        <v>135</v>
      </c>
      <c r="C1" s="19"/>
      <c r="D1" s="19"/>
      <c r="E1" s="19"/>
      <c r="F1" s="19"/>
      <c r="G1" s="19"/>
      <c r="H1" s="19"/>
      <c r="I1" s="19"/>
      <c r="J1" s="19"/>
      <c r="K1" s="19"/>
      <c r="L1" s="19"/>
      <c r="M1" s="19"/>
      <c r="N1" s="19"/>
      <c r="O1" s="19"/>
      <c r="P1" s="19"/>
      <c r="Q1" s="19"/>
      <c r="R1" s="19"/>
    </row>
    <row r="2" spans="1:18" x14ac:dyDescent="0.3">
      <c r="B2" s="24" t="s">
        <v>1</v>
      </c>
      <c r="C2" t="s">
        <v>156</v>
      </c>
    </row>
    <row r="3" spans="1:18" x14ac:dyDescent="0.3">
      <c r="B3" s="25" t="s">
        <v>43</v>
      </c>
      <c r="C3" s="26">
        <v>1271409</v>
      </c>
    </row>
    <row r="4" spans="1:18" x14ac:dyDescent="0.3">
      <c r="B4" s="25" t="s">
        <v>30</v>
      </c>
      <c r="C4" s="26">
        <v>1053666</v>
      </c>
    </row>
    <row r="5" spans="1:18" x14ac:dyDescent="0.3">
      <c r="B5" s="25" t="s">
        <v>4</v>
      </c>
      <c r="C5" s="26">
        <v>1294801</v>
      </c>
    </row>
    <row r="6" spans="1:18" hidden="1" x14ac:dyDescent="0.3">
      <c r="B6" s="25" t="s">
        <v>151</v>
      </c>
      <c r="C6" s="26">
        <v>3619876</v>
      </c>
    </row>
    <row r="7" spans="1:18" x14ac:dyDescent="0.3">
      <c r="C7"/>
    </row>
    <row r="8" spans="1:18" x14ac:dyDescent="0.3">
      <c r="C8"/>
    </row>
    <row r="9" spans="1:18" x14ac:dyDescent="0.3">
      <c r="C9"/>
    </row>
    <row r="10" spans="1:18" x14ac:dyDescent="0.3">
      <c r="C10"/>
    </row>
    <row r="11" spans="1:18" x14ac:dyDescent="0.3">
      <c r="C11"/>
    </row>
    <row r="12" spans="1:18" x14ac:dyDescent="0.3">
      <c r="C12"/>
    </row>
    <row r="13" spans="1:18" x14ac:dyDescent="0.3">
      <c r="C13"/>
    </row>
    <row r="14" spans="1:18" x14ac:dyDescent="0.3">
      <c r="C14"/>
    </row>
    <row r="15" spans="1:18" x14ac:dyDescent="0.3">
      <c r="C15"/>
    </row>
    <row r="16" spans="1:18" x14ac:dyDescent="0.3">
      <c r="C16"/>
    </row>
    <row r="17" spans="3:3" x14ac:dyDescent="0.3">
      <c r="C17"/>
    </row>
    <row r="18" spans="3:3" x14ac:dyDescent="0.3">
      <c r="C18"/>
    </row>
    <row r="19" spans="3:3" x14ac:dyDescent="0.3">
      <c r="C19"/>
    </row>
  </sheetData>
  <conditionalFormatting pivot="1" sqref="C3:C5">
    <cfRule type="dataBar" priority="1">
      <dataBar>
        <cfvo type="min"/>
        <cfvo type="max"/>
        <color rgb="FF63C384"/>
      </dataBar>
      <extLst>
        <ext xmlns:x14="http://schemas.microsoft.com/office/spreadsheetml/2009/9/main" uri="{B025F937-C7B1-47D3-B67F-A62EFF666E3E}">
          <x14:id>{7F3F3B16-B79F-49F6-A6CC-5824EBA65A42}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7F3F3B16-B79F-49F6-A6CC-5824EBA65A42}">
            <x14:dataBar minLength="0" maxLength="100" border="1" negativeBarBorderColorSameAsPositive="0">
              <x14:cfvo type="autoMin"/>
              <x14:cfvo type="autoMax"/>
              <x14:borderColor rgb="FF63C384"/>
              <x14:negativeFillColor rgb="FFFF0000"/>
              <x14:negativeBorderColor rgb="FFFF0000"/>
              <x14:axisColor rgb="FF000000"/>
            </x14:dataBar>
          </x14:cfRule>
          <xm:sqref>C3:C5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7813-1B6E-4F4F-8605-04D919987137}">
  <dimension ref="A1:Q53"/>
  <sheetViews>
    <sheetView workbookViewId="0">
      <selection activeCell="D57" sqref="D57"/>
    </sheetView>
  </sheetViews>
  <sheetFormatPr defaultRowHeight="14.4" x14ac:dyDescent="0.3"/>
  <cols>
    <col min="2" max="2" width="15.77734375" hidden="1" customWidth="1"/>
    <col min="3" max="3" width="17.33203125" style="16" customWidth="1"/>
    <col min="4" max="4" width="15.44140625" customWidth="1"/>
  </cols>
  <sheetData>
    <row r="1" spans="1:17" ht="36.6" x14ac:dyDescent="0.7">
      <c r="A1" s="18"/>
      <c r="C1" s="19" t="s">
        <v>136</v>
      </c>
      <c r="D1" s="19"/>
      <c r="E1" s="19"/>
      <c r="F1" s="19"/>
      <c r="G1" s="19"/>
      <c r="H1" s="19"/>
      <c r="I1" s="19"/>
      <c r="J1" s="19"/>
      <c r="K1" s="19"/>
      <c r="L1" s="19"/>
      <c r="M1" s="19"/>
      <c r="N1" s="19"/>
      <c r="O1" s="19"/>
      <c r="P1" s="19"/>
      <c r="Q1" s="19"/>
    </row>
    <row r="2" spans="1:17" ht="16.2" x14ac:dyDescent="0.45">
      <c r="C2" s="88" t="s">
        <v>161</v>
      </c>
    </row>
    <row r="3" spans="1:17" x14ac:dyDescent="0.3">
      <c r="B3" s="75" t="s">
        <v>1</v>
      </c>
      <c r="C3" s="91" t="s">
        <v>2</v>
      </c>
      <c r="D3" s="92" t="s">
        <v>159</v>
      </c>
    </row>
    <row r="4" spans="1:17" x14ac:dyDescent="0.3">
      <c r="B4" s="76" t="s">
        <v>43</v>
      </c>
      <c r="C4" s="54" t="s">
        <v>60</v>
      </c>
      <c r="D4" s="55">
        <v>140000</v>
      </c>
    </row>
    <row r="5" spans="1:17" hidden="1" x14ac:dyDescent="0.3">
      <c r="B5" s="77" t="s">
        <v>43</v>
      </c>
      <c r="C5" s="98" t="s">
        <v>54</v>
      </c>
      <c r="D5" s="99">
        <v>120000</v>
      </c>
    </row>
    <row r="6" spans="1:17" hidden="1" x14ac:dyDescent="0.3">
      <c r="B6" s="76" t="s">
        <v>43</v>
      </c>
      <c r="C6" s="78" t="s">
        <v>71</v>
      </c>
      <c r="D6" s="79">
        <v>97000</v>
      </c>
    </row>
    <row r="7" spans="1:17" hidden="1" x14ac:dyDescent="0.3">
      <c r="B7" s="77" t="s">
        <v>43</v>
      </c>
      <c r="C7" s="80" t="s">
        <v>77</v>
      </c>
      <c r="D7" s="81">
        <v>97000</v>
      </c>
    </row>
    <row r="8" spans="1:17" hidden="1" x14ac:dyDescent="0.3">
      <c r="B8" s="77" t="s">
        <v>43</v>
      </c>
      <c r="C8" s="80" t="s">
        <v>62</v>
      </c>
      <c r="D8" s="81">
        <v>90000</v>
      </c>
    </row>
    <row r="9" spans="1:17" hidden="1" x14ac:dyDescent="0.3">
      <c r="B9" s="76" t="s">
        <v>43</v>
      </c>
      <c r="C9" s="78" t="s">
        <v>44</v>
      </c>
      <c r="D9" s="79">
        <v>89500</v>
      </c>
    </row>
    <row r="10" spans="1:17" hidden="1" x14ac:dyDescent="0.3">
      <c r="B10" s="76" t="s">
        <v>43</v>
      </c>
      <c r="C10" s="78" t="s">
        <v>64</v>
      </c>
      <c r="D10" s="79">
        <v>88357</v>
      </c>
    </row>
    <row r="11" spans="1:17" hidden="1" x14ac:dyDescent="0.3">
      <c r="B11" s="76" t="s">
        <v>43</v>
      </c>
      <c r="C11" s="78" t="s">
        <v>48</v>
      </c>
      <c r="D11" s="79">
        <v>80000</v>
      </c>
    </row>
    <row r="12" spans="1:17" hidden="1" x14ac:dyDescent="0.3">
      <c r="B12" s="77" t="s">
        <v>43</v>
      </c>
      <c r="C12" s="80" t="s">
        <v>143</v>
      </c>
      <c r="D12" s="81">
        <v>68357</v>
      </c>
    </row>
    <row r="13" spans="1:17" hidden="1" x14ac:dyDescent="0.3">
      <c r="A13" t="s">
        <v>141</v>
      </c>
      <c r="B13" s="77" t="s">
        <v>43</v>
      </c>
      <c r="C13" s="80" t="s">
        <v>66</v>
      </c>
      <c r="D13" s="81">
        <v>59200</v>
      </c>
    </row>
    <row r="14" spans="1:17" hidden="1" x14ac:dyDescent="0.3">
      <c r="B14" s="76" t="s">
        <v>43</v>
      </c>
      <c r="C14" s="78" t="s">
        <v>52</v>
      </c>
      <c r="D14" s="79">
        <v>58445</v>
      </c>
    </row>
    <row r="15" spans="1:17" hidden="1" x14ac:dyDescent="0.3">
      <c r="B15" s="77" t="s">
        <v>43</v>
      </c>
      <c r="C15" s="80" t="s">
        <v>50</v>
      </c>
      <c r="D15" s="81">
        <v>55117</v>
      </c>
    </row>
    <row r="16" spans="1:17" hidden="1" x14ac:dyDescent="0.3">
      <c r="B16" s="76" t="s">
        <v>43</v>
      </c>
      <c r="C16" s="78" t="s">
        <v>75</v>
      </c>
      <c r="D16" s="79">
        <v>51800</v>
      </c>
    </row>
    <row r="17" spans="2:4" hidden="1" x14ac:dyDescent="0.3">
      <c r="B17" s="77" t="s">
        <v>43</v>
      </c>
      <c r="C17" s="80" t="s">
        <v>58</v>
      </c>
      <c r="D17" s="81">
        <v>50545</v>
      </c>
    </row>
    <row r="18" spans="2:4" hidden="1" x14ac:dyDescent="0.3">
      <c r="B18" s="76" t="s">
        <v>43</v>
      </c>
      <c r="C18" s="78" t="s">
        <v>56</v>
      </c>
      <c r="D18" s="79">
        <v>45117</v>
      </c>
    </row>
    <row r="19" spans="2:4" hidden="1" x14ac:dyDescent="0.3">
      <c r="B19" s="76" t="s">
        <v>43</v>
      </c>
      <c r="C19" s="78" t="s">
        <v>79</v>
      </c>
      <c r="D19" s="79">
        <v>45000</v>
      </c>
    </row>
    <row r="20" spans="2:4" hidden="1" x14ac:dyDescent="0.3">
      <c r="B20" s="77" t="s">
        <v>43</v>
      </c>
      <c r="C20" s="96" t="s">
        <v>46</v>
      </c>
      <c r="D20" s="97">
        <v>35971</v>
      </c>
    </row>
    <row r="21" spans="2:4" x14ac:dyDescent="0.3">
      <c r="B21" s="76" t="s">
        <v>30</v>
      </c>
      <c r="C21" s="54" t="s">
        <v>31</v>
      </c>
      <c r="D21" s="55">
        <v>140000</v>
      </c>
    </row>
    <row r="22" spans="2:4" hidden="1" x14ac:dyDescent="0.3">
      <c r="B22" s="77" t="s">
        <v>30</v>
      </c>
      <c r="C22" s="98" t="s">
        <v>33</v>
      </c>
      <c r="D22" s="99">
        <v>110000</v>
      </c>
    </row>
    <row r="23" spans="2:4" hidden="1" x14ac:dyDescent="0.3">
      <c r="B23" s="76" t="s">
        <v>30</v>
      </c>
      <c r="C23" s="78" t="s">
        <v>39</v>
      </c>
      <c r="D23" s="79">
        <v>97000</v>
      </c>
    </row>
    <row r="24" spans="2:4" hidden="1" x14ac:dyDescent="0.3">
      <c r="B24" s="77" t="s">
        <v>30</v>
      </c>
      <c r="C24" s="80" t="s">
        <v>81</v>
      </c>
      <c r="D24" s="81">
        <v>89500</v>
      </c>
    </row>
    <row r="25" spans="2:4" hidden="1" x14ac:dyDescent="0.3">
      <c r="B25" s="76" t="s">
        <v>30</v>
      </c>
      <c r="C25" s="78" t="s">
        <v>95</v>
      </c>
      <c r="D25" s="79">
        <v>89500</v>
      </c>
    </row>
    <row r="26" spans="2:4" hidden="1" x14ac:dyDescent="0.3">
      <c r="B26" s="77" t="s">
        <v>30</v>
      </c>
      <c r="C26" s="80" t="s">
        <v>85</v>
      </c>
      <c r="D26" s="81">
        <v>80000</v>
      </c>
    </row>
    <row r="27" spans="2:4" hidden="1" x14ac:dyDescent="0.3">
      <c r="B27" s="76" t="s">
        <v>30</v>
      </c>
      <c r="C27" s="78" t="s">
        <v>99</v>
      </c>
      <c r="D27" s="79">
        <v>80000</v>
      </c>
    </row>
    <row r="28" spans="2:4" hidden="1" x14ac:dyDescent="0.3">
      <c r="B28" s="76" t="s">
        <v>30</v>
      </c>
      <c r="C28" s="78" t="s">
        <v>35</v>
      </c>
      <c r="D28" s="79">
        <v>68357</v>
      </c>
    </row>
    <row r="29" spans="2:4" hidden="1" x14ac:dyDescent="0.3">
      <c r="B29" s="77" t="s">
        <v>30</v>
      </c>
      <c r="C29" s="80" t="s">
        <v>97</v>
      </c>
      <c r="D29" s="81">
        <v>65971</v>
      </c>
    </row>
    <row r="30" spans="2:4" hidden="1" x14ac:dyDescent="0.3">
      <c r="B30" s="76" t="s">
        <v>30</v>
      </c>
      <c r="C30" s="78" t="s">
        <v>87</v>
      </c>
      <c r="D30" s="79">
        <v>55117</v>
      </c>
    </row>
    <row r="31" spans="2:4" hidden="1" x14ac:dyDescent="0.3">
      <c r="B31" s="77" t="s">
        <v>30</v>
      </c>
      <c r="C31" s="80" t="s">
        <v>37</v>
      </c>
      <c r="D31" s="81">
        <v>51800</v>
      </c>
    </row>
    <row r="32" spans="2:4" hidden="1" x14ac:dyDescent="0.3">
      <c r="B32" s="77" t="s">
        <v>30</v>
      </c>
      <c r="C32" s="80" t="s">
        <v>93</v>
      </c>
      <c r="D32" s="81">
        <v>45450</v>
      </c>
    </row>
    <row r="33" spans="2:4" hidden="1" x14ac:dyDescent="0.3">
      <c r="B33" s="77" t="s">
        <v>30</v>
      </c>
      <c r="C33" s="80" t="s">
        <v>41</v>
      </c>
      <c r="D33" s="81">
        <v>45000</v>
      </c>
    </row>
    <row r="34" spans="2:4" hidden="1" x14ac:dyDescent="0.3">
      <c r="B34" s="76" t="s">
        <v>30</v>
      </c>
      <c r="C34" s="78" t="s">
        <v>83</v>
      </c>
      <c r="D34" s="79">
        <v>35971</v>
      </c>
    </row>
    <row r="35" spans="2:4" hidden="1" x14ac:dyDescent="0.3">
      <c r="B35" s="77" t="s">
        <v>4</v>
      </c>
      <c r="C35" s="80" t="s">
        <v>16</v>
      </c>
      <c r="D35" s="81">
        <v>135000</v>
      </c>
    </row>
    <row r="36" spans="2:4" hidden="1" x14ac:dyDescent="0.3">
      <c r="B36" s="77" t="s">
        <v>4</v>
      </c>
      <c r="C36" s="80" t="s">
        <v>12</v>
      </c>
      <c r="D36" s="81">
        <v>134000</v>
      </c>
    </row>
    <row r="37" spans="2:4" hidden="1" x14ac:dyDescent="0.3">
      <c r="B37" s="76" t="s">
        <v>4</v>
      </c>
      <c r="C37" s="78" t="s">
        <v>91</v>
      </c>
      <c r="D37" s="79">
        <v>120000</v>
      </c>
    </row>
    <row r="38" spans="2:4" hidden="1" x14ac:dyDescent="0.3">
      <c r="B38" s="76" t="s">
        <v>4</v>
      </c>
      <c r="C38" s="78" t="s">
        <v>73</v>
      </c>
      <c r="D38" s="79">
        <v>93668</v>
      </c>
    </row>
    <row r="39" spans="2:4" hidden="1" x14ac:dyDescent="0.3">
      <c r="B39" s="77" t="s">
        <v>4</v>
      </c>
      <c r="C39" s="80" t="s">
        <v>20</v>
      </c>
      <c r="D39" s="81">
        <v>89500</v>
      </c>
    </row>
    <row r="40" spans="2:4" hidden="1" x14ac:dyDescent="0.3">
      <c r="B40" s="77" t="s">
        <v>4</v>
      </c>
      <c r="C40" s="80" t="s">
        <v>105</v>
      </c>
      <c r="D40" s="81">
        <v>83117</v>
      </c>
    </row>
    <row r="41" spans="2:4" hidden="1" x14ac:dyDescent="0.3">
      <c r="B41" s="77" t="s">
        <v>4</v>
      </c>
      <c r="C41" s="80" t="s">
        <v>24</v>
      </c>
      <c r="D41" s="81">
        <v>80000</v>
      </c>
    </row>
    <row r="42" spans="2:4" hidden="1" x14ac:dyDescent="0.3">
      <c r="B42" s="76" t="s">
        <v>4</v>
      </c>
      <c r="C42" s="78" t="s">
        <v>103</v>
      </c>
      <c r="D42" s="79">
        <v>60445</v>
      </c>
    </row>
    <row r="43" spans="2:4" hidden="1" x14ac:dyDescent="0.3">
      <c r="B43" s="77" t="s">
        <v>4</v>
      </c>
      <c r="C43" s="80" t="s">
        <v>5</v>
      </c>
      <c r="D43" s="81">
        <v>60270</v>
      </c>
    </row>
    <row r="44" spans="2:4" hidden="1" x14ac:dyDescent="0.3">
      <c r="B44" s="77" t="s">
        <v>4</v>
      </c>
      <c r="C44" s="80" t="s">
        <v>89</v>
      </c>
      <c r="D44" s="81">
        <v>58445</v>
      </c>
    </row>
    <row r="45" spans="2:4" hidden="1" x14ac:dyDescent="0.3">
      <c r="B45" s="76" t="s">
        <v>4</v>
      </c>
      <c r="C45" s="78" t="s">
        <v>107</v>
      </c>
      <c r="D45" s="79">
        <v>58445</v>
      </c>
    </row>
    <row r="46" spans="2:4" hidden="1" x14ac:dyDescent="0.3">
      <c r="B46" s="77" t="s">
        <v>4</v>
      </c>
      <c r="C46" s="80" t="s">
        <v>101</v>
      </c>
      <c r="D46" s="81">
        <v>55117</v>
      </c>
    </row>
    <row r="47" spans="2:4" hidden="1" x14ac:dyDescent="0.3">
      <c r="B47" s="77" t="s">
        <v>4</v>
      </c>
      <c r="C47" s="80" t="s">
        <v>28</v>
      </c>
      <c r="D47" s="81">
        <v>50545</v>
      </c>
    </row>
    <row r="48" spans="2:4" hidden="1" x14ac:dyDescent="0.3">
      <c r="B48" s="76" t="s">
        <v>4</v>
      </c>
      <c r="C48" s="78" t="s">
        <v>26</v>
      </c>
      <c r="D48" s="79">
        <v>45117</v>
      </c>
    </row>
    <row r="49" spans="2:4" hidden="1" x14ac:dyDescent="0.3">
      <c r="B49" s="76" t="s">
        <v>4</v>
      </c>
      <c r="C49" s="78" t="s">
        <v>18</v>
      </c>
      <c r="D49" s="79">
        <v>45000</v>
      </c>
    </row>
    <row r="50" spans="2:4" hidden="1" x14ac:dyDescent="0.3">
      <c r="B50" s="76" t="s">
        <v>4</v>
      </c>
      <c r="C50" s="78" t="s">
        <v>7</v>
      </c>
      <c r="D50" s="79">
        <v>39627</v>
      </c>
    </row>
    <row r="51" spans="2:4" hidden="1" x14ac:dyDescent="0.3">
      <c r="B51" s="76" t="s">
        <v>4</v>
      </c>
      <c r="C51" s="78" t="s">
        <v>14</v>
      </c>
      <c r="D51" s="79">
        <v>34808</v>
      </c>
    </row>
    <row r="52" spans="2:4" hidden="1" x14ac:dyDescent="0.3">
      <c r="B52" s="77" t="s">
        <v>4</v>
      </c>
      <c r="C52" s="80" t="s">
        <v>9</v>
      </c>
      <c r="D52" s="81">
        <v>29726</v>
      </c>
    </row>
    <row r="53" spans="2:4" hidden="1" x14ac:dyDescent="0.3">
      <c r="B53" s="59" t="s">
        <v>4</v>
      </c>
      <c r="C53" s="78" t="s">
        <v>22</v>
      </c>
      <c r="D53" s="79">
        <v>21971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3E08D-7B19-48BD-B524-8C08A89E1C65}">
  <dimension ref="A1:Q53"/>
  <sheetViews>
    <sheetView workbookViewId="0">
      <selection activeCell="F17" sqref="F17"/>
    </sheetView>
  </sheetViews>
  <sheetFormatPr defaultRowHeight="14.4" x14ac:dyDescent="0.3"/>
  <cols>
    <col min="1" max="1" width="13.77734375" bestFit="1" customWidth="1"/>
    <col min="2" max="2" width="13.33203125" bestFit="1" customWidth="1"/>
    <col min="3" max="3" width="16.21875" bestFit="1" customWidth="1"/>
    <col min="4" max="4" width="10.88671875" bestFit="1" customWidth="1"/>
    <col min="5" max="5" width="12.109375" bestFit="1" customWidth="1"/>
    <col min="6" max="6" width="7.44140625" style="60" bestFit="1" customWidth="1"/>
    <col min="8" max="8" width="15" bestFit="1" customWidth="1"/>
    <col min="9" max="9" width="20.33203125" customWidth="1"/>
    <col min="10" max="10" width="16.5546875" bestFit="1" customWidth="1"/>
    <col min="11" max="11" width="15" bestFit="1" customWidth="1"/>
  </cols>
  <sheetData>
    <row r="1" spans="1:17" ht="36.6" x14ac:dyDescent="0.7">
      <c r="A1" s="18"/>
      <c r="B1" s="19" t="s">
        <v>136</v>
      </c>
      <c r="C1" s="19"/>
      <c r="D1" s="19"/>
      <c r="E1" s="19"/>
      <c r="F1" s="19"/>
      <c r="G1" s="19"/>
      <c r="H1" s="19"/>
      <c r="I1" s="19"/>
      <c r="J1" s="19"/>
      <c r="K1" s="19"/>
      <c r="L1" s="19"/>
      <c r="M1" s="19"/>
      <c r="N1" s="19"/>
      <c r="O1" s="19"/>
      <c r="P1" s="19"/>
      <c r="Q1" s="19"/>
    </row>
    <row r="2" spans="1:17" x14ac:dyDescent="0.3">
      <c r="B2" s="16" t="s">
        <v>160</v>
      </c>
    </row>
    <row r="3" spans="1:17" x14ac:dyDescent="0.3">
      <c r="A3" s="71" t="s">
        <v>0</v>
      </c>
      <c r="B3" s="72" t="s">
        <v>1</v>
      </c>
      <c r="C3" s="72" t="s">
        <v>2</v>
      </c>
      <c r="D3" s="72" t="s">
        <v>117</v>
      </c>
      <c r="E3" s="73" t="s">
        <v>155</v>
      </c>
      <c r="F3" s="74" t="s">
        <v>157</v>
      </c>
      <c r="H3" s="24" t="s">
        <v>157</v>
      </c>
      <c r="I3" s="25">
        <v>1</v>
      </c>
    </row>
    <row r="4" spans="1:17" x14ac:dyDescent="0.3">
      <c r="A4" s="68" t="s">
        <v>29</v>
      </c>
      <c r="B4" s="64" t="s">
        <v>30</v>
      </c>
      <c r="C4" s="64" t="s">
        <v>31</v>
      </c>
      <c r="D4" s="64" t="s">
        <v>120</v>
      </c>
      <c r="E4" s="65">
        <v>140000</v>
      </c>
      <c r="F4" s="70">
        <f t="shared" ref="F4:F53" si="0">_xlfn.RANK.EQ(E4,$E$4:$E$53,0)</f>
        <v>1</v>
      </c>
    </row>
    <row r="5" spans="1:17" x14ac:dyDescent="0.3">
      <c r="A5" s="68" t="s">
        <v>59</v>
      </c>
      <c r="B5" s="64" t="s">
        <v>43</v>
      </c>
      <c r="C5" s="64" t="s">
        <v>60</v>
      </c>
      <c r="D5" s="64" t="s">
        <v>118</v>
      </c>
      <c r="E5" s="65">
        <v>140000</v>
      </c>
      <c r="F5" s="70">
        <f t="shared" si="0"/>
        <v>1</v>
      </c>
      <c r="H5" s="24" t="s">
        <v>150</v>
      </c>
      <c r="I5" t="s">
        <v>158</v>
      </c>
    </row>
    <row r="6" spans="1:17" x14ac:dyDescent="0.3">
      <c r="A6" s="67" t="s">
        <v>15</v>
      </c>
      <c r="B6" s="62" t="s">
        <v>4</v>
      </c>
      <c r="C6" s="62" t="s">
        <v>16</v>
      </c>
      <c r="D6" s="62" t="s">
        <v>120</v>
      </c>
      <c r="E6" s="63">
        <v>135000</v>
      </c>
      <c r="F6" s="70">
        <f t="shared" si="0"/>
        <v>3</v>
      </c>
      <c r="H6" s="25" t="s">
        <v>43</v>
      </c>
      <c r="I6" s="60">
        <v>140000</v>
      </c>
    </row>
    <row r="7" spans="1:17" x14ac:dyDescent="0.3">
      <c r="A7" s="67" t="s">
        <v>11</v>
      </c>
      <c r="B7" s="62" t="s">
        <v>4</v>
      </c>
      <c r="C7" s="62" t="s">
        <v>12</v>
      </c>
      <c r="D7" s="62" t="s">
        <v>119</v>
      </c>
      <c r="E7" s="63">
        <v>134000</v>
      </c>
      <c r="F7" s="70">
        <f t="shared" si="0"/>
        <v>4</v>
      </c>
      <c r="H7" s="61" t="s">
        <v>60</v>
      </c>
      <c r="I7" s="60">
        <v>140000</v>
      </c>
    </row>
    <row r="8" spans="1:17" x14ac:dyDescent="0.3">
      <c r="A8" s="67" t="s">
        <v>53</v>
      </c>
      <c r="B8" s="62" t="s">
        <v>43</v>
      </c>
      <c r="C8" s="62" t="s">
        <v>54</v>
      </c>
      <c r="D8" s="62" t="s">
        <v>120</v>
      </c>
      <c r="E8" s="63">
        <v>120000</v>
      </c>
      <c r="F8" s="70">
        <f t="shared" si="0"/>
        <v>5</v>
      </c>
      <c r="H8" s="25" t="s">
        <v>30</v>
      </c>
      <c r="I8" s="60">
        <v>140000</v>
      </c>
    </row>
    <row r="9" spans="1:17" x14ac:dyDescent="0.3">
      <c r="A9" s="68" t="s">
        <v>90</v>
      </c>
      <c r="B9" s="64" t="s">
        <v>4</v>
      </c>
      <c r="C9" s="64" t="s">
        <v>91</v>
      </c>
      <c r="D9" s="64" t="s">
        <v>120</v>
      </c>
      <c r="E9" s="65">
        <v>120000</v>
      </c>
      <c r="F9" s="70">
        <f t="shared" si="0"/>
        <v>5</v>
      </c>
      <c r="H9" s="61" t="s">
        <v>31</v>
      </c>
      <c r="I9" s="60">
        <v>140000</v>
      </c>
    </row>
    <row r="10" spans="1:17" x14ac:dyDescent="0.3">
      <c r="A10" s="67" t="s">
        <v>32</v>
      </c>
      <c r="B10" s="62" t="s">
        <v>30</v>
      </c>
      <c r="C10" s="62" t="s">
        <v>33</v>
      </c>
      <c r="D10" s="62" t="s">
        <v>119</v>
      </c>
      <c r="E10" s="63">
        <v>110000</v>
      </c>
      <c r="F10" s="70">
        <f t="shared" si="0"/>
        <v>7</v>
      </c>
      <c r="H10" s="25" t="s">
        <v>151</v>
      </c>
      <c r="I10" s="60">
        <v>140000</v>
      </c>
    </row>
    <row r="11" spans="1:17" x14ac:dyDescent="0.3">
      <c r="A11" s="68" t="s">
        <v>38</v>
      </c>
      <c r="B11" s="64" t="s">
        <v>30</v>
      </c>
      <c r="C11" s="64" t="s">
        <v>39</v>
      </c>
      <c r="D11" s="64" t="s">
        <v>120</v>
      </c>
      <c r="E11" s="65">
        <v>97000</v>
      </c>
      <c r="F11" s="70">
        <f t="shared" si="0"/>
        <v>8</v>
      </c>
    </row>
    <row r="12" spans="1:17" x14ac:dyDescent="0.3">
      <c r="A12" s="68" t="s">
        <v>70</v>
      </c>
      <c r="B12" s="64" t="s">
        <v>43</v>
      </c>
      <c r="C12" s="64" t="s">
        <v>71</v>
      </c>
      <c r="D12" s="64" t="s">
        <v>118</v>
      </c>
      <c r="E12" s="65">
        <v>97000</v>
      </c>
      <c r="F12" s="70">
        <f t="shared" si="0"/>
        <v>8</v>
      </c>
    </row>
    <row r="13" spans="1:17" x14ac:dyDescent="0.3">
      <c r="A13" s="67" t="s">
        <v>76</v>
      </c>
      <c r="B13" s="62" t="s">
        <v>43</v>
      </c>
      <c r="C13" s="62" t="s">
        <v>77</v>
      </c>
      <c r="D13" s="62" t="s">
        <v>120</v>
      </c>
      <c r="E13" s="63">
        <v>97000</v>
      </c>
      <c r="F13" s="70">
        <f t="shared" si="0"/>
        <v>8</v>
      </c>
    </row>
    <row r="14" spans="1:17" x14ac:dyDescent="0.3">
      <c r="A14" s="68" t="s">
        <v>10</v>
      </c>
      <c r="B14" s="64" t="s">
        <v>4</v>
      </c>
      <c r="C14" s="64" t="s">
        <v>73</v>
      </c>
      <c r="D14" s="64" t="s">
        <v>120</v>
      </c>
      <c r="E14" s="65">
        <v>93668</v>
      </c>
      <c r="F14" s="70">
        <f t="shared" si="0"/>
        <v>11</v>
      </c>
    </row>
    <row r="15" spans="1:17" x14ac:dyDescent="0.3">
      <c r="A15" s="67" t="s">
        <v>61</v>
      </c>
      <c r="B15" s="62" t="s">
        <v>43</v>
      </c>
      <c r="C15" s="62" t="s">
        <v>62</v>
      </c>
      <c r="D15" s="62" t="s">
        <v>120</v>
      </c>
      <c r="E15" s="63">
        <v>90000</v>
      </c>
      <c r="F15" s="70">
        <f t="shared" si="0"/>
        <v>12</v>
      </c>
    </row>
    <row r="16" spans="1:17" x14ac:dyDescent="0.3">
      <c r="A16" s="67" t="s">
        <v>19</v>
      </c>
      <c r="B16" s="62" t="s">
        <v>4</v>
      </c>
      <c r="C16" s="62" t="s">
        <v>20</v>
      </c>
      <c r="D16" s="62" t="s">
        <v>120</v>
      </c>
      <c r="E16" s="63">
        <v>89500</v>
      </c>
      <c r="F16" s="70">
        <f t="shared" si="0"/>
        <v>13</v>
      </c>
    </row>
    <row r="17" spans="1:6" x14ac:dyDescent="0.3">
      <c r="A17" s="68" t="s">
        <v>42</v>
      </c>
      <c r="B17" s="64" t="s">
        <v>43</v>
      </c>
      <c r="C17" s="64" t="s">
        <v>44</v>
      </c>
      <c r="D17" s="64" t="s">
        <v>118</v>
      </c>
      <c r="E17" s="65">
        <v>89500</v>
      </c>
      <c r="F17" s="70">
        <f t="shared" si="0"/>
        <v>13</v>
      </c>
    </row>
    <row r="18" spans="1:6" x14ac:dyDescent="0.3">
      <c r="A18" s="67" t="s">
        <v>80</v>
      </c>
      <c r="B18" s="62" t="s">
        <v>30</v>
      </c>
      <c r="C18" s="62" t="s">
        <v>81</v>
      </c>
      <c r="D18" s="62" t="s">
        <v>120</v>
      </c>
      <c r="E18" s="63">
        <v>89500</v>
      </c>
      <c r="F18" s="70">
        <f t="shared" si="0"/>
        <v>13</v>
      </c>
    </row>
    <row r="19" spans="1:6" x14ac:dyDescent="0.3">
      <c r="A19" s="68" t="s">
        <v>94</v>
      </c>
      <c r="B19" s="64" t="s">
        <v>30</v>
      </c>
      <c r="C19" s="64" t="s">
        <v>95</v>
      </c>
      <c r="D19" s="64" t="s">
        <v>120</v>
      </c>
      <c r="E19" s="65">
        <v>89500</v>
      </c>
      <c r="F19" s="70">
        <f t="shared" si="0"/>
        <v>13</v>
      </c>
    </row>
    <row r="20" spans="1:6" x14ac:dyDescent="0.3">
      <c r="A20" s="68" t="s">
        <v>63</v>
      </c>
      <c r="B20" s="64" t="s">
        <v>43</v>
      </c>
      <c r="C20" s="64" t="s">
        <v>64</v>
      </c>
      <c r="D20" s="64" t="s">
        <v>119</v>
      </c>
      <c r="E20" s="65">
        <v>88357</v>
      </c>
      <c r="F20" s="70">
        <f t="shared" si="0"/>
        <v>17</v>
      </c>
    </row>
    <row r="21" spans="1:6" x14ac:dyDescent="0.3">
      <c r="A21" s="67" t="s">
        <v>104</v>
      </c>
      <c r="B21" s="62" t="s">
        <v>4</v>
      </c>
      <c r="C21" s="62" t="s">
        <v>105</v>
      </c>
      <c r="D21" s="62" t="s">
        <v>120</v>
      </c>
      <c r="E21" s="63">
        <v>83117</v>
      </c>
      <c r="F21" s="70">
        <f t="shared" si="0"/>
        <v>18</v>
      </c>
    </row>
    <row r="22" spans="1:6" x14ac:dyDescent="0.3">
      <c r="A22" s="67" t="s">
        <v>23</v>
      </c>
      <c r="B22" s="62" t="s">
        <v>4</v>
      </c>
      <c r="C22" s="62" t="s">
        <v>24</v>
      </c>
      <c r="D22" s="62" t="s">
        <v>118</v>
      </c>
      <c r="E22" s="63">
        <v>80000</v>
      </c>
      <c r="F22" s="70">
        <f t="shared" si="0"/>
        <v>19</v>
      </c>
    </row>
    <row r="23" spans="1:6" x14ac:dyDescent="0.3">
      <c r="A23" s="68" t="s">
        <v>47</v>
      </c>
      <c r="B23" s="64" t="s">
        <v>43</v>
      </c>
      <c r="C23" s="64" t="s">
        <v>48</v>
      </c>
      <c r="D23" s="64" t="s">
        <v>119</v>
      </c>
      <c r="E23" s="65">
        <v>80000</v>
      </c>
      <c r="F23" s="70">
        <f t="shared" si="0"/>
        <v>19</v>
      </c>
    </row>
    <row r="24" spans="1:6" x14ac:dyDescent="0.3">
      <c r="A24" s="67" t="s">
        <v>84</v>
      </c>
      <c r="B24" s="62" t="s">
        <v>30</v>
      </c>
      <c r="C24" s="62" t="s">
        <v>85</v>
      </c>
      <c r="D24" s="62" t="s">
        <v>119</v>
      </c>
      <c r="E24" s="63">
        <v>80000</v>
      </c>
      <c r="F24" s="70">
        <f t="shared" si="0"/>
        <v>19</v>
      </c>
    </row>
    <row r="25" spans="1:6" x14ac:dyDescent="0.3">
      <c r="A25" s="68" t="s">
        <v>98</v>
      </c>
      <c r="B25" s="64" t="s">
        <v>30</v>
      </c>
      <c r="C25" s="64" t="s">
        <v>99</v>
      </c>
      <c r="D25" s="64" t="s">
        <v>120</v>
      </c>
      <c r="E25" s="65">
        <v>80000</v>
      </c>
      <c r="F25" s="70">
        <f t="shared" si="0"/>
        <v>19</v>
      </c>
    </row>
    <row r="26" spans="1:6" x14ac:dyDescent="0.3">
      <c r="A26" s="68" t="s">
        <v>34</v>
      </c>
      <c r="B26" s="64" t="s">
        <v>30</v>
      </c>
      <c r="C26" s="64" t="s">
        <v>35</v>
      </c>
      <c r="D26" s="64" t="s">
        <v>120</v>
      </c>
      <c r="E26" s="65">
        <v>68357</v>
      </c>
      <c r="F26" s="70">
        <f t="shared" si="0"/>
        <v>23</v>
      </c>
    </row>
    <row r="27" spans="1:6" x14ac:dyDescent="0.3">
      <c r="A27" s="67" t="s">
        <v>72</v>
      </c>
      <c r="B27" s="62" t="s">
        <v>43</v>
      </c>
      <c r="C27" s="62" t="s">
        <v>143</v>
      </c>
      <c r="D27" s="62" t="s">
        <v>120</v>
      </c>
      <c r="E27" s="63">
        <v>68357</v>
      </c>
      <c r="F27" s="70">
        <f t="shared" si="0"/>
        <v>23</v>
      </c>
    </row>
    <row r="28" spans="1:6" x14ac:dyDescent="0.3">
      <c r="A28" s="67" t="s">
        <v>96</v>
      </c>
      <c r="B28" s="62" t="s">
        <v>30</v>
      </c>
      <c r="C28" s="62" t="s">
        <v>97</v>
      </c>
      <c r="D28" s="62" t="s">
        <v>118</v>
      </c>
      <c r="E28" s="63">
        <v>65971</v>
      </c>
      <c r="F28" s="70">
        <f t="shared" si="0"/>
        <v>25</v>
      </c>
    </row>
    <row r="29" spans="1:6" x14ac:dyDescent="0.3">
      <c r="A29" s="68" t="s">
        <v>102</v>
      </c>
      <c r="B29" s="64" t="s">
        <v>4</v>
      </c>
      <c r="C29" s="64" t="s">
        <v>103</v>
      </c>
      <c r="D29" s="64" t="s">
        <v>118</v>
      </c>
      <c r="E29" s="65">
        <v>60445</v>
      </c>
      <c r="F29" s="70">
        <f t="shared" si="0"/>
        <v>26</v>
      </c>
    </row>
    <row r="30" spans="1:6" x14ac:dyDescent="0.3">
      <c r="A30" s="67" t="s">
        <v>3</v>
      </c>
      <c r="B30" s="62" t="s">
        <v>4</v>
      </c>
      <c r="C30" s="62" t="s">
        <v>5</v>
      </c>
      <c r="D30" s="62" t="s">
        <v>118</v>
      </c>
      <c r="E30" s="63">
        <v>60270</v>
      </c>
      <c r="F30" s="70">
        <f t="shared" si="0"/>
        <v>27</v>
      </c>
    </row>
    <row r="31" spans="1:6" x14ac:dyDescent="0.3">
      <c r="A31" s="67" t="s">
        <v>65</v>
      </c>
      <c r="B31" s="62" t="s">
        <v>43</v>
      </c>
      <c r="C31" s="62" t="s">
        <v>66</v>
      </c>
      <c r="D31" s="62" t="s">
        <v>120</v>
      </c>
      <c r="E31" s="63">
        <v>59200</v>
      </c>
      <c r="F31" s="70">
        <f t="shared" si="0"/>
        <v>28</v>
      </c>
    </row>
    <row r="32" spans="1:6" x14ac:dyDescent="0.3">
      <c r="A32" s="68" t="s">
        <v>51</v>
      </c>
      <c r="B32" s="64" t="s">
        <v>43</v>
      </c>
      <c r="C32" s="64" t="s">
        <v>52</v>
      </c>
      <c r="D32" s="64" t="s">
        <v>118</v>
      </c>
      <c r="E32" s="65">
        <v>58445</v>
      </c>
      <c r="F32" s="70">
        <f t="shared" si="0"/>
        <v>29</v>
      </c>
    </row>
    <row r="33" spans="1:6" x14ac:dyDescent="0.3">
      <c r="A33" s="67" t="s">
        <v>88</v>
      </c>
      <c r="B33" s="62" t="s">
        <v>4</v>
      </c>
      <c r="C33" s="62" t="s">
        <v>89</v>
      </c>
      <c r="D33" s="62" t="s">
        <v>120</v>
      </c>
      <c r="E33" s="63">
        <v>58445</v>
      </c>
      <c r="F33" s="70">
        <f t="shared" si="0"/>
        <v>29</v>
      </c>
    </row>
    <row r="34" spans="1:6" x14ac:dyDescent="0.3">
      <c r="A34" s="68" t="s">
        <v>106</v>
      </c>
      <c r="B34" s="64" t="s">
        <v>4</v>
      </c>
      <c r="C34" s="64" t="s">
        <v>107</v>
      </c>
      <c r="D34" s="64" t="s">
        <v>118</v>
      </c>
      <c r="E34" s="65">
        <v>58445</v>
      </c>
      <c r="F34" s="70">
        <f t="shared" si="0"/>
        <v>29</v>
      </c>
    </row>
    <row r="35" spans="1:6" x14ac:dyDescent="0.3">
      <c r="A35" s="67" t="s">
        <v>49</v>
      </c>
      <c r="B35" s="62" t="s">
        <v>43</v>
      </c>
      <c r="C35" s="62" t="s">
        <v>50</v>
      </c>
      <c r="D35" s="62" t="s">
        <v>120</v>
      </c>
      <c r="E35" s="63">
        <v>55117</v>
      </c>
      <c r="F35" s="70">
        <f t="shared" si="0"/>
        <v>32</v>
      </c>
    </row>
    <row r="36" spans="1:6" x14ac:dyDescent="0.3">
      <c r="A36" s="68" t="s">
        <v>86</v>
      </c>
      <c r="B36" s="64" t="s">
        <v>30</v>
      </c>
      <c r="C36" s="64" t="s">
        <v>87</v>
      </c>
      <c r="D36" s="64" t="s">
        <v>118</v>
      </c>
      <c r="E36" s="65">
        <v>55117</v>
      </c>
      <c r="F36" s="70">
        <f t="shared" si="0"/>
        <v>32</v>
      </c>
    </row>
    <row r="37" spans="1:6" x14ac:dyDescent="0.3">
      <c r="A37" s="67" t="s">
        <v>100</v>
      </c>
      <c r="B37" s="62" t="s">
        <v>4</v>
      </c>
      <c r="C37" s="62" t="s">
        <v>101</v>
      </c>
      <c r="D37" s="62" t="s">
        <v>119</v>
      </c>
      <c r="E37" s="63">
        <v>55117</v>
      </c>
      <c r="F37" s="70">
        <f t="shared" si="0"/>
        <v>32</v>
      </c>
    </row>
    <row r="38" spans="1:6" x14ac:dyDescent="0.3">
      <c r="A38" s="67" t="s">
        <v>36</v>
      </c>
      <c r="B38" s="62" t="s">
        <v>30</v>
      </c>
      <c r="C38" s="62" t="s">
        <v>37</v>
      </c>
      <c r="D38" s="62" t="s">
        <v>118</v>
      </c>
      <c r="E38" s="63">
        <v>51800</v>
      </c>
      <c r="F38" s="70">
        <f t="shared" si="0"/>
        <v>35</v>
      </c>
    </row>
    <row r="39" spans="1:6" x14ac:dyDescent="0.3">
      <c r="A39" s="68" t="s">
        <v>74</v>
      </c>
      <c r="B39" s="64" t="s">
        <v>43</v>
      </c>
      <c r="C39" s="64" t="s">
        <v>75</v>
      </c>
      <c r="D39" s="64" t="s">
        <v>119</v>
      </c>
      <c r="E39" s="65">
        <v>51800</v>
      </c>
      <c r="F39" s="70">
        <f t="shared" si="0"/>
        <v>35</v>
      </c>
    </row>
    <row r="40" spans="1:6" x14ac:dyDescent="0.3">
      <c r="A40" s="67" t="s">
        <v>27</v>
      </c>
      <c r="B40" s="62" t="s">
        <v>4</v>
      </c>
      <c r="C40" s="62" t="s">
        <v>28</v>
      </c>
      <c r="D40" s="62" t="s">
        <v>119</v>
      </c>
      <c r="E40" s="63">
        <v>50545</v>
      </c>
      <c r="F40" s="70">
        <f t="shared" si="0"/>
        <v>37</v>
      </c>
    </row>
    <row r="41" spans="1:6" x14ac:dyDescent="0.3">
      <c r="A41" s="67" t="s">
        <v>57</v>
      </c>
      <c r="B41" s="62" t="s">
        <v>43</v>
      </c>
      <c r="C41" s="62" t="s">
        <v>58</v>
      </c>
      <c r="D41" s="62" t="s">
        <v>119</v>
      </c>
      <c r="E41" s="63">
        <v>50545</v>
      </c>
      <c r="F41" s="70">
        <f t="shared" si="0"/>
        <v>37</v>
      </c>
    </row>
    <row r="42" spans="1:6" x14ac:dyDescent="0.3">
      <c r="A42" s="67" t="s">
        <v>92</v>
      </c>
      <c r="B42" s="62" t="s">
        <v>30</v>
      </c>
      <c r="C42" s="62" t="s">
        <v>93</v>
      </c>
      <c r="D42" s="62" t="s">
        <v>119</v>
      </c>
      <c r="E42" s="63">
        <v>45450</v>
      </c>
      <c r="F42" s="70">
        <f t="shared" si="0"/>
        <v>39</v>
      </c>
    </row>
    <row r="43" spans="1:6" x14ac:dyDescent="0.3">
      <c r="A43" s="68" t="s">
        <v>25</v>
      </c>
      <c r="B43" s="64" t="s">
        <v>4</v>
      </c>
      <c r="C43" s="64" t="s">
        <v>26</v>
      </c>
      <c r="D43" s="64" t="s">
        <v>120</v>
      </c>
      <c r="E43" s="65">
        <v>45117</v>
      </c>
      <c r="F43" s="70">
        <f t="shared" si="0"/>
        <v>40</v>
      </c>
    </row>
    <row r="44" spans="1:6" x14ac:dyDescent="0.3">
      <c r="A44" s="68" t="s">
        <v>55</v>
      </c>
      <c r="B44" s="64" t="s">
        <v>43</v>
      </c>
      <c r="C44" s="64" t="s">
        <v>56</v>
      </c>
      <c r="D44" s="64" t="s">
        <v>120</v>
      </c>
      <c r="E44" s="65">
        <v>45117</v>
      </c>
      <c r="F44" s="70">
        <f t="shared" si="0"/>
        <v>40</v>
      </c>
    </row>
    <row r="45" spans="1:6" x14ac:dyDescent="0.3">
      <c r="A45" s="68" t="s">
        <v>17</v>
      </c>
      <c r="B45" s="64" t="s">
        <v>4</v>
      </c>
      <c r="C45" s="64" t="s">
        <v>18</v>
      </c>
      <c r="D45" s="64" t="s">
        <v>120</v>
      </c>
      <c r="E45" s="65">
        <v>45000</v>
      </c>
      <c r="F45" s="70">
        <f t="shared" si="0"/>
        <v>42</v>
      </c>
    </row>
    <row r="46" spans="1:6" x14ac:dyDescent="0.3">
      <c r="A46" s="67" t="s">
        <v>40</v>
      </c>
      <c r="B46" s="62" t="s">
        <v>30</v>
      </c>
      <c r="C46" s="62" t="s">
        <v>41</v>
      </c>
      <c r="D46" s="62" t="s">
        <v>120</v>
      </c>
      <c r="E46" s="63">
        <v>45000</v>
      </c>
      <c r="F46" s="70">
        <f t="shared" si="0"/>
        <v>42</v>
      </c>
    </row>
    <row r="47" spans="1:6" x14ac:dyDescent="0.3">
      <c r="A47" s="68" t="s">
        <v>78</v>
      </c>
      <c r="B47" s="64" t="s">
        <v>43</v>
      </c>
      <c r="C47" s="64" t="s">
        <v>79</v>
      </c>
      <c r="D47" s="64" t="s">
        <v>118</v>
      </c>
      <c r="E47" s="65">
        <v>45000</v>
      </c>
      <c r="F47" s="70">
        <f t="shared" si="0"/>
        <v>42</v>
      </c>
    </row>
    <row r="48" spans="1:6" x14ac:dyDescent="0.3">
      <c r="A48" s="68" t="s">
        <v>6</v>
      </c>
      <c r="B48" s="64" t="s">
        <v>4</v>
      </c>
      <c r="C48" s="64" t="s">
        <v>7</v>
      </c>
      <c r="D48" s="64" t="s">
        <v>119</v>
      </c>
      <c r="E48" s="65">
        <v>39627</v>
      </c>
      <c r="F48" s="70">
        <f t="shared" si="0"/>
        <v>45</v>
      </c>
    </row>
    <row r="49" spans="1:6" x14ac:dyDescent="0.3">
      <c r="A49" s="67" t="s">
        <v>45</v>
      </c>
      <c r="B49" s="62" t="s">
        <v>43</v>
      </c>
      <c r="C49" s="62" t="s">
        <v>46</v>
      </c>
      <c r="D49" s="62" t="s">
        <v>120</v>
      </c>
      <c r="E49" s="63">
        <v>35971</v>
      </c>
      <c r="F49" s="70">
        <f t="shared" si="0"/>
        <v>46</v>
      </c>
    </row>
    <row r="50" spans="1:6" x14ac:dyDescent="0.3">
      <c r="A50" s="68" t="s">
        <v>82</v>
      </c>
      <c r="B50" s="64" t="s">
        <v>30</v>
      </c>
      <c r="C50" s="64" t="s">
        <v>83</v>
      </c>
      <c r="D50" s="64" t="s">
        <v>119</v>
      </c>
      <c r="E50" s="65">
        <v>35971</v>
      </c>
      <c r="F50" s="70">
        <f t="shared" si="0"/>
        <v>46</v>
      </c>
    </row>
    <row r="51" spans="1:6" x14ac:dyDescent="0.3">
      <c r="A51" s="68" t="s">
        <v>13</v>
      </c>
      <c r="B51" s="64" t="s">
        <v>4</v>
      </c>
      <c r="C51" s="64" t="s">
        <v>14</v>
      </c>
      <c r="D51" s="64" t="s">
        <v>119</v>
      </c>
      <c r="E51" s="65">
        <v>34808</v>
      </c>
      <c r="F51" s="70">
        <f t="shared" si="0"/>
        <v>48</v>
      </c>
    </row>
    <row r="52" spans="1:6" x14ac:dyDescent="0.3">
      <c r="A52" s="67" t="s">
        <v>8</v>
      </c>
      <c r="B52" s="62" t="s">
        <v>4</v>
      </c>
      <c r="C52" s="62" t="s">
        <v>9</v>
      </c>
      <c r="D52" s="62" t="s">
        <v>120</v>
      </c>
      <c r="E52" s="63">
        <v>29726</v>
      </c>
      <c r="F52" s="70">
        <f t="shared" si="0"/>
        <v>49</v>
      </c>
    </row>
    <row r="53" spans="1:6" x14ac:dyDescent="0.3">
      <c r="A53" s="69" t="s">
        <v>21</v>
      </c>
      <c r="B53" s="66" t="s">
        <v>4</v>
      </c>
      <c r="C53" s="66" t="s">
        <v>22</v>
      </c>
      <c r="D53" s="66" t="s">
        <v>118</v>
      </c>
      <c r="E53" s="30">
        <v>21971</v>
      </c>
      <c r="F53" s="70">
        <f t="shared" si="0"/>
        <v>50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DAB4-03CE-43F0-970C-090249C47EBC}">
  <sheetPr filterMode="1"/>
  <dimension ref="A1:Q53"/>
  <sheetViews>
    <sheetView workbookViewId="0">
      <selection activeCell="E5" sqref="E5"/>
    </sheetView>
  </sheetViews>
  <sheetFormatPr defaultRowHeight="14.4" x14ac:dyDescent="0.3"/>
  <cols>
    <col min="2" max="2" width="16.5546875" customWidth="1"/>
    <col min="3" max="3" width="14.44140625" customWidth="1"/>
  </cols>
  <sheetData>
    <row r="1" spans="1:17" ht="36.6" x14ac:dyDescent="0.7">
      <c r="A1" s="18"/>
      <c r="B1" s="19" t="s">
        <v>137</v>
      </c>
      <c r="C1" s="19"/>
      <c r="D1" s="19"/>
      <c r="E1" s="19"/>
      <c r="F1" s="19"/>
      <c r="G1" s="19"/>
      <c r="H1" s="19"/>
      <c r="I1" s="19"/>
      <c r="J1" s="19"/>
      <c r="K1" s="19"/>
      <c r="L1" s="19"/>
      <c r="M1" s="19"/>
      <c r="N1" s="19"/>
      <c r="O1" s="19"/>
      <c r="P1" s="19"/>
      <c r="Q1" s="19"/>
    </row>
    <row r="3" spans="1:17" x14ac:dyDescent="0.3">
      <c r="B3" s="91" t="s">
        <v>2</v>
      </c>
      <c r="C3" s="95" t="s">
        <v>159</v>
      </c>
    </row>
    <row r="4" spans="1:17" x14ac:dyDescent="0.3">
      <c r="B4" s="56" t="s">
        <v>9</v>
      </c>
      <c r="C4" s="57">
        <v>29726</v>
      </c>
    </row>
    <row r="5" spans="1:17" x14ac:dyDescent="0.3">
      <c r="B5" s="54" t="s">
        <v>22</v>
      </c>
      <c r="C5" s="55">
        <v>21971</v>
      </c>
    </row>
    <row r="6" spans="1:17" hidden="1" x14ac:dyDescent="0.3">
      <c r="B6" s="93" t="s">
        <v>14</v>
      </c>
      <c r="C6" s="94">
        <v>34808</v>
      </c>
    </row>
    <row r="7" spans="1:17" hidden="1" x14ac:dyDescent="0.3">
      <c r="B7" s="28" t="s">
        <v>46</v>
      </c>
      <c r="C7" s="29">
        <v>35971</v>
      </c>
    </row>
    <row r="8" spans="1:17" hidden="1" x14ac:dyDescent="0.3">
      <c r="B8" s="1" t="s">
        <v>83</v>
      </c>
      <c r="C8" s="30">
        <v>35971</v>
      </c>
    </row>
    <row r="9" spans="1:17" hidden="1" x14ac:dyDescent="0.3">
      <c r="B9" s="1" t="s">
        <v>7</v>
      </c>
      <c r="C9" s="30">
        <v>39627</v>
      </c>
    </row>
    <row r="10" spans="1:17" hidden="1" x14ac:dyDescent="0.3">
      <c r="B10" s="1" t="s">
        <v>18</v>
      </c>
      <c r="C10" s="30">
        <v>45000</v>
      </c>
    </row>
    <row r="11" spans="1:17" hidden="1" x14ac:dyDescent="0.3">
      <c r="B11" s="28" t="s">
        <v>41</v>
      </c>
      <c r="C11" s="29">
        <v>45000</v>
      </c>
    </row>
    <row r="12" spans="1:17" hidden="1" x14ac:dyDescent="0.3">
      <c r="B12" s="1" t="s">
        <v>79</v>
      </c>
      <c r="C12" s="30">
        <v>45000</v>
      </c>
    </row>
    <row r="13" spans="1:17" hidden="1" x14ac:dyDescent="0.3">
      <c r="B13" s="1" t="s">
        <v>26</v>
      </c>
      <c r="C13" s="30">
        <v>45117</v>
      </c>
    </row>
    <row r="14" spans="1:17" hidden="1" x14ac:dyDescent="0.3">
      <c r="B14" s="1" t="s">
        <v>56</v>
      </c>
      <c r="C14" s="30">
        <v>45117</v>
      </c>
    </row>
    <row r="15" spans="1:17" hidden="1" x14ac:dyDescent="0.3">
      <c r="B15" s="28" t="s">
        <v>93</v>
      </c>
      <c r="C15" s="29">
        <v>45450</v>
      </c>
    </row>
    <row r="16" spans="1:17" hidden="1" x14ac:dyDescent="0.3">
      <c r="B16" s="28" t="s">
        <v>28</v>
      </c>
      <c r="C16" s="29">
        <v>50545</v>
      </c>
    </row>
    <row r="17" spans="1:3" hidden="1" x14ac:dyDescent="0.3">
      <c r="B17" s="28" t="s">
        <v>58</v>
      </c>
      <c r="C17" s="29">
        <v>50545</v>
      </c>
    </row>
    <row r="18" spans="1:3" hidden="1" x14ac:dyDescent="0.3">
      <c r="B18" s="28" t="s">
        <v>37</v>
      </c>
      <c r="C18" s="29">
        <v>51800</v>
      </c>
    </row>
    <row r="19" spans="1:3" hidden="1" x14ac:dyDescent="0.3">
      <c r="B19" s="1" t="s">
        <v>75</v>
      </c>
      <c r="C19" s="30">
        <v>51800</v>
      </c>
    </row>
    <row r="20" spans="1:3" hidden="1" x14ac:dyDescent="0.3">
      <c r="B20" s="28" t="s">
        <v>50</v>
      </c>
      <c r="C20" s="29">
        <v>55117</v>
      </c>
    </row>
    <row r="21" spans="1:3" hidden="1" x14ac:dyDescent="0.3">
      <c r="B21" s="1" t="s">
        <v>87</v>
      </c>
      <c r="C21" s="30">
        <v>55117</v>
      </c>
    </row>
    <row r="22" spans="1:3" hidden="1" x14ac:dyDescent="0.3">
      <c r="B22" s="28" t="s">
        <v>101</v>
      </c>
      <c r="C22" s="29">
        <v>55117</v>
      </c>
    </row>
    <row r="23" spans="1:3" hidden="1" x14ac:dyDescent="0.3">
      <c r="B23" s="1" t="s">
        <v>52</v>
      </c>
      <c r="C23" s="30">
        <v>58445</v>
      </c>
    </row>
    <row r="24" spans="1:3" hidden="1" x14ac:dyDescent="0.3">
      <c r="B24" s="28" t="s">
        <v>89</v>
      </c>
      <c r="C24" s="29">
        <v>58445</v>
      </c>
    </row>
    <row r="25" spans="1:3" hidden="1" x14ac:dyDescent="0.3">
      <c r="B25" s="1" t="s">
        <v>107</v>
      </c>
      <c r="C25" s="30">
        <v>58445</v>
      </c>
    </row>
    <row r="26" spans="1:3" hidden="1" x14ac:dyDescent="0.3">
      <c r="B26" s="28" t="s">
        <v>66</v>
      </c>
      <c r="C26" s="29">
        <v>59200</v>
      </c>
    </row>
    <row r="27" spans="1:3" hidden="1" x14ac:dyDescent="0.3">
      <c r="B27" s="28" t="s">
        <v>5</v>
      </c>
      <c r="C27" s="29">
        <v>60270</v>
      </c>
    </row>
    <row r="28" spans="1:3" hidden="1" x14ac:dyDescent="0.3">
      <c r="B28" s="1" t="s">
        <v>103</v>
      </c>
      <c r="C28" s="30">
        <v>60445</v>
      </c>
    </row>
    <row r="29" spans="1:3" hidden="1" x14ac:dyDescent="0.3">
      <c r="B29" s="28" t="s">
        <v>97</v>
      </c>
      <c r="C29" s="29">
        <v>65971</v>
      </c>
    </row>
    <row r="30" spans="1:3" hidden="1" x14ac:dyDescent="0.3">
      <c r="B30" s="1" t="s">
        <v>35</v>
      </c>
      <c r="C30" s="30">
        <v>68357</v>
      </c>
    </row>
    <row r="31" spans="1:3" hidden="1" x14ac:dyDescent="0.3">
      <c r="B31" s="28" t="s">
        <v>143</v>
      </c>
      <c r="C31" s="29">
        <v>68357</v>
      </c>
    </row>
    <row r="32" spans="1:3" hidden="1" x14ac:dyDescent="0.3">
      <c r="A32" t="s">
        <v>141</v>
      </c>
      <c r="B32" s="28" t="s">
        <v>24</v>
      </c>
      <c r="C32" s="29">
        <v>80000</v>
      </c>
    </row>
    <row r="33" spans="2:3" hidden="1" x14ac:dyDescent="0.3">
      <c r="B33" s="1" t="s">
        <v>48</v>
      </c>
      <c r="C33" s="30">
        <v>80000</v>
      </c>
    </row>
    <row r="34" spans="2:3" hidden="1" x14ac:dyDescent="0.3">
      <c r="B34" s="28" t="s">
        <v>85</v>
      </c>
      <c r="C34" s="29">
        <v>80000</v>
      </c>
    </row>
    <row r="35" spans="2:3" hidden="1" x14ac:dyDescent="0.3">
      <c r="B35" s="1" t="s">
        <v>99</v>
      </c>
      <c r="C35" s="30">
        <v>80000</v>
      </c>
    </row>
    <row r="36" spans="2:3" hidden="1" x14ac:dyDescent="0.3">
      <c r="B36" s="28" t="s">
        <v>105</v>
      </c>
      <c r="C36" s="29">
        <v>83117</v>
      </c>
    </row>
    <row r="37" spans="2:3" hidden="1" x14ac:dyDescent="0.3">
      <c r="B37" s="1" t="s">
        <v>64</v>
      </c>
      <c r="C37" s="30">
        <v>88357</v>
      </c>
    </row>
    <row r="38" spans="2:3" hidden="1" x14ac:dyDescent="0.3">
      <c r="B38" s="28" t="s">
        <v>20</v>
      </c>
      <c r="C38" s="29">
        <v>89500</v>
      </c>
    </row>
    <row r="39" spans="2:3" hidden="1" x14ac:dyDescent="0.3">
      <c r="B39" s="1" t="s">
        <v>44</v>
      </c>
      <c r="C39" s="30">
        <v>89500</v>
      </c>
    </row>
    <row r="40" spans="2:3" hidden="1" x14ac:dyDescent="0.3">
      <c r="B40" s="28" t="s">
        <v>81</v>
      </c>
      <c r="C40" s="29">
        <v>89500</v>
      </c>
    </row>
    <row r="41" spans="2:3" hidden="1" x14ac:dyDescent="0.3">
      <c r="B41" s="1" t="s">
        <v>95</v>
      </c>
      <c r="C41" s="30">
        <v>89500</v>
      </c>
    </row>
    <row r="42" spans="2:3" hidden="1" x14ac:dyDescent="0.3">
      <c r="B42" s="28" t="s">
        <v>62</v>
      </c>
      <c r="C42" s="29">
        <v>90000</v>
      </c>
    </row>
    <row r="43" spans="2:3" hidden="1" x14ac:dyDescent="0.3">
      <c r="B43" s="1" t="s">
        <v>73</v>
      </c>
      <c r="C43" s="30">
        <v>93668</v>
      </c>
    </row>
    <row r="44" spans="2:3" hidden="1" x14ac:dyDescent="0.3">
      <c r="B44" s="1" t="s">
        <v>39</v>
      </c>
      <c r="C44" s="30">
        <v>97000</v>
      </c>
    </row>
    <row r="45" spans="2:3" hidden="1" x14ac:dyDescent="0.3">
      <c r="B45" s="1" t="s">
        <v>71</v>
      </c>
      <c r="C45" s="30">
        <v>97000</v>
      </c>
    </row>
    <row r="46" spans="2:3" hidden="1" x14ac:dyDescent="0.3">
      <c r="B46" s="28" t="s">
        <v>77</v>
      </c>
      <c r="C46" s="29">
        <v>97000</v>
      </c>
    </row>
    <row r="47" spans="2:3" hidden="1" x14ac:dyDescent="0.3">
      <c r="B47" s="28" t="s">
        <v>33</v>
      </c>
      <c r="C47" s="29">
        <v>110000</v>
      </c>
    </row>
    <row r="48" spans="2:3" hidden="1" x14ac:dyDescent="0.3">
      <c r="B48" s="28" t="s">
        <v>54</v>
      </c>
      <c r="C48" s="29">
        <v>120000</v>
      </c>
    </row>
    <row r="49" spans="2:3" hidden="1" x14ac:dyDescent="0.3">
      <c r="B49" s="1" t="s">
        <v>91</v>
      </c>
      <c r="C49" s="30">
        <v>120000</v>
      </c>
    </row>
    <row r="50" spans="2:3" hidden="1" x14ac:dyDescent="0.3">
      <c r="B50" s="28" t="s">
        <v>12</v>
      </c>
      <c r="C50" s="29">
        <v>134000</v>
      </c>
    </row>
    <row r="51" spans="2:3" hidden="1" x14ac:dyDescent="0.3">
      <c r="B51" s="28" t="s">
        <v>16</v>
      </c>
      <c r="C51" s="29">
        <v>135000</v>
      </c>
    </row>
    <row r="52" spans="2:3" hidden="1" x14ac:dyDescent="0.3">
      <c r="B52" s="1" t="s">
        <v>31</v>
      </c>
      <c r="C52" s="30">
        <v>140000</v>
      </c>
    </row>
    <row r="53" spans="2:3" hidden="1" x14ac:dyDescent="0.3">
      <c r="B53" s="31" t="s">
        <v>60</v>
      </c>
      <c r="C53" s="32">
        <v>140000</v>
      </c>
    </row>
  </sheetData>
  <autoFilter ref="A3:C53" xr:uid="{62E7DAB4-03CE-43F0-970C-090249C47EBC}">
    <filterColumn colId="2">
      <top10 top="0" val="2" filterVal="29726"/>
    </filterColumn>
    <sortState xmlns:xlrd2="http://schemas.microsoft.com/office/spreadsheetml/2017/richdata2" ref="A4:C5">
      <sortCondition ref="B3:B53"/>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FA97-D42D-495B-B534-57571A0C3876}">
  <dimension ref="A1:R52"/>
  <sheetViews>
    <sheetView workbookViewId="0">
      <selection activeCell="B60" sqref="B60"/>
    </sheetView>
  </sheetViews>
  <sheetFormatPr defaultRowHeight="14.4" x14ac:dyDescent="0.3"/>
  <cols>
    <col min="2" max="2" width="15.77734375" customWidth="1"/>
    <col min="3" max="3" width="17.44140625" style="16" hidden="1" customWidth="1"/>
    <col min="4" max="4" width="22.77734375" customWidth="1"/>
  </cols>
  <sheetData>
    <row r="1" spans="1:18" ht="36.6" x14ac:dyDescent="0.7">
      <c r="A1" s="18"/>
      <c r="B1" s="19" t="s">
        <v>138</v>
      </c>
      <c r="C1" s="19"/>
      <c r="D1" s="19"/>
      <c r="E1" s="19"/>
      <c r="F1" s="19"/>
      <c r="G1" s="19"/>
      <c r="H1" s="19"/>
      <c r="I1" s="19"/>
      <c r="J1" s="19"/>
      <c r="K1" s="19"/>
      <c r="L1" s="19"/>
      <c r="M1" s="19"/>
      <c r="N1" s="19"/>
      <c r="O1" s="19"/>
      <c r="P1" s="19"/>
      <c r="Q1" s="19"/>
      <c r="R1" s="19"/>
    </row>
    <row r="2" spans="1:18" x14ac:dyDescent="0.3">
      <c r="B2" s="91" t="s">
        <v>2</v>
      </c>
      <c r="C2" s="75" t="s">
        <v>117</v>
      </c>
      <c r="D2" s="92" t="s">
        <v>159</v>
      </c>
    </row>
    <row r="3" spans="1:18" x14ac:dyDescent="0.3">
      <c r="B3" s="54" t="s">
        <v>60</v>
      </c>
      <c r="C3" s="76" t="s">
        <v>118</v>
      </c>
      <c r="D3" s="55">
        <v>140000</v>
      </c>
    </row>
    <row r="4" spans="1:18" x14ac:dyDescent="0.3">
      <c r="B4" s="54" t="s">
        <v>31</v>
      </c>
      <c r="C4" s="76" t="s">
        <v>120</v>
      </c>
      <c r="D4" s="55">
        <v>140000</v>
      </c>
    </row>
    <row r="5" spans="1:18" hidden="1" x14ac:dyDescent="0.3">
      <c r="B5" s="89" t="s">
        <v>16</v>
      </c>
      <c r="C5" s="28" t="s">
        <v>120</v>
      </c>
      <c r="D5" s="90">
        <v>135000</v>
      </c>
    </row>
    <row r="6" spans="1:18" hidden="1" x14ac:dyDescent="0.3">
      <c r="B6" s="33" t="s">
        <v>12</v>
      </c>
      <c r="C6" s="28" t="s">
        <v>119</v>
      </c>
      <c r="D6" s="34">
        <v>134000</v>
      </c>
    </row>
    <row r="7" spans="1:18" hidden="1" x14ac:dyDescent="0.3">
      <c r="B7" s="33" t="s">
        <v>54</v>
      </c>
      <c r="C7" s="28" t="s">
        <v>120</v>
      </c>
      <c r="D7" s="34">
        <v>120000</v>
      </c>
    </row>
    <row r="8" spans="1:18" hidden="1" x14ac:dyDescent="0.3">
      <c r="B8" s="3" t="s">
        <v>91</v>
      </c>
      <c r="C8" s="1" t="s">
        <v>120</v>
      </c>
      <c r="D8" s="13">
        <v>120000</v>
      </c>
    </row>
    <row r="9" spans="1:18" hidden="1" x14ac:dyDescent="0.3">
      <c r="B9" s="33" t="s">
        <v>33</v>
      </c>
      <c r="C9" s="28" t="s">
        <v>119</v>
      </c>
      <c r="D9" s="34">
        <v>110000</v>
      </c>
    </row>
    <row r="10" spans="1:18" hidden="1" x14ac:dyDescent="0.3">
      <c r="B10" s="3" t="s">
        <v>39</v>
      </c>
      <c r="C10" s="1" t="s">
        <v>120</v>
      </c>
      <c r="D10" s="13">
        <v>97000</v>
      </c>
    </row>
    <row r="11" spans="1:18" hidden="1" x14ac:dyDescent="0.3">
      <c r="B11" s="3" t="s">
        <v>71</v>
      </c>
      <c r="C11" s="1" t="s">
        <v>118</v>
      </c>
      <c r="D11" s="13">
        <v>97000</v>
      </c>
    </row>
    <row r="12" spans="1:18" hidden="1" x14ac:dyDescent="0.3">
      <c r="B12" s="33" t="s">
        <v>77</v>
      </c>
      <c r="C12" s="28" t="s">
        <v>120</v>
      </c>
      <c r="D12" s="34">
        <v>97000</v>
      </c>
    </row>
    <row r="13" spans="1:18" hidden="1" x14ac:dyDescent="0.3">
      <c r="B13" s="3" t="s">
        <v>73</v>
      </c>
      <c r="C13" s="1" t="s">
        <v>120</v>
      </c>
      <c r="D13" s="13">
        <v>93668</v>
      </c>
    </row>
    <row r="14" spans="1:18" hidden="1" x14ac:dyDescent="0.3">
      <c r="A14" t="s">
        <v>141</v>
      </c>
      <c r="B14" s="33" t="s">
        <v>62</v>
      </c>
      <c r="C14" s="28" t="s">
        <v>120</v>
      </c>
      <c r="D14" s="34">
        <v>90000</v>
      </c>
    </row>
    <row r="15" spans="1:18" hidden="1" x14ac:dyDescent="0.3">
      <c r="B15" s="33" t="s">
        <v>20</v>
      </c>
      <c r="C15" s="28" t="s">
        <v>120</v>
      </c>
      <c r="D15" s="34">
        <v>89500</v>
      </c>
    </row>
    <row r="16" spans="1:18" hidden="1" x14ac:dyDescent="0.3">
      <c r="B16" s="3" t="s">
        <v>44</v>
      </c>
      <c r="C16" s="1" t="s">
        <v>118</v>
      </c>
      <c r="D16" s="13">
        <v>89500</v>
      </c>
    </row>
    <row r="17" spans="2:4" hidden="1" x14ac:dyDescent="0.3">
      <c r="B17" s="33" t="s">
        <v>81</v>
      </c>
      <c r="C17" s="28" t="s">
        <v>120</v>
      </c>
      <c r="D17" s="34">
        <v>89500</v>
      </c>
    </row>
    <row r="18" spans="2:4" hidden="1" x14ac:dyDescent="0.3">
      <c r="B18" s="3" t="s">
        <v>95</v>
      </c>
      <c r="C18" s="1" t="s">
        <v>120</v>
      </c>
      <c r="D18" s="13">
        <v>89500</v>
      </c>
    </row>
    <row r="19" spans="2:4" hidden="1" x14ac:dyDescent="0.3">
      <c r="B19" s="3" t="s">
        <v>64</v>
      </c>
      <c r="C19" s="1" t="s">
        <v>119</v>
      </c>
      <c r="D19" s="13">
        <v>88357</v>
      </c>
    </row>
    <row r="20" spans="2:4" hidden="1" x14ac:dyDescent="0.3">
      <c r="B20" s="33" t="s">
        <v>105</v>
      </c>
      <c r="C20" s="28" t="s">
        <v>120</v>
      </c>
      <c r="D20" s="34">
        <v>83117</v>
      </c>
    </row>
    <row r="21" spans="2:4" hidden="1" x14ac:dyDescent="0.3">
      <c r="B21" s="33" t="s">
        <v>24</v>
      </c>
      <c r="C21" s="28" t="s">
        <v>118</v>
      </c>
      <c r="D21" s="34">
        <v>80000</v>
      </c>
    </row>
    <row r="22" spans="2:4" hidden="1" x14ac:dyDescent="0.3">
      <c r="B22" s="3" t="s">
        <v>48</v>
      </c>
      <c r="C22" s="1" t="s">
        <v>119</v>
      </c>
      <c r="D22" s="13">
        <v>80000</v>
      </c>
    </row>
    <row r="23" spans="2:4" hidden="1" x14ac:dyDescent="0.3">
      <c r="B23" s="33" t="s">
        <v>85</v>
      </c>
      <c r="C23" s="28" t="s">
        <v>119</v>
      </c>
      <c r="D23" s="34">
        <v>80000</v>
      </c>
    </row>
    <row r="24" spans="2:4" hidden="1" x14ac:dyDescent="0.3">
      <c r="B24" s="3" t="s">
        <v>99</v>
      </c>
      <c r="C24" s="1" t="s">
        <v>120</v>
      </c>
      <c r="D24" s="13">
        <v>80000</v>
      </c>
    </row>
    <row r="25" spans="2:4" hidden="1" x14ac:dyDescent="0.3">
      <c r="B25" s="3" t="s">
        <v>35</v>
      </c>
      <c r="C25" s="1" t="s">
        <v>120</v>
      </c>
      <c r="D25" s="13">
        <v>68357</v>
      </c>
    </row>
    <row r="26" spans="2:4" hidden="1" x14ac:dyDescent="0.3">
      <c r="B26" s="33" t="s">
        <v>143</v>
      </c>
      <c r="C26" s="28" t="s">
        <v>120</v>
      </c>
      <c r="D26" s="34">
        <v>68357</v>
      </c>
    </row>
    <row r="27" spans="2:4" hidden="1" x14ac:dyDescent="0.3">
      <c r="B27" s="33" t="s">
        <v>97</v>
      </c>
      <c r="C27" s="28" t="s">
        <v>118</v>
      </c>
      <c r="D27" s="34">
        <v>65971</v>
      </c>
    </row>
    <row r="28" spans="2:4" hidden="1" x14ac:dyDescent="0.3">
      <c r="B28" s="3" t="s">
        <v>103</v>
      </c>
      <c r="C28" s="1" t="s">
        <v>118</v>
      </c>
      <c r="D28" s="13">
        <v>60445</v>
      </c>
    </row>
    <row r="29" spans="2:4" hidden="1" x14ac:dyDescent="0.3">
      <c r="B29" s="33" t="s">
        <v>5</v>
      </c>
      <c r="C29" s="28" t="s">
        <v>118</v>
      </c>
      <c r="D29" s="34">
        <v>60270</v>
      </c>
    </row>
    <row r="30" spans="2:4" hidden="1" x14ac:dyDescent="0.3">
      <c r="B30" s="33" t="s">
        <v>66</v>
      </c>
      <c r="C30" s="28" t="s">
        <v>120</v>
      </c>
      <c r="D30" s="34">
        <v>59200</v>
      </c>
    </row>
    <row r="31" spans="2:4" hidden="1" x14ac:dyDescent="0.3">
      <c r="B31" s="3" t="s">
        <v>52</v>
      </c>
      <c r="C31" s="1" t="s">
        <v>118</v>
      </c>
      <c r="D31" s="13">
        <v>58445</v>
      </c>
    </row>
    <row r="32" spans="2:4" hidden="1" x14ac:dyDescent="0.3">
      <c r="B32" s="33" t="s">
        <v>89</v>
      </c>
      <c r="C32" s="28" t="s">
        <v>120</v>
      </c>
      <c r="D32" s="34">
        <v>58445</v>
      </c>
    </row>
    <row r="33" spans="2:4" hidden="1" x14ac:dyDescent="0.3">
      <c r="B33" s="3" t="s">
        <v>107</v>
      </c>
      <c r="C33" s="1" t="s">
        <v>118</v>
      </c>
      <c r="D33" s="13">
        <v>58445</v>
      </c>
    </row>
    <row r="34" spans="2:4" hidden="1" x14ac:dyDescent="0.3">
      <c r="B34" s="33" t="s">
        <v>50</v>
      </c>
      <c r="C34" s="28" t="s">
        <v>120</v>
      </c>
      <c r="D34" s="34">
        <v>55117</v>
      </c>
    </row>
    <row r="35" spans="2:4" hidden="1" x14ac:dyDescent="0.3">
      <c r="B35" s="3" t="s">
        <v>87</v>
      </c>
      <c r="C35" s="1" t="s">
        <v>118</v>
      </c>
      <c r="D35" s="13">
        <v>55117</v>
      </c>
    </row>
    <row r="36" spans="2:4" hidden="1" x14ac:dyDescent="0.3">
      <c r="B36" s="33" t="s">
        <v>101</v>
      </c>
      <c r="C36" s="28" t="s">
        <v>119</v>
      </c>
      <c r="D36" s="34">
        <v>55117</v>
      </c>
    </row>
    <row r="37" spans="2:4" hidden="1" x14ac:dyDescent="0.3">
      <c r="B37" s="33" t="s">
        <v>37</v>
      </c>
      <c r="C37" s="28" t="s">
        <v>118</v>
      </c>
      <c r="D37" s="34">
        <v>51800</v>
      </c>
    </row>
    <row r="38" spans="2:4" hidden="1" x14ac:dyDescent="0.3">
      <c r="B38" s="3" t="s">
        <v>75</v>
      </c>
      <c r="C38" s="1" t="s">
        <v>119</v>
      </c>
      <c r="D38" s="13">
        <v>51800</v>
      </c>
    </row>
    <row r="39" spans="2:4" hidden="1" x14ac:dyDescent="0.3">
      <c r="B39" s="33" t="s">
        <v>28</v>
      </c>
      <c r="C39" s="28" t="s">
        <v>119</v>
      </c>
      <c r="D39" s="34">
        <v>50545</v>
      </c>
    </row>
    <row r="40" spans="2:4" hidden="1" x14ac:dyDescent="0.3">
      <c r="B40" s="33" t="s">
        <v>58</v>
      </c>
      <c r="C40" s="28" t="s">
        <v>119</v>
      </c>
      <c r="D40" s="34">
        <v>50545</v>
      </c>
    </row>
    <row r="41" spans="2:4" hidden="1" x14ac:dyDescent="0.3">
      <c r="B41" s="33" t="s">
        <v>93</v>
      </c>
      <c r="C41" s="28" t="s">
        <v>119</v>
      </c>
      <c r="D41" s="34">
        <v>45450</v>
      </c>
    </row>
    <row r="42" spans="2:4" hidden="1" x14ac:dyDescent="0.3">
      <c r="B42" s="3" t="s">
        <v>26</v>
      </c>
      <c r="C42" s="1" t="s">
        <v>120</v>
      </c>
      <c r="D42" s="13">
        <v>45117</v>
      </c>
    </row>
    <row r="43" spans="2:4" hidden="1" x14ac:dyDescent="0.3">
      <c r="B43" s="3" t="s">
        <v>56</v>
      </c>
      <c r="C43" s="1" t="s">
        <v>120</v>
      </c>
      <c r="D43" s="13">
        <v>45117</v>
      </c>
    </row>
    <row r="44" spans="2:4" hidden="1" x14ac:dyDescent="0.3">
      <c r="B44" s="3" t="s">
        <v>18</v>
      </c>
      <c r="C44" s="1" t="s">
        <v>120</v>
      </c>
      <c r="D44" s="13">
        <v>45000</v>
      </c>
    </row>
    <row r="45" spans="2:4" hidden="1" x14ac:dyDescent="0.3">
      <c r="B45" s="33" t="s">
        <v>41</v>
      </c>
      <c r="C45" s="28" t="s">
        <v>120</v>
      </c>
      <c r="D45" s="34">
        <v>45000</v>
      </c>
    </row>
    <row r="46" spans="2:4" hidden="1" x14ac:dyDescent="0.3">
      <c r="B46" s="3" t="s">
        <v>79</v>
      </c>
      <c r="C46" s="1" t="s">
        <v>118</v>
      </c>
      <c r="D46" s="13">
        <v>45000</v>
      </c>
    </row>
    <row r="47" spans="2:4" hidden="1" x14ac:dyDescent="0.3">
      <c r="B47" s="3" t="s">
        <v>7</v>
      </c>
      <c r="C47" s="1" t="s">
        <v>119</v>
      </c>
      <c r="D47" s="13">
        <v>39627</v>
      </c>
    </row>
    <row r="48" spans="2:4" hidden="1" x14ac:dyDescent="0.3">
      <c r="B48" s="33" t="s">
        <v>46</v>
      </c>
      <c r="C48" s="28" t="s">
        <v>120</v>
      </c>
      <c r="D48" s="34">
        <v>35971</v>
      </c>
    </row>
    <row r="49" spans="2:4" hidden="1" x14ac:dyDescent="0.3">
      <c r="B49" s="3" t="s">
        <v>83</v>
      </c>
      <c r="C49" s="1" t="s">
        <v>119</v>
      </c>
      <c r="D49" s="13">
        <v>35971</v>
      </c>
    </row>
    <row r="50" spans="2:4" hidden="1" x14ac:dyDescent="0.3">
      <c r="B50" s="3" t="s">
        <v>14</v>
      </c>
      <c r="C50" s="1" t="s">
        <v>119</v>
      </c>
      <c r="D50" s="13">
        <v>34808</v>
      </c>
    </row>
    <row r="51" spans="2:4" hidden="1" x14ac:dyDescent="0.3">
      <c r="B51" s="33" t="s">
        <v>9</v>
      </c>
      <c r="C51" s="28" t="s">
        <v>120</v>
      </c>
      <c r="D51" s="34">
        <v>29726</v>
      </c>
    </row>
    <row r="52" spans="2:4" hidden="1" x14ac:dyDescent="0.3">
      <c r="B52" s="6" t="s">
        <v>22</v>
      </c>
      <c r="C52" s="7" t="s">
        <v>118</v>
      </c>
      <c r="D52" s="14">
        <v>21971</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106D-9211-49FF-BA1C-E12690FA4C23}">
  <sheetPr filterMode="1"/>
  <dimension ref="A1:R52"/>
  <sheetViews>
    <sheetView workbookViewId="0">
      <selection activeCell="F77" sqref="F77"/>
    </sheetView>
  </sheetViews>
  <sheetFormatPr defaultRowHeight="14.4" x14ac:dyDescent="0.3"/>
  <cols>
    <col min="2" max="2" width="17.77734375" customWidth="1"/>
    <col min="3" max="3" width="12.77734375" hidden="1" customWidth="1"/>
    <col min="4" max="4" width="15.33203125" customWidth="1"/>
  </cols>
  <sheetData>
    <row r="1" spans="1:18" ht="36.6" x14ac:dyDescent="0.7">
      <c r="A1" s="18"/>
      <c r="B1" s="19" t="s">
        <v>139</v>
      </c>
      <c r="C1" s="19"/>
      <c r="D1" s="19"/>
      <c r="E1" s="19"/>
      <c r="F1" s="19"/>
      <c r="G1" s="19"/>
      <c r="H1" s="19"/>
      <c r="I1" s="19"/>
      <c r="J1" s="19"/>
      <c r="K1" s="19"/>
      <c r="L1" s="19"/>
      <c r="M1" s="19"/>
      <c r="N1" s="19"/>
      <c r="O1" s="19"/>
      <c r="P1" s="19"/>
      <c r="Q1" s="19"/>
      <c r="R1" s="19"/>
    </row>
    <row r="2" spans="1:18" x14ac:dyDescent="0.3">
      <c r="B2" s="53" t="s">
        <v>2</v>
      </c>
      <c r="C2" s="53" t="s">
        <v>117</v>
      </c>
      <c r="D2" s="82" t="s">
        <v>159</v>
      </c>
    </row>
    <row r="3" spans="1:18" x14ac:dyDescent="0.3">
      <c r="B3" s="56" t="s">
        <v>9</v>
      </c>
      <c r="C3" s="56" t="s">
        <v>120</v>
      </c>
      <c r="D3" s="57">
        <v>29726</v>
      </c>
    </row>
    <row r="4" spans="1:18" x14ac:dyDescent="0.3">
      <c r="B4" s="54" t="s">
        <v>22</v>
      </c>
      <c r="C4" s="54" t="s">
        <v>118</v>
      </c>
      <c r="D4" s="55">
        <v>21971</v>
      </c>
    </row>
    <row r="5" spans="1:18" hidden="1" x14ac:dyDescent="0.3">
      <c r="B5" s="54" t="s">
        <v>14</v>
      </c>
      <c r="C5" s="54" t="s">
        <v>119</v>
      </c>
      <c r="D5" s="55">
        <v>34808</v>
      </c>
    </row>
    <row r="6" spans="1:18" hidden="1" x14ac:dyDescent="0.3">
      <c r="B6" s="56" t="s">
        <v>46</v>
      </c>
      <c r="C6" s="56" t="s">
        <v>120</v>
      </c>
      <c r="D6" s="57">
        <v>35971</v>
      </c>
    </row>
    <row r="7" spans="1:18" hidden="1" x14ac:dyDescent="0.3">
      <c r="B7" s="54" t="s">
        <v>83</v>
      </c>
      <c r="C7" s="54" t="s">
        <v>119</v>
      </c>
      <c r="D7" s="55">
        <v>35971</v>
      </c>
    </row>
    <row r="8" spans="1:18" hidden="1" x14ac:dyDescent="0.3">
      <c r="B8" s="54" t="s">
        <v>7</v>
      </c>
      <c r="C8" s="54" t="s">
        <v>119</v>
      </c>
      <c r="D8" s="55">
        <v>39627</v>
      </c>
    </row>
    <row r="9" spans="1:18" hidden="1" x14ac:dyDescent="0.3">
      <c r="B9" s="54" t="s">
        <v>18</v>
      </c>
      <c r="C9" s="54" t="s">
        <v>120</v>
      </c>
      <c r="D9" s="55">
        <v>45000</v>
      </c>
    </row>
    <row r="10" spans="1:18" hidden="1" x14ac:dyDescent="0.3">
      <c r="B10" s="56" t="s">
        <v>41</v>
      </c>
      <c r="C10" s="56" t="s">
        <v>120</v>
      </c>
      <c r="D10" s="57">
        <v>45000</v>
      </c>
    </row>
    <row r="11" spans="1:18" hidden="1" x14ac:dyDescent="0.3">
      <c r="B11" s="54" t="s">
        <v>79</v>
      </c>
      <c r="C11" s="54" t="s">
        <v>118</v>
      </c>
      <c r="D11" s="55">
        <v>45000</v>
      </c>
    </row>
    <row r="12" spans="1:18" hidden="1" x14ac:dyDescent="0.3">
      <c r="B12" s="54" t="s">
        <v>26</v>
      </c>
      <c r="C12" s="54" t="s">
        <v>120</v>
      </c>
      <c r="D12" s="55">
        <v>45117</v>
      </c>
    </row>
    <row r="13" spans="1:18" hidden="1" x14ac:dyDescent="0.3">
      <c r="B13" s="54" t="s">
        <v>56</v>
      </c>
      <c r="C13" s="54" t="s">
        <v>120</v>
      </c>
      <c r="D13" s="55">
        <v>45117</v>
      </c>
    </row>
    <row r="14" spans="1:18" hidden="1" x14ac:dyDescent="0.3">
      <c r="B14" s="56" t="s">
        <v>93</v>
      </c>
      <c r="C14" s="56" t="s">
        <v>119</v>
      </c>
      <c r="D14" s="57">
        <v>45450</v>
      </c>
    </row>
    <row r="15" spans="1:18" hidden="1" x14ac:dyDescent="0.3">
      <c r="B15" s="56" t="s">
        <v>28</v>
      </c>
      <c r="C15" s="56" t="s">
        <v>119</v>
      </c>
      <c r="D15" s="57">
        <v>50545</v>
      </c>
    </row>
    <row r="16" spans="1:18" hidden="1" x14ac:dyDescent="0.3">
      <c r="B16" s="56" t="s">
        <v>58</v>
      </c>
      <c r="C16" s="56" t="s">
        <v>119</v>
      </c>
      <c r="D16" s="57">
        <v>50545</v>
      </c>
    </row>
    <row r="17" spans="2:4" hidden="1" x14ac:dyDescent="0.3">
      <c r="B17" s="56" t="s">
        <v>37</v>
      </c>
      <c r="C17" s="56" t="s">
        <v>118</v>
      </c>
      <c r="D17" s="57">
        <v>51800</v>
      </c>
    </row>
    <row r="18" spans="2:4" hidden="1" x14ac:dyDescent="0.3">
      <c r="B18" s="54" t="s">
        <v>75</v>
      </c>
      <c r="C18" s="54" t="s">
        <v>119</v>
      </c>
      <c r="D18" s="55">
        <v>51800</v>
      </c>
    </row>
    <row r="19" spans="2:4" hidden="1" x14ac:dyDescent="0.3">
      <c r="B19" s="56" t="s">
        <v>50</v>
      </c>
      <c r="C19" s="56" t="s">
        <v>120</v>
      </c>
      <c r="D19" s="57">
        <v>55117</v>
      </c>
    </row>
    <row r="20" spans="2:4" hidden="1" x14ac:dyDescent="0.3">
      <c r="B20" s="54" t="s">
        <v>87</v>
      </c>
      <c r="C20" s="54" t="s">
        <v>118</v>
      </c>
      <c r="D20" s="55">
        <v>55117</v>
      </c>
    </row>
    <row r="21" spans="2:4" hidden="1" x14ac:dyDescent="0.3">
      <c r="B21" s="56" t="s">
        <v>101</v>
      </c>
      <c r="C21" s="56" t="s">
        <v>119</v>
      </c>
      <c r="D21" s="57">
        <v>55117</v>
      </c>
    </row>
    <row r="22" spans="2:4" hidden="1" x14ac:dyDescent="0.3">
      <c r="B22" s="54" t="s">
        <v>52</v>
      </c>
      <c r="C22" s="54" t="s">
        <v>118</v>
      </c>
      <c r="D22" s="55">
        <v>58445</v>
      </c>
    </row>
    <row r="23" spans="2:4" hidden="1" x14ac:dyDescent="0.3">
      <c r="B23" s="56" t="s">
        <v>89</v>
      </c>
      <c r="C23" s="56" t="s">
        <v>120</v>
      </c>
      <c r="D23" s="57">
        <v>58445</v>
      </c>
    </row>
    <row r="24" spans="2:4" hidden="1" x14ac:dyDescent="0.3">
      <c r="B24" s="54" t="s">
        <v>107</v>
      </c>
      <c r="C24" s="54" t="s">
        <v>118</v>
      </c>
      <c r="D24" s="55">
        <v>58445</v>
      </c>
    </row>
    <row r="25" spans="2:4" hidden="1" x14ac:dyDescent="0.3">
      <c r="B25" s="56" t="s">
        <v>66</v>
      </c>
      <c r="C25" s="56" t="s">
        <v>120</v>
      </c>
      <c r="D25" s="57">
        <v>59200</v>
      </c>
    </row>
    <row r="26" spans="2:4" hidden="1" x14ac:dyDescent="0.3">
      <c r="B26" s="56" t="s">
        <v>5</v>
      </c>
      <c r="C26" s="56" t="s">
        <v>118</v>
      </c>
      <c r="D26" s="57">
        <v>60270</v>
      </c>
    </row>
    <row r="27" spans="2:4" hidden="1" x14ac:dyDescent="0.3">
      <c r="B27" s="54" t="s">
        <v>103</v>
      </c>
      <c r="C27" s="54" t="s">
        <v>118</v>
      </c>
      <c r="D27" s="55">
        <v>60445</v>
      </c>
    </row>
    <row r="28" spans="2:4" hidden="1" x14ac:dyDescent="0.3">
      <c r="B28" s="56" t="s">
        <v>97</v>
      </c>
      <c r="C28" s="56" t="s">
        <v>118</v>
      </c>
      <c r="D28" s="57">
        <v>65971</v>
      </c>
    </row>
    <row r="29" spans="2:4" hidden="1" x14ac:dyDescent="0.3">
      <c r="B29" s="54" t="s">
        <v>35</v>
      </c>
      <c r="C29" s="54" t="s">
        <v>120</v>
      </c>
      <c r="D29" s="55">
        <v>68357</v>
      </c>
    </row>
    <row r="30" spans="2:4" hidden="1" x14ac:dyDescent="0.3">
      <c r="B30" s="56" t="s">
        <v>143</v>
      </c>
      <c r="C30" s="56" t="s">
        <v>120</v>
      </c>
      <c r="D30" s="57">
        <v>68357</v>
      </c>
    </row>
    <row r="31" spans="2:4" hidden="1" x14ac:dyDescent="0.3">
      <c r="B31" s="56" t="s">
        <v>24</v>
      </c>
      <c r="C31" s="56" t="s">
        <v>118</v>
      </c>
      <c r="D31" s="57">
        <v>80000</v>
      </c>
    </row>
    <row r="32" spans="2:4" hidden="1" x14ac:dyDescent="0.3">
      <c r="B32" s="54" t="s">
        <v>48</v>
      </c>
      <c r="C32" s="54" t="s">
        <v>119</v>
      </c>
      <c r="D32" s="55">
        <v>80000</v>
      </c>
    </row>
    <row r="33" spans="2:4" hidden="1" x14ac:dyDescent="0.3">
      <c r="B33" s="56" t="s">
        <v>85</v>
      </c>
      <c r="C33" s="56" t="s">
        <v>119</v>
      </c>
      <c r="D33" s="57">
        <v>80000</v>
      </c>
    </row>
    <row r="34" spans="2:4" hidden="1" x14ac:dyDescent="0.3">
      <c r="B34" s="54" t="s">
        <v>99</v>
      </c>
      <c r="C34" s="54" t="s">
        <v>120</v>
      </c>
      <c r="D34" s="55">
        <v>80000</v>
      </c>
    </row>
    <row r="35" spans="2:4" hidden="1" x14ac:dyDescent="0.3">
      <c r="B35" s="56" t="s">
        <v>105</v>
      </c>
      <c r="C35" s="56" t="s">
        <v>120</v>
      </c>
      <c r="D35" s="57">
        <v>83117</v>
      </c>
    </row>
    <row r="36" spans="2:4" hidden="1" x14ac:dyDescent="0.3">
      <c r="B36" s="54" t="s">
        <v>64</v>
      </c>
      <c r="C36" s="54" t="s">
        <v>119</v>
      </c>
      <c r="D36" s="55">
        <v>88357</v>
      </c>
    </row>
    <row r="37" spans="2:4" hidden="1" x14ac:dyDescent="0.3">
      <c r="B37" s="56" t="s">
        <v>20</v>
      </c>
      <c r="C37" s="56" t="s">
        <v>120</v>
      </c>
      <c r="D37" s="57">
        <v>89500</v>
      </c>
    </row>
    <row r="38" spans="2:4" hidden="1" x14ac:dyDescent="0.3">
      <c r="B38" s="54" t="s">
        <v>44</v>
      </c>
      <c r="C38" s="54" t="s">
        <v>118</v>
      </c>
      <c r="D38" s="55">
        <v>89500</v>
      </c>
    </row>
    <row r="39" spans="2:4" hidden="1" x14ac:dyDescent="0.3">
      <c r="B39" s="56" t="s">
        <v>81</v>
      </c>
      <c r="C39" s="56" t="s">
        <v>120</v>
      </c>
      <c r="D39" s="57">
        <v>89500</v>
      </c>
    </row>
    <row r="40" spans="2:4" hidden="1" x14ac:dyDescent="0.3">
      <c r="B40" s="54" t="s">
        <v>95</v>
      </c>
      <c r="C40" s="54" t="s">
        <v>120</v>
      </c>
      <c r="D40" s="55">
        <v>89500</v>
      </c>
    </row>
    <row r="41" spans="2:4" hidden="1" x14ac:dyDescent="0.3">
      <c r="B41" s="56" t="s">
        <v>62</v>
      </c>
      <c r="C41" s="56" t="s">
        <v>120</v>
      </c>
      <c r="D41" s="57">
        <v>90000</v>
      </c>
    </row>
    <row r="42" spans="2:4" hidden="1" x14ac:dyDescent="0.3">
      <c r="B42" s="54" t="s">
        <v>73</v>
      </c>
      <c r="C42" s="54" t="s">
        <v>120</v>
      </c>
      <c r="D42" s="55">
        <v>93668</v>
      </c>
    </row>
    <row r="43" spans="2:4" hidden="1" x14ac:dyDescent="0.3">
      <c r="B43" s="54" t="s">
        <v>39</v>
      </c>
      <c r="C43" s="54" t="s">
        <v>120</v>
      </c>
      <c r="D43" s="55">
        <v>97000</v>
      </c>
    </row>
    <row r="44" spans="2:4" hidden="1" x14ac:dyDescent="0.3">
      <c r="B44" s="54" t="s">
        <v>71</v>
      </c>
      <c r="C44" s="54" t="s">
        <v>118</v>
      </c>
      <c r="D44" s="55">
        <v>97000</v>
      </c>
    </row>
    <row r="45" spans="2:4" hidden="1" x14ac:dyDescent="0.3">
      <c r="B45" s="56" t="s">
        <v>77</v>
      </c>
      <c r="C45" s="56" t="s">
        <v>120</v>
      </c>
      <c r="D45" s="57">
        <v>97000</v>
      </c>
    </row>
    <row r="46" spans="2:4" hidden="1" x14ac:dyDescent="0.3">
      <c r="B46" s="56" t="s">
        <v>33</v>
      </c>
      <c r="C46" s="56" t="s">
        <v>119</v>
      </c>
      <c r="D46" s="57">
        <v>110000</v>
      </c>
    </row>
    <row r="47" spans="2:4" hidden="1" x14ac:dyDescent="0.3">
      <c r="B47" s="56" t="s">
        <v>54</v>
      </c>
      <c r="C47" s="56" t="s">
        <v>120</v>
      </c>
      <c r="D47" s="57">
        <v>120000</v>
      </c>
    </row>
    <row r="48" spans="2:4" hidden="1" x14ac:dyDescent="0.3">
      <c r="B48" s="54" t="s">
        <v>91</v>
      </c>
      <c r="C48" s="54" t="s">
        <v>120</v>
      </c>
      <c r="D48" s="55">
        <v>120000</v>
      </c>
    </row>
    <row r="49" spans="2:4" hidden="1" x14ac:dyDescent="0.3">
      <c r="B49" s="56" t="s">
        <v>12</v>
      </c>
      <c r="C49" s="56" t="s">
        <v>119</v>
      </c>
      <c r="D49" s="57">
        <v>134000</v>
      </c>
    </row>
    <row r="50" spans="2:4" hidden="1" x14ac:dyDescent="0.3">
      <c r="B50" s="56" t="s">
        <v>16</v>
      </c>
      <c r="C50" s="56" t="s">
        <v>120</v>
      </c>
      <c r="D50" s="57">
        <v>135000</v>
      </c>
    </row>
    <row r="51" spans="2:4" hidden="1" x14ac:dyDescent="0.3">
      <c r="B51" s="54" t="s">
        <v>31</v>
      </c>
      <c r="C51" s="54" t="s">
        <v>120</v>
      </c>
      <c r="D51" s="55">
        <v>140000</v>
      </c>
    </row>
    <row r="52" spans="2:4" hidden="1" x14ac:dyDescent="0.3">
      <c r="B52" s="54" t="s">
        <v>60</v>
      </c>
      <c r="C52" s="54" t="s">
        <v>118</v>
      </c>
      <c r="D52" s="55">
        <v>140000</v>
      </c>
    </row>
  </sheetData>
  <autoFilter ref="A2:D52" xr:uid="{E12F106D-9211-49FF-BA1C-E12690FA4C23}">
    <filterColumn colId="3">
      <top10 top="0" val="2" filterVal="29726"/>
    </filterColumn>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Master</vt:lpstr>
      <vt:lpstr>1</vt:lpstr>
      <vt:lpstr>2.a</vt:lpstr>
      <vt:lpstr>2.b</vt:lpstr>
      <vt:lpstr>3.a V1</vt:lpstr>
      <vt:lpstr>3.a V2</vt:lpstr>
      <vt:lpstr>3.b</vt:lpstr>
      <vt:lpstr>4.a</vt:lpstr>
      <vt:lpstr>4.b</vt:lpstr>
      <vt:lpstr>5</vt:lpstr>
      <vt:lpstr>6</vt:lpstr>
      <vt:lpstr>Data for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Stephen</dc:creator>
  <cp:lastModifiedBy>Jerry Zacharias</cp:lastModifiedBy>
  <dcterms:created xsi:type="dcterms:W3CDTF">2022-04-18T02:07:21Z</dcterms:created>
  <dcterms:modified xsi:type="dcterms:W3CDTF">2024-09-23T03:22:31Z</dcterms:modified>
</cp:coreProperties>
</file>