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155" tabRatio="916" firstSheet="105" activeTab="116"/>
  </bookViews>
  <sheets>
    <sheet name="300318" sheetId="2" r:id="rId1"/>
    <sheet name="130418" sheetId="3" r:id="rId2"/>
    <sheet name="270418" sheetId="5" r:id="rId3"/>
    <sheet name="110518" sheetId="6" r:id="rId4"/>
    <sheet name="250518" sheetId="7" r:id="rId5"/>
    <sheet name="080618" sheetId="8" r:id="rId6"/>
    <sheet name="220618" sheetId="9" r:id="rId7"/>
    <sheet name="060718" sheetId="11" r:id="rId8"/>
    <sheet name="200718" sheetId="12" r:id="rId9"/>
    <sheet name="030818" sheetId="13" r:id="rId10"/>
    <sheet name="170818 " sheetId="14" r:id="rId11"/>
    <sheet name="310818" sheetId="15" r:id="rId12"/>
    <sheet name="140918" sheetId="16" r:id="rId13"/>
    <sheet name="280918" sheetId="17" r:id="rId14"/>
    <sheet name="121018" sheetId="18" r:id="rId15"/>
    <sheet name="261018" sheetId="19" r:id="rId16"/>
    <sheet name="091118" sheetId="20" r:id="rId17"/>
    <sheet name="231118" sheetId="21" r:id="rId18"/>
    <sheet name="071218" sheetId="22" r:id="rId19"/>
    <sheet name="211218 " sheetId="23" r:id="rId20"/>
    <sheet name="040119" sheetId="24" r:id="rId21"/>
    <sheet name="180119 " sheetId="25" r:id="rId22"/>
    <sheet name="010219" sheetId="26" r:id="rId23"/>
    <sheet name="150219" sheetId="27" r:id="rId24"/>
    <sheet name="010319" sheetId="28" r:id="rId25"/>
    <sheet name="150319" sheetId="29" r:id="rId26"/>
    <sheet name="290319" sheetId="30" r:id="rId27"/>
    <sheet name="120419" sheetId="31" r:id="rId28"/>
    <sheet name="260419" sheetId="32" r:id="rId29"/>
    <sheet name="100519" sheetId="33" r:id="rId30"/>
    <sheet name="240519" sheetId="34" r:id="rId31"/>
    <sheet name="070619" sheetId="35" r:id="rId32"/>
    <sheet name="210619" sheetId="36" r:id="rId33"/>
    <sheet name="050719" sheetId="37" r:id="rId34"/>
    <sheet name="190719" sheetId="38" r:id="rId35"/>
    <sheet name="020819" sheetId="39" r:id="rId36"/>
    <sheet name="160819" sheetId="40" r:id="rId37"/>
    <sheet name="300819" sheetId="41" r:id="rId38"/>
    <sheet name="130919" sheetId="42" r:id="rId39"/>
    <sheet name="270919" sheetId="43" r:id="rId40"/>
    <sheet name="111019" sheetId="44" r:id="rId41"/>
    <sheet name="251019" sheetId="45" r:id="rId42"/>
    <sheet name="081119" sheetId="46" r:id="rId43"/>
    <sheet name="221119" sheetId="47" r:id="rId44"/>
    <sheet name="061219" sheetId="48" r:id="rId45"/>
    <sheet name="201219" sheetId="49" r:id="rId46"/>
    <sheet name="03-01-20" sheetId="50" r:id="rId47"/>
    <sheet name="17-01-20" sheetId="51" r:id="rId48"/>
    <sheet name="310120" sheetId="52" r:id="rId49"/>
    <sheet name="140220" sheetId="53" r:id="rId50"/>
    <sheet name="280220" sheetId="54" r:id="rId51"/>
    <sheet name="130320" sheetId="55" r:id="rId52"/>
    <sheet name="270320" sheetId="56" r:id="rId53"/>
    <sheet name="100420" sheetId="57" r:id="rId54"/>
    <sheet name="240420" sheetId="58" r:id="rId55"/>
    <sheet name="080520" sheetId="59" r:id="rId56"/>
    <sheet name="220520" sheetId="60" r:id="rId57"/>
    <sheet name="050620" sheetId="61" r:id="rId58"/>
    <sheet name="190620" sheetId="62" r:id="rId59"/>
    <sheet name="030720" sheetId="63" r:id="rId60"/>
    <sheet name="170720" sheetId="64" r:id="rId61"/>
    <sheet name="310720" sheetId="65" r:id="rId62"/>
    <sheet name="140820" sheetId="66" r:id="rId63"/>
    <sheet name="280820" sheetId="67" r:id="rId64"/>
    <sheet name="110920" sheetId="68" r:id="rId65"/>
    <sheet name="25092020" sheetId="69" r:id="rId66"/>
    <sheet name="09102020" sheetId="70" r:id="rId67"/>
    <sheet name="230102020" sheetId="71" r:id="rId68"/>
    <sheet name="06112020" sheetId="72" r:id="rId69"/>
    <sheet name="20112020" sheetId="73" r:id="rId70"/>
    <sheet name="04122020" sheetId="74" r:id="rId71"/>
    <sheet name="18122020" sheetId="75" r:id="rId72"/>
    <sheet name="01012021" sheetId="76" r:id="rId73"/>
    <sheet name="15012021" sheetId="77" r:id="rId74"/>
    <sheet name="29012021" sheetId="78" r:id="rId75"/>
    <sheet name="12022021" sheetId="79" r:id="rId76"/>
    <sheet name="26022021" sheetId="80" r:id="rId77"/>
    <sheet name="12032021" sheetId="81" r:id="rId78"/>
    <sheet name="26032021" sheetId="82" r:id="rId79"/>
    <sheet name="090421" sheetId="83" r:id="rId80"/>
    <sheet name="230421" sheetId="84" r:id="rId81"/>
    <sheet name="070521" sheetId="85" r:id="rId82"/>
    <sheet name="210521" sheetId="86" r:id="rId83"/>
    <sheet name="040621" sheetId="87" r:id="rId84"/>
    <sheet name="180621" sheetId="88" r:id="rId85"/>
    <sheet name="020721" sheetId="89" r:id="rId86"/>
    <sheet name="16072021" sheetId="90" r:id="rId87"/>
    <sheet name="30072021" sheetId="91" r:id="rId88"/>
    <sheet name="13082021" sheetId="92" r:id="rId89"/>
    <sheet name="27082021" sheetId="93" r:id="rId90"/>
    <sheet name="10092021" sheetId="94" r:id="rId91"/>
    <sheet name="24092021" sheetId="95" r:id="rId92"/>
    <sheet name="08102021" sheetId="96" r:id="rId93"/>
    <sheet name="22102021" sheetId="97" r:id="rId94"/>
    <sheet name="05112021" sheetId="98" r:id="rId95"/>
    <sheet name="19112021" sheetId="99" r:id="rId96"/>
    <sheet name="03122021" sheetId="100" r:id="rId97"/>
    <sheet name="17122021" sheetId="101" r:id="rId98"/>
    <sheet name="31122021" sheetId="102" r:id="rId99"/>
    <sheet name="14012022" sheetId="103" r:id="rId100"/>
    <sheet name="28012022" sheetId="104" r:id="rId101"/>
    <sheet name="11022022" sheetId="105" r:id="rId102"/>
    <sheet name="25022022" sheetId="106" r:id="rId103"/>
    <sheet name="11032022" sheetId="107" r:id="rId104"/>
    <sheet name="25032022" sheetId="108" r:id="rId105"/>
    <sheet name="08042022" sheetId="109" r:id="rId106"/>
    <sheet name="22042022" sheetId="110" r:id="rId107"/>
    <sheet name="06052022" sheetId="111" r:id="rId108"/>
    <sheet name="20052022" sheetId="112" r:id="rId109"/>
    <sheet name="03062022" sheetId="113" r:id="rId110"/>
    <sheet name="17062022" sheetId="114" r:id="rId111"/>
    <sheet name="01072022" sheetId="115" r:id="rId112"/>
    <sheet name="15072022" sheetId="116" r:id="rId113"/>
    <sheet name="29072022" sheetId="117" r:id="rId114"/>
    <sheet name="12082022" sheetId="118" r:id="rId115"/>
    <sheet name="26082022" sheetId="119" r:id="rId116"/>
    <sheet name="09092022" sheetId="120" r:id="rId117"/>
    <sheet name="Sheet1" sheetId="121" r:id="rId118"/>
    <sheet name="06072018" sheetId="10" state="hidden" r:id="rId119"/>
  </sheets>
  <definedNames>
    <definedName name="_xlnm._FilterDatabase" localSheetId="36" hidden="1">'160819'!$D$25:$H$44</definedName>
  </definedNames>
  <calcPr calcId="152511"/>
</workbook>
</file>

<file path=xl/calcChain.xml><?xml version="1.0" encoding="utf-8"?>
<calcChain xmlns="http://schemas.openxmlformats.org/spreadsheetml/2006/main">
  <c r="F50" i="119" l="1"/>
  <c r="G51" i="119" s="1"/>
  <c r="F44" i="119"/>
  <c r="F43" i="119"/>
  <c r="N42" i="119"/>
  <c r="L42" i="119"/>
  <c r="K42" i="119"/>
  <c r="L41" i="119"/>
  <c r="K41" i="119"/>
  <c r="L40" i="119"/>
  <c r="K40" i="119"/>
  <c r="L39" i="119"/>
  <c r="K39" i="119"/>
  <c r="L38" i="119"/>
  <c r="K38" i="119"/>
  <c r="L37" i="119"/>
  <c r="K37" i="119"/>
  <c r="L36" i="119"/>
  <c r="K36" i="119"/>
  <c r="L35" i="119"/>
  <c r="K35" i="119"/>
  <c r="L34" i="119"/>
  <c r="K34" i="119"/>
  <c r="L33" i="119"/>
  <c r="K33" i="119"/>
  <c r="L32" i="119"/>
  <c r="K32" i="119"/>
  <c r="L31" i="119"/>
  <c r="K31" i="119"/>
  <c r="L30" i="119"/>
  <c r="K30" i="119"/>
  <c r="D30" i="119"/>
  <c r="D31" i="119" s="1"/>
  <c r="D32" i="119" s="1"/>
  <c r="D33" i="119" s="1"/>
  <c r="D34" i="119" s="1"/>
  <c r="D35" i="119" s="1"/>
  <c r="D36" i="119" s="1"/>
  <c r="D37" i="119" s="1"/>
  <c r="D38" i="119" s="1"/>
  <c r="D39" i="119" s="1"/>
  <c r="D40" i="119" s="1"/>
  <c r="D41" i="119" s="1"/>
  <c r="D42" i="119" s="1"/>
  <c r="L29" i="119"/>
  <c r="K29" i="119"/>
  <c r="H20" i="119"/>
  <c r="E40" i="119" s="1"/>
  <c r="H40" i="119" l="1"/>
  <c r="G40" i="119"/>
  <c r="K20" i="119"/>
  <c r="K21" i="119" s="1"/>
  <c r="E30" i="119"/>
  <c r="E34" i="119"/>
  <c r="E38" i="119"/>
  <c r="E42" i="119"/>
  <c r="E31" i="119"/>
  <c r="E35" i="119"/>
  <c r="E29" i="119"/>
  <c r="E33" i="119"/>
  <c r="E37" i="119"/>
  <c r="E41" i="119"/>
  <c r="E39" i="119"/>
  <c r="E32" i="119"/>
  <c r="E36" i="119"/>
  <c r="H36" i="119" l="1"/>
  <c r="G36" i="119"/>
  <c r="H31" i="119"/>
  <c r="G31" i="119"/>
  <c r="H33" i="119"/>
  <c r="G33" i="119"/>
  <c r="H37" i="119"/>
  <c r="G37" i="119"/>
  <c r="H30" i="119"/>
  <c r="G30" i="119"/>
  <c r="H32" i="119"/>
  <c r="G32" i="119"/>
  <c r="H42" i="119"/>
  <c r="G42" i="119"/>
  <c r="H39" i="119"/>
  <c r="G39" i="119"/>
  <c r="H38" i="119"/>
  <c r="G38" i="119"/>
  <c r="H41" i="119"/>
  <c r="G41" i="119"/>
  <c r="H35" i="119"/>
  <c r="G35" i="119"/>
  <c r="H34" i="119"/>
  <c r="G34" i="119"/>
  <c r="E43" i="119"/>
  <c r="G43" i="119" s="1"/>
  <c r="H29" i="119"/>
  <c r="G29" i="119"/>
  <c r="E44" i="119"/>
  <c r="G44" i="119" l="1"/>
  <c r="H44" i="119"/>
  <c r="H43" i="119"/>
  <c r="F50" i="118" l="1"/>
  <c r="G51" i="118" s="1"/>
  <c r="F44" i="118"/>
  <c r="F43" i="118"/>
  <c r="N42" i="118"/>
  <c r="L42" i="118"/>
  <c r="K42" i="118"/>
  <c r="L41" i="118"/>
  <c r="K41" i="118"/>
  <c r="L40" i="118"/>
  <c r="K40" i="118"/>
  <c r="L39" i="118"/>
  <c r="K39" i="118"/>
  <c r="L38" i="118"/>
  <c r="K38" i="118"/>
  <c r="L37" i="118"/>
  <c r="K37" i="118"/>
  <c r="L36" i="118"/>
  <c r="K36" i="118"/>
  <c r="L35" i="118"/>
  <c r="K35" i="118"/>
  <c r="L34" i="118"/>
  <c r="K34" i="118"/>
  <c r="L33" i="118"/>
  <c r="K33" i="118"/>
  <c r="L32" i="118"/>
  <c r="K32" i="118"/>
  <c r="L31" i="118"/>
  <c r="K31" i="118"/>
  <c r="L30" i="118"/>
  <c r="K30" i="118"/>
  <c r="D30" i="118"/>
  <c r="D31" i="118" s="1"/>
  <c r="D32" i="118" s="1"/>
  <c r="D33" i="118" s="1"/>
  <c r="D34" i="118" s="1"/>
  <c r="D35" i="118" s="1"/>
  <c r="D36" i="118" s="1"/>
  <c r="D37" i="118" s="1"/>
  <c r="D38" i="118" s="1"/>
  <c r="D39" i="118" s="1"/>
  <c r="D40" i="118" s="1"/>
  <c r="D41" i="118" s="1"/>
  <c r="D42" i="118" s="1"/>
  <c r="L29" i="118"/>
  <c r="K29" i="118"/>
  <c r="H20" i="118"/>
  <c r="E37" i="118" s="1"/>
  <c r="H37" i="118" l="1"/>
  <c r="G37" i="118"/>
  <c r="E33" i="118"/>
  <c r="E35" i="118"/>
  <c r="E39" i="118"/>
  <c r="E41" i="118"/>
  <c r="K20" i="118"/>
  <c r="K21" i="118" s="1"/>
  <c r="E30" i="118"/>
  <c r="H30" i="118" s="1"/>
  <c r="E32" i="118"/>
  <c r="H32" i="118" s="1"/>
  <c r="E34" i="118"/>
  <c r="E36" i="118"/>
  <c r="E38" i="118"/>
  <c r="E40" i="118"/>
  <c r="E42" i="118"/>
  <c r="E29" i="118"/>
  <c r="E31" i="118"/>
  <c r="H31" i="118" s="1"/>
  <c r="H38" i="118" l="1"/>
  <c r="G38" i="118"/>
  <c r="H35" i="118"/>
  <c r="G35" i="118"/>
  <c r="H36" i="118"/>
  <c r="G36" i="118"/>
  <c r="H41" i="118"/>
  <c r="G41" i="118"/>
  <c r="H42" i="118"/>
  <c r="G42" i="118"/>
  <c r="H40" i="118"/>
  <c r="G40" i="118"/>
  <c r="G39" i="118"/>
  <c r="H39" i="118"/>
  <c r="G34" i="118"/>
  <c r="H34" i="118"/>
  <c r="H33" i="118"/>
  <c r="G33" i="118"/>
  <c r="G30" i="118"/>
  <c r="E44" i="118"/>
  <c r="E43" i="118"/>
  <c r="G43" i="118" s="1"/>
  <c r="H29" i="118"/>
  <c r="G29" i="118"/>
  <c r="G31" i="118"/>
  <c r="G32" i="118"/>
  <c r="G44" i="118" l="1"/>
  <c r="H44" i="118"/>
  <c r="H43" i="118"/>
  <c r="F50" i="117" l="1"/>
  <c r="G51" i="117" s="1"/>
  <c r="F44" i="117"/>
  <c r="F43" i="117"/>
  <c r="N42" i="117"/>
  <c r="L42" i="117"/>
  <c r="K42" i="117"/>
  <c r="L41" i="117"/>
  <c r="K41" i="117"/>
  <c r="L40" i="117"/>
  <c r="K40" i="117"/>
  <c r="L39" i="117"/>
  <c r="K39" i="117"/>
  <c r="L38" i="117"/>
  <c r="K38" i="117"/>
  <c r="L37" i="117"/>
  <c r="K37" i="117"/>
  <c r="L36" i="117"/>
  <c r="K36" i="117"/>
  <c r="L35" i="117"/>
  <c r="K35" i="117"/>
  <c r="L34" i="117"/>
  <c r="K34" i="117"/>
  <c r="L33" i="117"/>
  <c r="K33" i="117"/>
  <c r="L32" i="117"/>
  <c r="K32" i="117"/>
  <c r="L31" i="117"/>
  <c r="K31" i="117"/>
  <c r="L30" i="117"/>
  <c r="K30" i="117"/>
  <c r="D30" i="117"/>
  <c r="D31" i="117" s="1"/>
  <c r="D32" i="117" s="1"/>
  <c r="D33" i="117" s="1"/>
  <c r="D34" i="117" s="1"/>
  <c r="D35" i="117" s="1"/>
  <c r="D36" i="117" s="1"/>
  <c r="D37" i="117" s="1"/>
  <c r="D38" i="117" s="1"/>
  <c r="D39" i="117" s="1"/>
  <c r="D40" i="117" s="1"/>
  <c r="D41" i="117" s="1"/>
  <c r="D42" i="117" s="1"/>
  <c r="L29" i="117"/>
  <c r="K29" i="117"/>
  <c r="H20" i="117"/>
  <c r="E39" i="117" s="1"/>
  <c r="H39" i="117" l="1"/>
  <c r="G39" i="117"/>
  <c r="E29" i="117"/>
  <c r="E33" i="117"/>
  <c r="E37" i="117"/>
  <c r="E41" i="117"/>
  <c r="E34" i="117"/>
  <c r="E38" i="117"/>
  <c r="E30" i="117"/>
  <c r="E32" i="117"/>
  <c r="E36" i="117"/>
  <c r="E40" i="117"/>
  <c r="K20" i="117"/>
  <c r="K21" i="117" s="1"/>
  <c r="E42" i="117"/>
  <c r="E31" i="117"/>
  <c r="E35" i="117"/>
  <c r="O30" i="114"/>
  <c r="O31" i="114"/>
  <c r="O32" i="114"/>
  <c r="O33" i="114"/>
  <c r="O34" i="114"/>
  <c r="O35" i="114"/>
  <c r="O36" i="114"/>
  <c r="O37" i="114"/>
  <c r="O38" i="114"/>
  <c r="O39" i="114"/>
  <c r="O40" i="114"/>
  <c r="O41" i="114"/>
  <c r="O42" i="114"/>
  <c r="O29" i="114"/>
  <c r="H42" i="117" l="1"/>
  <c r="G42" i="117"/>
  <c r="H41" i="117"/>
  <c r="G41" i="117"/>
  <c r="H31" i="117"/>
  <c r="G31" i="117"/>
  <c r="H40" i="117"/>
  <c r="G40" i="117"/>
  <c r="H33" i="117"/>
  <c r="G33" i="117"/>
  <c r="H36" i="117"/>
  <c r="G36" i="117"/>
  <c r="H35" i="117"/>
  <c r="G35" i="117"/>
  <c r="H34" i="117"/>
  <c r="G34" i="117"/>
  <c r="H37" i="117"/>
  <c r="G37" i="117"/>
  <c r="H32" i="117"/>
  <c r="G32" i="117"/>
  <c r="H38" i="117"/>
  <c r="G38" i="117"/>
  <c r="H30" i="117"/>
  <c r="G30" i="117"/>
  <c r="E43" i="117"/>
  <c r="G43" i="117" s="1"/>
  <c r="G29" i="117"/>
  <c r="H29" i="117"/>
  <c r="E44" i="117"/>
  <c r="N42" i="116"/>
  <c r="F50" i="116"/>
  <c r="G51" i="116" s="1"/>
  <c r="F44" i="116"/>
  <c r="F43" i="116"/>
  <c r="L42" i="116"/>
  <c r="K42" i="116"/>
  <c r="L41" i="116"/>
  <c r="K41" i="116"/>
  <c r="L40" i="116"/>
  <c r="K40" i="116"/>
  <c r="L39" i="116"/>
  <c r="K39" i="116"/>
  <c r="L38" i="116"/>
  <c r="K38" i="116"/>
  <c r="L37" i="116"/>
  <c r="K37" i="116"/>
  <c r="L36" i="116"/>
  <c r="K36" i="116"/>
  <c r="L35" i="116"/>
  <c r="K35" i="116"/>
  <c r="L34" i="116"/>
  <c r="K34" i="116"/>
  <c r="L33" i="116"/>
  <c r="K33" i="116"/>
  <c r="L32" i="116"/>
  <c r="K32" i="116"/>
  <c r="L31" i="116"/>
  <c r="K31" i="116"/>
  <c r="L30" i="116"/>
  <c r="K30" i="116"/>
  <c r="D30" i="116"/>
  <c r="D31" i="116" s="1"/>
  <c r="D32" i="116" s="1"/>
  <c r="D33" i="116" s="1"/>
  <c r="D34" i="116" s="1"/>
  <c r="D35" i="116" s="1"/>
  <c r="D36" i="116" s="1"/>
  <c r="D37" i="116" s="1"/>
  <c r="D38" i="116" s="1"/>
  <c r="D39" i="116" s="1"/>
  <c r="D40" i="116" s="1"/>
  <c r="D41" i="116" s="1"/>
  <c r="D42" i="116" s="1"/>
  <c r="L29" i="116"/>
  <c r="K29" i="116"/>
  <c r="H20" i="116"/>
  <c r="E42" i="116" s="1"/>
  <c r="G42" i="116" l="1"/>
  <c r="H42" i="116"/>
  <c r="H43" i="117"/>
  <c r="H44" i="117"/>
  <c r="G44" i="117"/>
  <c r="E29" i="116"/>
  <c r="G29" i="116" s="1"/>
  <c r="E31" i="116"/>
  <c r="E35" i="116"/>
  <c r="E33" i="116"/>
  <c r="E37" i="116"/>
  <c r="E39" i="116"/>
  <c r="E41" i="116"/>
  <c r="K20" i="116"/>
  <c r="K21" i="116" s="1"/>
  <c r="E30" i="116"/>
  <c r="E32" i="116"/>
  <c r="E34" i="116"/>
  <c r="E36" i="116"/>
  <c r="E38" i="116"/>
  <c r="E40" i="116"/>
  <c r="K41" i="115"/>
  <c r="G40" i="116" l="1"/>
  <c r="H40" i="116"/>
  <c r="H41" i="116"/>
  <c r="G41" i="116"/>
  <c r="G36" i="116"/>
  <c r="H36" i="116"/>
  <c r="H35" i="116"/>
  <c r="G35" i="116"/>
  <c r="H39" i="116"/>
  <c r="G39" i="116"/>
  <c r="H38" i="116"/>
  <c r="G38" i="116"/>
  <c r="G37" i="116"/>
  <c r="H37" i="116"/>
  <c r="H31" i="116"/>
  <c r="G31" i="116"/>
  <c r="G33" i="116"/>
  <c r="H33" i="116"/>
  <c r="G34" i="116"/>
  <c r="H34" i="116"/>
  <c r="H32" i="116"/>
  <c r="G32" i="116"/>
  <c r="G30" i="116"/>
  <c r="H30" i="116"/>
  <c r="H29" i="116"/>
  <c r="E44" i="116"/>
  <c r="E43" i="116"/>
  <c r="G43" i="116" s="1"/>
  <c r="G44" i="116" l="1"/>
  <c r="H44" i="116"/>
  <c r="H43" i="116"/>
  <c r="F50" i="115" l="1"/>
  <c r="G51" i="115" s="1"/>
  <c r="F44" i="115"/>
  <c r="F43" i="115"/>
  <c r="L42" i="115"/>
  <c r="K42" i="115"/>
  <c r="L41" i="115"/>
  <c r="L40" i="115"/>
  <c r="K40" i="115"/>
  <c r="L39" i="115"/>
  <c r="K39" i="115"/>
  <c r="L38" i="115"/>
  <c r="K38" i="115"/>
  <c r="L37" i="115"/>
  <c r="K37" i="115"/>
  <c r="L36" i="115"/>
  <c r="K36" i="115"/>
  <c r="L35" i="115"/>
  <c r="K35" i="115"/>
  <c r="L34" i="115"/>
  <c r="K34" i="115"/>
  <c r="L33" i="115"/>
  <c r="K33" i="115"/>
  <c r="L32" i="115"/>
  <c r="K32" i="115"/>
  <c r="L31" i="115"/>
  <c r="K31" i="115"/>
  <c r="L30" i="115"/>
  <c r="K30" i="115"/>
  <c r="D30" i="115"/>
  <c r="D31" i="115" s="1"/>
  <c r="D32" i="115" s="1"/>
  <c r="D33" i="115" s="1"/>
  <c r="D34" i="115" s="1"/>
  <c r="D35" i="115" s="1"/>
  <c r="D36" i="115" s="1"/>
  <c r="D37" i="115" s="1"/>
  <c r="D38" i="115" s="1"/>
  <c r="D39" i="115" s="1"/>
  <c r="D40" i="115" s="1"/>
  <c r="D41" i="115" s="1"/>
  <c r="D42" i="115" s="1"/>
  <c r="L29" i="115"/>
  <c r="K29" i="115"/>
  <c r="H20" i="115"/>
  <c r="E40" i="115" s="1"/>
  <c r="G40" i="115" l="1"/>
  <c r="H40" i="115"/>
  <c r="E39" i="115"/>
  <c r="K20" i="115"/>
  <c r="K21" i="115" s="1"/>
  <c r="E30" i="115"/>
  <c r="E34" i="115"/>
  <c r="E38" i="115"/>
  <c r="E42" i="115"/>
  <c r="E33" i="115"/>
  <c r="E37" i="115"/>
  <c r="E41" i="115"/>
  <c r="E31" i="115"/>
  <c r="E35" i="115"/>
  <c r="E29" i="115"/>
  <c r="E32" i="115"/>
  <c r="E36" i="115"/>
  <c r="G36" i="115" l="1"/>
  <c r="H36" i="115"/>
  <c r="G38" i="115"/>
  <c r="H38" i="115"/>
  <c r="G41" i="115"/>
  <c r="H41" i="115"/>
  <c r="H39" i="115"/>
  <c r="G39" i="115"/>
  <c r="G32" i="115"/>
  <c r="H32" i="115"/>
  <c r="G35" i="115"/>
  <c r="H35" i="115"/>
  <c r="G30" i="115"/>
  <c r="H30" i="115"/>
  <c r="H37" i="115"/>
  <c r="G37" i="115"/>
  <c r="H42" i="115"/>
  <c r="G42" i="115"/>
  <c r="G34" i="115"/>
  <c r="H34" i="115"/>
  <c r="G31" i="115"/>
  <c r="H31" i="115"/>
  <c r="H33" i="115"/>
  <c r="G33" i="115"/>
  <c r="H29" i="115"/>
  <c r="G29" i="115"/>
  <c r="E43" i="115"/>
  <c r="G43" i="115" s="1"/>
  <c r="E44" i="115"/>
  <c r="L38" i="114"/>
  <c r="H44" i="115" l="1"/>
  <c r="G44" i="115"/>
  <c r="H43" i="115"/>
  <c r="F50" i="114"/>
  <c r="G51" i="114" s="1"/>
  <c r="F44" i="114"/>
  <c r="F43" i="114"/>
  <c r="L42" i="114"/>
  <c r="K42" i="114"/>
  <c r="L41" i="114"/>
  <c r="K41" i="114"/>
  <c r="L40" i="114"/>
  <c r="K40" i="114"/>
  <c r="L39" i="114"/>
  <c r="K39" i="114"/>
  <c r="K38" i="114"/>
  <c r="L37" i="114"/>
  <c r="K37" i="114"/>
  <c r="L36" i="114"/>
  <c r="K36" i="114"/>
  <c r="L35" i="114"/>
  <c r="K35" i="114"/>
  <c r="L34" i="114"/>
  <c r="K34" i="114"/>
  <c r="L33" i="114"/>
  <c r="K33" i="114"/>
  <c r="L32" i="114"/>
  <c r="K32" i="114"/>
  <c r="L31" i="114"/>
  <c r="K31" i="114"/>
  <c r="L30" i="114"/>
  <c r="K30" i="114"/>
  <c r="D30" i="114"/>
  <c r="D31" i="114" s="1"/>
  <c r="D32" i="114" s="1"/>
  <c r="D33" i="114" s="1"/>
  <c r="D34" i="114" s="1"/>
  <c r="D35" i="114" s="1"/>
  <c r="D36" i="114" s="1"/>
  <c r="D37" i="114" s="1"/>
  <c r="D38" i="114" s="1"/>
  <c r="D39" i="114" s="1"/>
  <c r="D40" i="114" s="1"/>
  <c r="D41" i="114" s="1"/>
  <c r="D42" i="114" s="1"/>
  <c r="L29" i="114"/>
  <c r="K29" i="114"/>
  <c r="H20" i="114"/>
  <c r="E40" i="114" s="1"/>
  <c r="H40" i="114" l="1"/>
  <c r="G40" i="114"/>
  <c r="E35" i="114"/>
  <c r="E39" i="114"/>
  <c r="E38" i="114"/>
  <c r="E42" i="114"/>
  <c r="E31" i="114"/>
  <c r="E33" i="114"/>
  <c r="E37" i="114"/>
  <c r="E41" i="114"/>
  <c r="E29" i="114"/>
  <c r="K20" i="114"/>
  <c r="K21" i="114" s="1"/>
  <c r="E30" i="114"/>
  <c r="E34" i="114"/>
  <c r="E32" i="114"/>
  <c r="E36" i="114"/>
  <c r="H42" i="114" l="1"/>
  <c r="G42" i="114"/>
  <c r="H41" i="114"/>
  <c r="G41" i="114"/>
  <c r="H36" i="114"/>
  <c r="G36" i="114"/>
  <c r="G34" i="114"/>
  <c r="H34" i="114"/>
  <c r="H39" i="114"/>
  <c r="G39" i="114"/>
  <c r="G35" i="114"/>
  <c r="H35" i="114"/>
  <c r="H37" i="114"/>
  <c r="G37" i="114"/>
  <c r="H38" i="114"/>
  <c r="G38" i="114"/>
  <c r="H32" i="114"/>
  <c r="G32" i="114"/>
  <c r="H30" i="114"/>
  <c r="G30" i="114"/>
  <c r="H33" i="114"/>
  <c r="G33" i="114"/>
  <c r="H31" i="114"/>
  <c r="G31" i="114"/>
  <c r="H29" i="114"/>
  <c r="E43" i="114"/>
  <c r="G43" i="114" s="1"/>
  <c r="G29" i="114"/>
  <c r="E44" i="114"/>
  <c r="G44" i="114" l="1"/>
  <c r="H44" i="114"/>
  <c r="H43" i="114"/>
  <c r="F50" i="113" l="1"/>
  <c r="G51" i="113" s="1"/>
  <c r="F44" i="113"/>
  <c r="F43" i="113"/>
  <c r="L42" i="113"/>
  <c r="K42" i="113"/>
  <c r="L41" i="113"/>
  <c r="K41" i="113"/>
  <c r="L40" i="113"/>
  <c r="K40" i="113"/>
  <c r="L39" i="113"/>
  <c r="K39" i="113"/>
  <c r="L38" i="113"/>
  <c r="K38" i="113"/>
  <c r="L37" i="113"/>
  <c r="K37" i="113"/>
  <c r="L36" i="113"/>
  <c r="K36" i="113"/>
  <c r="L35" i="113"/>
  <c r="K35" i="113"/>
  <c r="L34" i="113"/>
  <c r="K34" i="113"/>
  <c r="L33" i="113"/>
  <c r="K33" i="113"/>
  <c r="L32" i="113"/>
  <c r="K32" i="113"/>
  <c r="L31" i="113"/>
  <c r="K31" i="113"/>
  <c r="L30" i="113"/>
  <c r="K30" i="113"/>
  <c r="D30" i="113"/>
  <c r="D31" i="113" s="1"/>
  <c r="D32" i="113" s="1"/>
  <c r="D33" i="113" s="1"/>
  <c r="D34" i="113" s="1"/>
  <c r="D35" i="113" s="1"/>
  <c r="D36" i="113" s="1"/>
  <c r="D37" i="113" s="1"/>
  <c r="D38" i="113" s="1"/>
  <c r="D39" i="113" s="1"/>
  <c r="D40" i="113" s="1"/>
  <c r="D41" i="113" s="1"/>
  <c r="D42" i="113" s="1"/>
  <c r="L29" i="113"/>
  <c r="K29" i="113"/>
  <c r="H20" i="113"/>
  <c r="K20" i="113" s="1"/>
  <c r="K21" i="113" s="1"/>
  <c r="E35" i="113" l="1"/>
  <c r="G35" i="113" s="1"/>
  <c r="E42" i="113"/>
  <c r="H42" i="113" s="1"/>
  <c r="E34" i="113"/>
  <c r="H34" i="113" s="1"/>
  <c r="E29" i="113"/>
  <c r="E41" i="113"/>
  <c r="G41" i="113" s="1"/>
  <c r="E33" i="113"/>
  <c r="H33" i="113" s="1"/>
  <c r="E40" i="113"/>
  <c r="H40" i="113" s="1"/>
  <c r="E32" i="113"/>
  <c r="H32" i="113" s="1"/>
  <c r="E39" i="113"/>
  <c r="E31" i="113"/>
  <c r="E38" i="113"/>
  <c r="E30" i="113"/>
  <c r="E37" i="113"/>
  <c r="E36" i="113"/>
  <c r="H42" i="112"/>
  <c r="G42" i="112"/>
  <c r="G40" i="113" l="1"/>
  <c r="G42" i="113"/>
  <c r="H41" i="113"/>
  <c r="E43" i="113"/>
  <c r="G43" i="113" s="1"/>
  <c r="H35" i="113"/>
  <c r="E44" i="113"/>
  <c r="G33" i="113"/>
  <c r="G32" i="113"/>
  <c r="H29" i="113"/>
  <c r="G34" i="113"/>
  <c r="G29" i="113"/>
  <c r="G39" i="113"/>
  <c r="H39" i="113"/>
  <c r="H31" i="113"/>
  <c r="G31" i="113"/>
  <c r="H30" i="113"/>
  <c r="G30" i="113"/>
  <c r="G36" i="113"/>
  <c r="H36" i="113"/>
  <c r="G37" i="113"/>
  <c r="H37" i="113"/>
  <c r="G38" i="113"/>
  <c r="H38" i="113"/>
  <c r="H43" i="113" l="1"/>
  <c r="G44" i="113"/>
  <c r="H44" i="113"/>
  <c r="H41" i="112"/>
  <c r="G41" i="112"/>
  <c r="H40" i="112" l="1"/>
  <c r="G40" i="112"/>
  <c r="H39" i="112" l="1"/>
  <c r="G39" i="112"/>
  <c r="H38" i="112" l="1"/>
  <c r="G38" i="112"/>
  <c r="H37" i="112"/>
  <c r="G37" i="112"/>
  <c r="G36" i="112"/>
  <c r="H36" i="112"/>
  <c r="H35" i="112"/>
  <c r="G35" i="112"/>
  <c r="H34" i="112" l="1"/>
  <c r="G34" i="112"/>
  <c r="H33" i="112" l="1"/>
  <c r="G33" i="112"/>
  <c r="H32" i="112" l="1"/>
  <c r="G32" i="112"/>
  <c r="H31" i="112" l="1"/>
  <c r="G31" i="112"/>
  <c r="H30" i="112"/>
  <c r="G30" i="112"/>
  <c r="F50" i="112" l="1"/>
  <c r="G51" i="112" s="1"/>
  <c r="F44" i="112"/>
  <c r="E44" i="112"/>
  <c r="F43" i="112"/>
  <c r="E43" i="112"/>
  <c r="L42" i="112"/>
  <c r="K42" i="112"/>
  <c r="L41" i="112"/>
  <c r="K41" i="112"/>
  <c r="L40" i="112"/>
  <c r="K40" i="112"/>
  <c r="L39" i="112"/>
  <c r="K39" i="112"/>
  <c r="L38" i="112"/>
  <c r="K38" i="112"/>
  <c r="L37" i="112"/>
  <c r="K37" i="112"/>
  <c r="L36" i="112"/>
  <c r="K36" i="112"/>
  <c r="L35" i="112"/>
  <c r="K35" i="112"/>
  <c r="L34" i="112"/>
  <c r="K34" i="112"/>
  <c r="L33" i="112"/>
  <c r="K33" i="112"/>
  <c r="L32" i="112"/>
  <c r="K32" i="112"/>
  <c r="L31" i="112"/>
  <c r="K31" i="112"/>
  <c r="L30" i="112"/>
  <c r="K30" i="112"/>
  <c r="D30" i="112"/>
  <c r="D31" i="112" s="1"/>
  <c r="D32" i="112" s="1"/>
  <c r="D33" i="112" s="1"/>
  <c r="D34" i="112" s="1"/>
  <c r="D35" i="112" s="1"/>
  <c r="D36" i="112" s="1"/>
  <c r="D37" i="112" s="1"/>
  <c r="D38" i="112" s="1"/>
  <c r="D39" i="112" s="1"/>
  <c r="D40" i="112" s="1"/>
  <c r="D41" i="112" s="1"/>
  <c r="D42" i="112" s="1"/>
  <c r="L29" i="112"/>
  <c r="K29" i="112"/>
  <c r="H29" i="112"/>
  <c r="G29" i="112"/>
  <c r="H20" i="112"/>
  <c r="K20" i="112" s="1"/>
  <c r="K21" i="112" s="1"/>
  <c r="G43" i="112" l="1"/>
  <c r="G44" i="112"/>
  <c r="H44" i="112"/>
  <c r="H43" i="112"/>
  <c r="H42" i="111"/>
  <c r="G42" i="111"/>
  <c r="H41" i="111" l="1"/>
  <c r="G41" i="111"/>
  <c r="H40" i="111" l="1"/>
  <c r="G40" i="111"/>
  <c r="H39" i="111" l="1"/>
  <c r="G39" i="111"/>
  <c r="H38" i="111"/>
  <c r="G38" i="111"/>
  <c r="H35" i="111" l="1"/>
  <c r="H36" i="111"/>
  <c r="H37" i="111"/>
  <c r="G35" i="111"/>
  <c r="G36" i="111"/>
  <c r="G37" i="111"/>
  <c r="H34" i="111" l="1"/>
  <c r="G34" i="111"/>
  <c r="H33" i="111" l="1"/>
  <c r="G33" i="111"/>
  <c r="H32" i="111" l="1"/>
  <c r="G32" i="111"/>
  <c r="H31" i="111" l="1"/>
  <c r="G31" i="111"/>
  <c r="O30" i="110" l="1"/>
  <c r="O31" i="110"/>
  <c r="O32" i="110"/>
  <c r="O33" i="110"/>
  <c r="O34" i="110"/>
  <c r="O35" i="110"/>
  <c r="O36" i="110"/>
  <c r="O37" i="110"/>
  <c r="O38" i="110"/>
  <c r="O39" i="110"/>
  <c r="O40" i="110"/>
  <c r="O41" i="110"/>
  <c r="O42" i="110"/>
  <c r="O29" i="110"/>
  <c r="H30" i="111" l="1"/>
  <c r="G30" i="111"/>
  <c r="F50" i="111"/>
  <c r="G51" i="111" s="1"/>
  <c r="F44" i="111"/>
  <c r="E44" i="111"/>
  <c r="F43" i="111"/>
  <c r="E43" i="111"/>
  <c r="L42" i="111"/>
  <c r="K42" i="111"/>
  <c r="L41" i="111"/>
  <c r="K41" i="111"/>
  <c r="L40" i="111"/>
  <c r="K40" i="111"/>
  <c r="L39" i="111"/>
  <c r="K39" i="111"/>
  <c r="L38" i="111"/>
  <c r="K38" i="111"/>
  <c r="L37" i="111"/>
  <c r="K37" i="111"/>
  <c r="L36" i="111"/>
  <c r="K36" i="111"/>
  <c r="L35" i="111"/>
  <c r="K35" i="111"/>
  <c r="L34" i="111"/>
  <c r="K34" i="111"/>
  <c r="L33" i="111"/>
  <c r="K33" i="111"/>
  <c r="L32" i="111"/>
  <c r="K32" i="111"/>
  <c r="L31" i="111"/>
  <c r="K31" i="111"/>
  <c r="L30" i="111"/>
  <c r="K30" i="111"/>
  <c r="D30" i="111"/>
  <c r="D31" i="111" s="1"/>
  <c r="D32" i="111" s="1"/>
  <c r="D33" i="111" s="1"/>
  <c r="D34" i="111" s="1"/>
  <c r="D35" i="111" s="1"/>
  <c r="D36" i="111" s="1"/>
  <c r="D37" i="111" s="1"/>
  <c r="D38" i="111" s="1"/>
  <c r="D39" i="111" s="1"/>
  <c r="D40" i="111" s="1"/>
  <c r="D41" i="111" s="1"/>
  <c r="D42" i="111" s="1"/>
  <c r="L29" i="111"/>
  <c r="K29" i="111"/>
  <c r="H29" i="111"/>
  <c r="G29" i="111"/>
  <c r="H20" i="111"/>
  <c r="K20" i="111" s="1"/>
  <c r="K21" i="111" s="1"/>
  <c r="H44" i="111" l="1"/>
  <c r="H43" i="111"/>
  <c r="G44" i="111"/>
  <c r="G43" i="111"/>
  <c r="H42" i="110" l="1"/>
  <c r="G42" i="110"/>
  <c r="H41" i="110" l="1"/>
  <c r="G41" i="110"/>
  <c r="H40" i="110" l="1"/>
  <c r="G40" i="110"/>
  <c r="H39" i="110" l="1"/>
  <c r="G39" i="110"/>
  <c r="H38" i="110" l="1"/>
  <c r="G38" i="110"/>
  <c r="G34" i="110" l="1"/>
  <c r="H34" i="110"/>
  <c r="G35" i="110"/>
  <c r="H35" i="110"/>
  <c r="G36" i="110"/>
  <c r="H36" i="110"/>
  <c r="G37" i="110"/>
  <c r="H37" i="110"/>
  <c r="G33" i="110"/>
  <c r="H33" i="110"/>
  <c r="H32" i="110" l="1"/>
  <c r="G32" i="110"/>
  <c r="O30" i="109" l="1"/>
  <c r="O31" i="109"/>
  <c r="O32" i="109"/>
  <c r="O33" i="109"/>
  <c r="O34" i="109"/>
  <c r="O35" i="109"/>
  <c r="O36" i="109"/>
  <c r="O37" i="109"/>
  <c r="O38" i="109"/>
  <c r="O39" i="109"/>
  <c r="O40" i="109"/>
  <c r="O41" i="109"/>
  <c r="O42" i="109"/>
  <c r="O29" i="109"/>
  <c r="H31" i="110" l="1"/>
  <c r="G31" i="110"/>
  <c r="G42" i="109" l="1"/>
  <c r="H42" i="109"/>
  <c r="H30" i="110"/>
  <c r="G30" i="110"/>
  <c r="F50" i="110"/>
  <c r="G51" i="110" s="1"/>
  <c r="F44" i="110"/>
  <c r="E44" i="110"/>
  <c r="F43" i="110"/>
  <c r="E43" i="110"/>
  <c r="L42" i="110"/>
  <c r="K42" i="110"/>
  <c r="L41" i="110"/>
  <c r="K41" i="110"/>
  <c r="L40" i="110"/>
  <c r="K40" i="110"/>
  <c r="L39" i="110"/>
  <c r="K39" i="110"/>
  <c r="L38" i="110"/>
  <c r="K38" i="110"/>
  <c r="L37" i="110"/>
  <c r="K37" i="110"/>
  <c r="L36" i="110"/>
  <c r="K36" i="110"/>
  <c r="L35" i="110"/>
  <c r="K35" i="110"/>
  <c r="L34" i="110"/>
  <c r="K34" i="110"/>
  <c r="L33" i="110"/>
  <c r="K33" i="110"/>
  <c r="L32" i="110"/>
  <c r="K32" i="110"/>
  <c r="L31" i="110"/>
  <c r="K31" i="110"/>
  <c r="L30" i="110"/>
  <c r="K30" i="110"/>
  <c r="D30" i="110"/>
  <c r="D31" i="110" s="1"/>
  <c r="D32" i="110" s="1"/>
  <c r="D33" i="110" s="1"/>
  <c r="D34" i="110" s="1"/>
  <c r="D35" i="110" s="1"/>
  <c r="D36" i="110" s="1"/>
  <c r="D37" i="110" s="1"/>
  <c r="D38" i="110" s="1"/>
  <c r="D39" i="110" s="1"/>
  <c r="D40" i="110" s="1"/>
  <c r="D41" i="110" s="1"/>
  <c r="D42" i="110" s="1"/>
  <c r="L29" i="110"/>
  <c r="K29" i="110"/>
  <c r="H29" i="110"/>
  <c r="H44" i="110" s="1"/>
  <c r="G29" i="110"/>
  <c r="H20" i="110"/>
  <c r="K20" i="110" s="1"/>
  <c r="K21" i="110" s="1"/>
  <c r="G43" i="110" l="1"/>
  <c r="G44" i="110"/>
  <c r="H43" i="110"/>
  <c r="H41" i="109" l="1"/>
  <c r="G41" i="109"/>
  <c r="H40" i="109" l="1"/>
  <c r="G40" i="109"/>
  <c r="H39" i="109" l="1"/>
  <c r="G39" i="109"/>
  <c r="H38" i="109" l="1"/>
  <c r="G38" i="109"/>
  <c r="G35" i="109" l="1"/>
  <c r="H35" i="109"/>
  <c r="G36" i="109"/>
  <c r="H36" i="109"/>
  <c r="G37" i="109"/>
  <c r="H37" i="109"/>
  <c r="H34" i="109" l="1"/>
  <c r="G34" i="109"/>
  <c r="O30" i="108" l="1"/>
  <c r="O31" i="108"/>
  <c r="O32" i="108"/>
  <c r="O33" i="108"/>
  <c r="O34" i="108"/>
  <c r="O35" i="108"/>
  <c r="O36" i="108"/>
  <c r="O37" i="108"/>
  <c r="O38" i="108"/>
  <c r="O39" i="108"/>
  <c r="O40" i="108"/>
  <c r="O41" i="108"/>
  <c r="O42" i="108"/>
  <c r="O29" i="108"/>
  <c r="H33" i="109" l="1"/>
  <c r="G33" i="109"/>
  <c r="H32" i="109" l="1"/>
  <c r="G32" i="109"/>
  <c r="H31" i="109" l="1"/>
  <c r="G31" i="109"/>
  <c r="G29" i="109" l="1"/>
  <c r="G30" i="109"/>
  <c r="F50" i="109"/>
  <c r="G51" i="109" s="1"/>
  <c r="F44" i="109"/>
  <c r="E44" i="109"/>
  <c r="F43" i="109"/>
  <c r="E43" i="109"/>
  <c r="L42" i="109"/>
  <c r="K42" i="109"/>
  <c r="L41" i="109"/>
  <c r="K41" i="109"/>
  <c r="L40" i="109"/>
  <c r="K40" i="109"/>
  <c r="L39" i="109"/>
  <c r="K39" i="109"/>
  <c r="L38" i="109"/>
  <c r="K38" i="109"/>
  <c r="L37" i="109"/>
  <c r="K37" i="109"/>
  <c r="L36" i="109"/>
  <c r="K36" i="109"/>
  <c r="L35" i="109"/>
  <c r="K35" i="109"/>
  <c r="L34" i="109"/>
  <c r="K34" i="109"/>
  <c r="L33" i="109"/>
  <c r="K33" i="109"/>
  <c r="L32" i="109"/>
  <c r="K32" i="109"/>
  <c r="L31" i="109"/>
  <c r="K31" i="109"/>
  <c r="L30" i="109"/>
  <c r="K30" i="109"/>
  <c r="H30" i="109"/>
  <c r="D30" i="109"/>
  <c r="D31" i="109" s="1"/>
  <c r="D32" i="109" s="1"/>
  <c r="D33" i="109" s="1"/>
  <c r="D34" i="109" s="1"/>
  <c r="D35" i="109" s="1"/>
  <c r="D36" i="109" s="1"/>
  <c r="D37" i="109" s="1"/>
  <c r="D38" i="109" s="1"/>
  <c r="D39" i="109" s="1"/>
  <c r="D40" i="109" s="1"/>
  <c r="D41" i="109" s="1"/>
  <c r="D42" i="109" s="1"/>
  <c r="L29" i="109"/>
  <c r="K29" i="109"/>
  <c r="H29" i="109"/>
  <c r="H20" i="109"/>
  <c r="K20" i="109" s="1"/>
  <c r="K21" i="109" s="1"/>
  <c r="G43" i="109" l="1"/>
  <c r="H44" i="109"/>
  <c r="G44" i="109"/>
  <c r="H43" i="109"/>
  <c r="H42" i="108"/>
  <c r="G42" i="108"/>
  <c r="H41" i="108" l="1"/>
  <c r="G41" i="108"/>
  <c r="H40" i="108" l="1"/>
  <c r="G40" i="108"/>
  <c r="H39" i="108" l="1"/>
  <c r="G39" i="108"/>
  <c r="H38" i="108" l="1"/>
  <c r="G38" i="108"/>
  <c r="K37" i="108" l="1"/>
  <c r="H37" i="108"/>
  <c r="G37" i="108"/>
  <c r="H36" i="108"/>
  <c r="G36" i="108"/>
  <c r="G35" i="108" l="1"/>
  <c r="H35" i="108"/>
  <c r="H34" i="108" l="1"/>
  <c r="G34" i="108"/>
  <c r="H33" i="108" l="1"/>
  <c r="G33" i="108"/>
  <c r="O30" i="107" l="1"/>
  <c r="O31" i="107"/>
  <c r="O32" i="107"/>
  <c r="O33" i="107"/>
  <c r="O34" i="107"/>
  <c r="O35" i="107"/>
  <c r="O36" i="107"/>
  <c r="O37" i="107"/>
  <c r="O38" i="107"/>
  <c r="O39" i="107"/>
  <c r="O40" i="107"/>
  <c r="O41" i="107"/>
  <c r="O42" i="107"/>
  <c r="O29" i="107"/>
  <c r="H32" i="108" l="1"/>
  <c r="G32" i="108"/>
  <c r="H31" i="108" l="1"/>
  <c r="G31" i="108"/>
  <c r="H30" i="108" l="1"/>
  <c r="G30" i="108"/>
  <c r="H29" i="108" l="1"/>
  <c r="F50" i="108" l="1"/>
  <c r="G51" i="108" s="1"/>
  <c r="F44" i="108"/>
  <c r="E44" i="108"/>
  <c r="F43" i="108"/>
  <c r="E43" i="108"/>
  <c r="L42" i="108"/>
  <c r="K42" i="108"/>
  <c r="L41" i="108"/>
  <c r="K41" i="108"/>
  <c r="L40" i="108"/>
  <c r="K40" i="108"/>
  <c r="L39" i="108"/>
  <c r="K39" i="108"/>
  <c r="L38" i="108"/>
  <c r="K38" i="108"/>
  <c r="L37" i="108"/>
  <c r="L36" i="108"/>
  <c r="K36" i="108"/>
  <c r="L35" i="108"/>
  <c r="K35" i="108"/>
  <c r="L34" i="108"/>
  <c r="K34" i="108"/>
  <c r="L33" i="108"/>
  <c r="K33" i="108"/>
  <c r="L32" i="108"/>
  <c r="K32" i="108"/>
  <c r="L31" i="108"/>
  <c r="K31" i="108"/>
  <c r="L30" i="108"/>
  <c r="K30" i="108"/>
  <c r="D30" i="108"/>
  <c r="D31" i="108" s="1"/>
  <c r="D32" i="108" s="1"/>
  <c r="D33" i="108" s="1"/>
  <c r="D34" i="108" s="1"/>
  <c r="D35" i="108" s="1"/>
  <c r="D36" i="108" s="1"/>
  <c r="D37" i="108" s="1"/>
  <c r="D38" i="108" s="1"/>
  <c r="D39" i="108" s="1"/>
  <c r="D40" i="108" s="1"/>
  <c r="D41" i="108" s="1"/>
  <c r="D42" i="108" s="1"/>
  <c r="L29" i="108"/>
  <c r="K29" i="108"/>
  <c r="G29" i="108"/>
  <c r="H20" i="108"/>
  <c r="K20" i="108" s="1"/>
  <c r="K21" i="108" s="1"/>
  <c r="H44" i="108" l="1"/>
  <c r="G44" i="108"/>
  <c r="G43" i="108"/>
  <c r="H43" i="108"/>
  <c r="H42" i="107" l="1"/>
  <c r="G42" i="107"/>
  <c r="H41" i="107" l="1"/>
  <c r="G41" i="107"/>
  <c r="H40" i="107" l="1"/>
  <c r="G40" i="107"/>
  <c r="H39" i="107" l="1"/>
  <c r="G39" i="107"/>
  <c r="H38" i="107" l="1"/>
  <c r="G38" i="107"/>
  <c r="H37" i="107" l="1"/>
  <c r="G37" i="107"/>
  <c r="H36" i="107"/>
  <c r="G36" i="107"/>
  <c r="H35" i="107" l="1"/>
  <c r="G35" i="107" l="1"/>
  <c r="P31" i="106" l="1"/>
  <c r="O30" i="106"/>
  <c r="O31" i="106"/>
  <c r="O32" i="106"/>
  <c r="O33" i="106"/>
  <c r="O34" i="106"/>
  <c r="O35" i="106"/>
  <c r="O36" i="106"/>
  <c r="O37" i="106"/>
  <c r="O38" i="106"/>
  <c r="O39" i="106"/>
  <c r="O40" i="106"/>
  <c r="O41" i="106"/>
  <c r="O42" i="106"/>
  <c r="O29" i="106"/>
  <c r="H34" i="107" l="1"/>
  <c r="G34" i="107"/>
  <c r="K33" i="107" l="1"/>
  <c r="H33" i="107"/>
  <c r="G33" i="107"/>
  <c r="H32" i="107" l="1"/>
  <c r="G32" i="107"/>
  <c r="L31" i="107"/>
  <c r="K31" i="107"/>
  <c r="H31" i="107"/>
  <c r="G31" i="107"/>
  <c r="H42" i="106" l="1"/>
  <c r="G42" i="106"/>
  <c r="F50" i="107"/>
  <c r="G51" i="107" s="1"/>
  <c r="F44" i="107"/>
  <c r="E44" i="107"/>
  <c r="F43" i="107"/>
  <c r="E43" i="107"/>
  <c r="L42" i="107"/>
  <c r="K42" i="107"/>
  <c r="L41" i="107"/>
  <c r="K41" i="107"/>
  <c r="L40" i="107"/>
  <c r="K40" i="107"/>
  <c r="L39" i="107"/>
  <c r="K39" i="107"/>
  <c r="L38" i="107"/>
  <c r="K38" i="107"/>
  <c r="L37" i="107"/>
  <c r="K37" i="107"/>
  <c r="L36" i="107"/>
  <c r="K36" i="107"/>
  <c r="L35" i="107"/>
  <c r="K35" i="107"/>
  <c r="L34" i="107"/>
  <c r="K34" i="107"/>
  <c r="L33" i="107"/>
  <c r="L32" i="107"/>
  <c r="K32" i="107"/>
  <c r="L30" i="107"/>
  <c r="K30" i="107"/>
  <c r="H30" i="107"/>
  <c r="G30" i="107"/>
  <c r="D30" i="107"/>
  <c r="D31" i="107" s="1"/>
  <c r="D32" i="107" s="1"/>
  <c r="D33" i="107" s="1"/>
  <c r="D34" i="107" s="1"/>
  <c r="D35" i="107" s="1"/>
  <c r="D36" i="107" s="1"/>
  <c r="D37" i="107" s="1"/>
  <c r="D38" i="107" s="1"/>
  <c r="D39" i="107" s="1"/>
  <c r="D40" i="107" s="1"/>
  <c r="D41" i="107" s="1"/>
  <c r="D42" i="107" s="1"/>
  <c r="L29" i="107"/>
  <c r="K29" i="107"/>
  <c r="H29" i="107"/>
  <c r="G29" i="107"/>
  <c r="H20" i="107"/>
  <c r="K20" i="107" s="1"/>
  <c r="K21" i="107" s="1"/>
  <c r="G44" i="107" l="1"/>
  <c r="G43" i="107"/>
  <c r="H44" i="107"/>
  <c r="H43" i="107"/>
  <c r="H41" i="106"/>
  <c r="G41" i="106"/>
  <c r="G40" i="106" l="1"/>
  <c r="H40" i="106"/>
  <c r="G39" i="106" l="1"/>
  <c r="H39" i="106"/>
  <c r="H38" i="106" l="1"/>
  <c r="G38" i="106"/>
  <c r="H37" i="106" l="1"/>
  <c r="H36" i="106"/>
  <c r="G37" i="106"/>
  <c r="G36" i="106"/>
  <c r="H35" i="106"/>
  <c r="G35" i="106"/>
  <c r="H34" i="106" l="1"/>
  <c r="G34" i="106"/>
  <c r="O30" i="105" l="1"/>
  <c r="O31" i="105"/>
  <c r="O32" i="105"/>
  <c r="O33" i="105"/>
  <c r="O34" i="105"/>
  <c r="O35" i="105"/>
  <c r="O36" i="105"/>
  <c r="O37" i="105"/>
  <c r="O38" i="105"/>
  <c r="O39" i="105"/>
  <c r="O40" i="105"/>
  <c r="O41" i="105"/>
  <c r="O42" i="105"/>
  <c r="O29" i="105"/>
  <c r="H33" i="106" l="1"/>
  <c r="G33" i="106"/>
  <c r="H32" i="106" l="1"/>
  <c r="G32" i="106"/>
  <c r="H31" i="106" l="1"/>
  <c r="G31" i="106" l="1"/>
  <c r="F50" i="106" l="1"/>
  <c r="G51" i="106" s="1"/>
  <c r="F44" i="106"/>
  <c r="F43" i="106"/>
  <c r="L42" i="106"/>
  <c r="K42" i="106"/>
  <c r="L41" i="106"/>
  <c r="K41" i="106"/>
  <c r="L40" i="106"/>
  <c r="K40" i="106"/>
  <c r="L39" i="106"/>
  <c r="K39" i="106"/>
  <c r="L38" i="106"/>
  <c r="K38" i="106"/>
  <c r="L37" i="106"/>
  <c r="K37" i="106"/>
  <c r="L36" i="106"/>
  <c r="K36" i="106"/>
  <c r="L35" i="106"/>
  <c r="K35" i="106"/>
  <c r="L34" i="106"/>
  <c r="K34" i="106"/>
  <c r="L33" i="106"/>
  <c r="K33" i="106"/>
  <c r="L32" i="106"/>
  <c r="K32" i="106"/>
  <c r="L31" i="106"/>
  <c r="K31" i="106"/>
  <c r="L30" i="106"/>
  <c r="K30" i="106"/>
  <c r="D30" i="106"/>
  <c r="D31" i="106" s="1"/>
  <c r="D32" i="106" s="1"/>
  <c r="D33" i="106" s="1"/>
  <c r="D34" i="106" s="1"/>
  <c r="D35" i="106" s="1"/>
  <c r="D36" i="106" s="1"/>
  <c r="D37" i="106" s="1"/>
  <c r="D38" i="106" s="1"/>
  <c r="D39" i="106" s="1"/>
  <c r="D40" i="106" s="1"/>
  <c r="D41" i="106" s="1"/>
  <c r="D42" i="106" s="1"/>
  <c r="L29" i="106"/>
  <c r="K29" i="106"/>
  <c r="H20" i="106"/>
  <c r="K20" i="106" l="1"/>
  <c r="K21" i="106" s="1"/>
  <c r="H30" i="106" l="1"/>
  <c r="G30" i="106"/>
  <c r="E44" i="106"/>
  <c r="E43" i="106"/>
  <c r="G43" i="106" s="1"/>
  <c r="G29" i="106"/>
  <c r="H29" i="106"/>
  <c r="H44" i="106" l="1"/>
  <c r="H43" i="106"/>
  <c r="G44" i="106"/>
  <c r="O33" i="104" l="1"/>
  <c r="O34" i="104"/>
  <c r="O35" i="104"/>
  <c r="O36" i="104"/>
  <c r="O37" i="104"/>
  <c r="O38" i="104"/>
  <c r="O39" i="104"/>
  <c r="O40" i="104"/>
  <c r="O41" i="104"/>
  <c r="O42" i="104"/>
  <c r="O30" i="104"/>
  <c r="O31" i="104"/>
  <c r="O32" i="104"/>
  <c r="O29" i="104"/>
  <c r="F50" i="105" l="1"/>
  <c r="G51" i="105" s="1"/>
  <c r="F44" i="105"/>
  <c r="F43" i="105"/>
  <c r="L42" i="105"/>
  <c r="K42" i="105"/>
  <c r="L41" i="105"/>
  <c r="K41" i="105"/>
  <c r="L40" i="105"/>
  <c r="K40" i="105"/>
  <c r="L39" i="105"/>
  <c r="K39" i="105"/>
  <c r="L38" i="105"/>
  <c r="K38" i="105"/>
  <c r="L37" i="105"/>
  <c r="K37" i="105"/>
  <c r="L36" i="105"/>
  <c r="K36" i="105"/>
  <c r="L35" i="105"/>
  <c r="K35" i="105"/>
  <c r="L34" i="105"/>
  <c r="K34" i="105"/>
  <c r="L33" i="105"/>
  <c r="K33" i="105"/>
  <c r="L32" i="105"/>
  <c r="K32" i="105"/>
  <c r="L31" i="105"/>
  <c r="K31" i="105"/>
  <c r="L30" i="105"/>
  <c r="K30" i="105"/>
  <c r="D30" i="105"/>
  <c r="D31" i="105" s="1"/>
  <c r="D32" i="105" s="1"/>
  <c r="D33" i="105" s="1"/>
  <c r="D34" i="105" s="1"/>
  <c r="D35" i="105" s="1"/>
  <c r="D36" i="105" s="1"/>
  <c r="D37" i="105" s="1"/>
  <c r="D38" i="105" s="1"/>
  <c r="D39" i="105" s="1"/>
  <c r="D40" i="105" s="1"/>
  <c r="D41" i="105" s="1"/>
  <c r="D42" i="105" s="1"/>
  <c r="L29" i="105"/>
  <c r="K29" i="105"/>
  <c r="H20" i="105"/>
  <c r="E39" i="105" s="1"/>
  <c r="G39" i="105" l="1"/>
  <c r="H39" i="105"/>
  <c r="E29" i="105"/>
  <c r="E41" i="105"/>
  <c r="K20" i="105"/>
  <c r="K21" i="105" s="1"/>
  <c r="E38" i="105"/>
  <c r="E37" i="105"/>
  <c r="E36" i="105"/>
  <c r="E40" i="105"/>
  <c r="E34" i="105"/>
  <c r="E42" i="105"/>
  <c r="E33" i="105"/>
  <c r="E30" i="105"/>
  <c r="E32" i="105"/>
  <c r="E31" i="105"/>
  <c r="E35" i="105"/>
  <c r="G41" i="105" l="1"/>
  <c r="H41" i="105"/>
  <c r="H38" i="105"/>
  <c r="G38" i="105"/>
  <c r="H42" i="105"/>
  <c r="G42" i="105"/>
  <c r="G40" i="105"/>
  <c r="H40" i="105"/>
  <c r="H34" i="105"/>
  <c r="G34" i="105"/>
  <c r="G36" i="105"/>
  <c r="H36" i="105"/>
  <c r="G37" i="105"/>
  <c r="H37" i="105"/>
  <c r="H35" i="105"/>
  <c r="G35" i="105"/>
  <c r="H32" i="105"/>
  <c r="G32" i="105"/>
  <c r="H33" i="105"/>
  <c r="G33" i="105"/>
  <c r="H30" i="105"/>
  <c r="G30" i="105"/>
  <c r="H31" i="105"/>
  <c r="G31" i="105"/>
  <c r="H29" i="105"/>
  <c r="E43" i="105"/>
  <c r="G43" i="105" s="1"/>
  <c r="G29" i="105"/>
  <c r="E44" i="105"/>
  <c r="H44" i="105" l="1"/>
  <c r="G44" i="105"/>
  <c r="H43" i="105"/>
  <c r="Q30" i="103" l="1"/>
  <c r="Q31" i="103"/>
  <c r="Q32" i="103"/>
  <c r="Q33" i="103"/>
  <c r="Q34" i="103"/>
  <c r="Q35" i="103"/>
  <c r="Q36" i="103"/>
  <c r="Q37" i="103"/>
  <c r="Q38" i="103"/>
  <c r="Q39" i="103"/>
  <c r="Q40" i="103"/>
  <c r="Q41" i="103"/>
  <c r="Q42" i="103"/>
  <c r="Q29" i="103"/>
  <c r="F50" i="104" l="1"/>
  <c r="G51" i="104" s="1"/>
  <c r="F44" i="104"/>
  <c r="F43" i="104"/>
  <c r="L42" i="104"/>
  <c r="K42" i="104"/>
  <c r="L41" i="104"/>
  <c r="K41" i="104"/>
  <c r="L40" i="104"/>
  <c r="K40" i="104"/>
  <c r="L39" i="104"/>
  <c r="K39" i="104"/>
  <c r="L38" i="104"/>
  <c r="K38" i="104"/>
  <c r="L37" i="104"/>
  <c r="K37" i="104"/>
  <c r="L36" i="104"/>
  <c r="K36" i="104"/>
  <c r="L35" i="104"/>
  <c r="K35" i="104"/>
  <c r="L34" i="104"/>
  <c r="K34" i="104"/>
  <c r="L33" i="104"/>
  <c r="K33" i="104"/>
  <c r="L32" i="104"/>
  <c r="K32" i="104"/>
  <c r="L31" i="104"/>
  <c r="K31" i="104"/>
  <c r="L30" i="104"/>
  <c r="K30" i="104"/>
  <c r="D30" i="104"/>
  <c r="D31" i="104" s="1"/>
  <c r="D32" i="104" s="1"/>
  <c r="D33" i="104" s="1"/>
  <c r="D34" i="104" s="1"/>
  <c r="D35" i="104" s="1"/>
  <c r="D36" i="104" s="1"/>
  <c r="D37" i="104" s="1"/>
  <c r="D38" i="104" s="1"/>
  <c r="D39" i="104" s="1"/>
  <c r="D40" i="104" s="1"/>
  <c r="D41" i="104" s="1"/>
  <c r="D42" i="104" s="1"/>
  <c r="L29" i="104"/>
  <c r="K29" i="104"/>
  <c r="H20" i="104"/>
  <c r="E41" i="104" s="1"/>
  <c r="H41" i="104" l="1"/>
  <c r="G41" i="104"/>
  <c r="E40" i="104"/>
  <c r="E32" i="104"/>
  <c r="E36" i="104"/>
  <c r="H36" i="104" s="1"/>
  <c r="E39" i="104"/>
  <c r="K20" i="104"/>
  <c r="K21" i="104" s="1"/>
  <c r="E30" i="104"/>
  <c r="E34" i="104"/>
  <c r="E38" i="104"/>
  <c r="E42" i="104"/>
  <c r="E31" i="104"/>
  <c r="E35" i="104"/>
  <c r="E29" i="104"/>
  <c r="E33" i="104"/>
  <c r="E37" i="104"/>
  <c r="K41" i="103"/>
  <c r="G42" i="104" l="1"/>
  <c r="H42" i="104"/>
  <c r="G37" i="104"/>
  <c r="H37" i="104"/>
  <c r="H39" i="104"/>
  <c r="G39" i="104"/>
  <c r="H40" i="104"/>
  <c r="G40" i="104"/>
  <c r="H38" i="104"/>
  <c r="G38" i="104"/>
  <c r="G31" i="104"/>
  <c r="H31" i="104"/>
  <c r="H32" i="104"/>
  <c r="G32" i="104"/>
  <c r="H34" i="104"/>
  <c r="G34" i="104"/>
  <c r="G30" i="104"/>
  <c r="H30" i="104"/>
  <c r="G33" i="104"/>
  <c r="H33" i="104"/>
  <c r="H35" i="104"/>
  <c r="G35" i="104"/>
  <c r="G36" i="104"/>
  <c r="H29" i="104"/>
  <c r="G29" i="104"/>
  <c r="E44" i="104"/>
  <c r="E43" i="104"/>
  <c r="G43" i="104" s="1"/>
  <c r="G44" i="104" l="1"/>
  <c r="H44" i="104"/>
  <c r="H43" i="104"/>
  <c r="L31" i="103" l="1"/>
  <c r="F50" i="103" l="1"/>
  <c r="G51" i="103" s="1"/>
  <c r="F44" i="103"/>
  <c r="F43" i="103"/>
  <c r="L42" i="103"/>
  <c r="K42" i="103"/>
  <c r="L41" i="103"/>
  <c r="L40" i="103"/>
  <c r="K40" i="103"/>
  <c r="L39" i="103"/>
  <c r="K39" i="103"/>
  <c r="L38" i="103"/>
  <c r="K38" i="103"/>
  <c r="L37" i="103"/>
  <c r="K37" i="103"/>
  <c r="L36" i="103"/>
  <c r="K36" i="103"/>
  <c r="O42" i="103"/>
  <c r="L35" i="103"/>
  <c r="K35" i="103"/>
  <c r="L34" i="103"/>
  <c r="K34" i="103"/>
  <c r="L33" i="103"/>
  <c r="K33" i="103"/>
  <c r="L32" i="103"/>
  <c r="K32" i="103"/>
  <c r="K31" i="103"/>
  <c r="L30" i="103"/>
  <c r="K30" i="103"/>
  <c r="D30" i="103"/>
  <c r="D31" i="103" s="1"/>
  <c r="D32" i="103" s="1"/>
  <c r="D33" i="103" s="1"/>
  <c r="D34" i="103" s="1"/>
  <c r="D35" i="103" s="1"/>
  <c r="D36" i="103" s="1"/>
  <c r="D37" i="103" s="1"/>
  <c r="D38" i="103" s="1"/>
  <c r="D39" i="103" s="1"/>
  <c r="D40" i="103" s="1"/>
  <c r="D41" i="103" s="1"/>
  <c r="D42" i="103" s="1"/>
  <c r="L29" i="103"/>
  <c r="K29" i="103"/>
  <c r="H20" i="103"/>
  <c r="K20" i="103" s="1"/>
  <c r="K21" i="103" s="1"/>
  <c r="E37" i="103" l="1"/>
  <c r="E36" i="103"/>
  <c r="E29" i="103"/>
  <c r="E42" i="103"/>
  <c r="E34" i="103"/>
  <c r="E41" i="103"/>
  <c r="E33" i="103"/>
  <c r="E40" i="103"/>
  <c r="E32" i="103"/>
  <c r="E39" i="103"/>
  <c r="E31" i="103"/>
  <c r="E35" i="103"/>
  <c r="E38" i="103"/>
  <c r="E30" i="103"/>
  <c r="G29" i="103"/>
  <c r="H29" i="103"/>
  <c r="E44" i="103" l="1"/>
  <c r="H40" i="103"/>
  <c r="G40" i="103"/>
  <c r="H41" i="103"/>
  <c r="G41" i="103"/>
  <c r="H33" i="103"/>
  <c r="G33" i="103"/>
  <c r="H30" i="103"/>
  <c r="G30" i="103"/>
  <c r="H38" i="103"/>
  <c r="G38" i="103"/>
  <c r="H34" i="103"/>
  <c r="G34" i="103"/>
  <c r="H39" i="103"/>
  <c r="G39" i="103"/>
  <c r="G36" i="103"/>
  <c r="H36" i="103"/>
  <c r="E43" i="103"/>
  <c r="G43" i="103" s="1"/>
  <c r="H32" i="103"/>
  <c r="G32" i="103"/>
  <c r="G37" i="103"/>
  <c r="H37" i="103"/>
  <c r="H35" i="103"/>
  <c r="G35" i="103"/>
  <c r="H42" i="103"/>
  <c r="G42" i="103"/>
  <c r="H31" i="103"/>
  <c r="G31" i="103"/>
  <c r="G42" i="102"/>
  <c r="H42" i="102"/>
  <c r="H44" i="103" l="1"/>
  <c r="G44" i="103"/>
  <c r="H43" i="103"/>
  <c r="H41" i="102"/>
  <c r="G41" i="102"/>
  <c r="H40" i="102" l="1"/>
  <c r="G40" i="102"/>
  <c r="H39" i="102" l="1"/>
  <c r="G39" i="102"/>
  <c r="O35" i="102" l="1"/>
  <c r="G38" i="102" l="1"/>
  <c r="H38" i="102" l="1"/>
  <c r="H36" i="102"/>
  <c r="H37" i="102"/>
  <c r="G35" i="102" l="1"/>
  <c r="H35" i="102"/>
  <c r="G36" i="102"/>
  <c r="G37" i="102"/>
  <c r="H34" i="102" l="1"/>
  <c r="G34" i="102"/>
  <c r="H33" i="102" l="1"/>
  <c r="G33" i="102"/>
  <c r="H32" i="102" l="1"/>
  <c r="G32" i="102"/>
  <c r="H31" i="102" l="1"/>
  <c r="G31" i="102"/>
  <c r="G30" i="102" l="1"/>
  <c r="H30" i="102"/>
  <c r="F50" i="102" l="1"/>
  <c r="G51" i="102" s="1"/>
  <c r="F44" i="102"/>
  <c r="E44" i="102"/>
  <c r="F43" i="102"/>
  <c r="E43" i="102"/>
  <c r="L42" i="102"/>
  <c r="K42" i="102"/>
  <c r="L41" i="102"/>
  <c r="K41" i="102"/>
  <c r="L40" i="102"/>
  <c r="K40" i="102"/>
  <c r="L39" i="102"/>
  <c r="K39" i="102"/>
  <c r="L38" i="102"/>
  <c r="K38" i="102"/>
  <c r="L37" i="102"/>
  <c r="K37" i="102"/>
  <c r="L36" i="102"/>
  <c r="K36" i="102"/>
  <c r="L35" i="102"/>
  <c r="K35" i="102"/>
  <c r="L34" i="102"/>
  <c r="K34" i="102"/>
  <c r="L33" i="102"/>
  <c r="K33" i="102"/>
  <c r="L32" i="102"/>
  <c r="K32" i="102"/>
  <c r="L31" i="102"/>
  <c r="K31" i="102"/>
  <c r="L30" i="102"/>
  <c r="K30" i="102"/>
  <c r="D30" i="102"/>
  <c r="D31" i="102" s="1"/>
  <c r="D32" i="102" s="1"/>
  <c r="D33" i="102" s="1"/>
  <c r="D34" i="102" s="1"/>
  <c r="D35" i="102" s="1"/>
  <c r="D36" i="102" s="1"/>
  <c r="D37" i="102" s="1"/>
  <c r="D38" i="102" s="1"/>
  <c r="D39" i="102" s="1"/>
  <c r="D40" i="102" s="1"/>
  <c r="D41" i="102" s="1"/>
  <c r="D42" i="102" s="1"/>
  <c r="L29" i="102"/>
  <c r="K29" i="102"/>
  <c r="H29" i="102"/>
  <c r="G29" i="102"/>
  <c r="G44" i="102" s="1"/>
  <c r="H20" i="102"/>
  <c r="K20" i="102" s="1"/>
  <c r="K21" i="102" s="1"/>
  <c r="H44" i="102" l="1"/>
  <c r="G43" i="102"/>
  <c r="H43" i="102"/>
  <c r="H42" i="101" l="1"/>
  <c r="G42" i="101"/>
  <c r="H41" i="101" l="1"/>
  <c r="G41" i="101"/>
  <c r="H40" i="101" l="1"/>
  <c r="G40" i="101"/>
  <c r="H39" i="101" l="1"/>
  <c r="G39" i="101"/>
  <c r="H38" i="101" l="1"/>
  <c r="G38" i="101"/>
  <c r="H37" i="101" l="1"/>
  <c r="G37" i="101"/>
  <c r="G36" i="101"/>
  <c r="H36" i="101"/>
  <c r="H35" i="101" l="1"/>
  <c r="G35" i="101"/>
  <c r="H34" i="101" l="1"/>
  <c r="G34" i="101"/>
  <c r="H33" i="101" l="1"/>
  <c r="G33" i="101"/>
  <c r="H32" i="101" l="1"/>
  <c r="G32" i="101"/>
  <c r="H31" i="101" l="1"/>
  <c r="G31" i="101"/>
  <c r="H41" i="100" l="1"/>
  <c r="H42" i="100"/>
  <c r="G41" i="100"/>
  <c r="G42" i="100"/>
  <c r="F50" i="101"/>
  <c r="G51" i="101" s="1"/>
  <c r="F44" i="101"/>
  <c r="E44" i="101"/>
  <c r="F43" i="101"/>
  <c r="E43" i="101"/>
  <c r="L42" i="101"/>
  <c r="K42" i="101"/>
  <c r="L41" i="101"/>
  <c r="K41" i="101"/>
  <c r="L40" i="101"/>
  <c r="K40" i="101"/>
  <c r="L39" i="101"/>
  <c r="K39" i="101"/>
  <c r="L38" i="101"/>
  <c r="K38" i="101"/>
  <c r="L37" i="101"/>
  <c r="K37" i="101"/>
  <c r="L36" i="101"/>
  <c r="K36" i="101"/>
  <c r="L35" i="101"/>
  <c r="K35" i="101"/>
  <c r="L34" i="101"/>
  <c r="K34" i="101"/>
  <c r="L33" i="101"/>
  <c r="K33" i="101"/>
  <c r="L32" i="101"/>
  <c r="K32" i="101"/>
  <c r="L31" i="101"/>
  <c r="K31" i="101"/>
  <c r="L30" i="101"/>
  <c r="K30" i="101"/>
  <c r="H30" i="101"/>
  <c r="G30" i="101"/>
  <c r="D30" i="101"/>
  <c r="D31" i="101" s="1"/>
  <c r="D32" i="101" s="1"/>
  <c r="D33" i="101" s="1"/>
  <c r="D34" i="101" s="1"/>
  <c r="D35" i="101" s="1"/>
  <c r="D36" i="101" s="1"/>
  <c r="D37" i="101" s="1"/>
  <c r="D38" i="101" s="1"/>
  <c r="D39" i="101" s="1"/>
  <c r="D40" i="101" s="1"/>
  <c r="D41" i="101" s="1"/>
  <c r="D42" i="101" s="1"/>
  <c r="L29" i="101"/>
  <c r="K29" i="101"/>
  <c r="H29" i="101"/>
  <c r="G29" i="101"/>
  <c r="H20" i="101"/>
  <c r="K20" i="101" s="1"/>
  <c r="K21" i="101" s="1"/>
  <c r="G44" i="101" l="1"/>
  <c r="G43" i="101"/>
  <c r="H44" i="101"/>
  <c r="H43" i="101"/>
  <c r="G40" i="100" l="1"/>
  <c r="H40" i="100"/>
  <c r="G39" i="100" l="1"/>
  <c r="H39" i="100"/>
  <c r="G38" i="100" l="1"/>
  <c r="H38" i="100"/>
  <c r="H37" i="100"/>
  <c r="H36" i="100" l="1"/>
  <c r="G35" i="100" l="1"/>
  <c r="H35" i="100"/>
  <c r="G36" i="100"/>
  <c r="G37" i="100"/>
  <c r="H34" i="100" l="1"/>
  <c r="G34" i="100"/>
  <c r="H33" i="100" l="1"/>
  <c r="G33" i="100"/>
  <c r="H32" i="100" l="1"/>
  <c r="G32" i="100"/>
  <c r="H31" i="100" l="1"/>
  <c r="G31" i="100"/>
  <c r="H30" i="100" l="1"/>
  <c r="G30" i="100"/>
  <c r="H41" i="99" l="1"/>
  <c r="H42" i="99"/>
  <c r="G42" i="99"/>
  <c r="F50" i="100"/>
  <c r="G51" i="100" s="1"/>
  <c r="F44" i="100"/>
  <c r="E44" i="100"/>
  <c r="F43" i="100"/>
  <c r="E43" i="100"/>
  <c r="L42" i="100"/>
  <c r="K42" i="100"/>
  <c r="L41" i="100"/>
  <c r="K41" i="100"/>
  <c r="L40" i="100"/>
  <c r="K40" i="100"/>
  <c r="L39" i="100"/>
  <c r="K39" i="100"/>
  <c r="L38" i="100"/>
  <c r="K38" i="100"/>
  <c r="L37" i="100"/>
  <c r="K37" i="100"/>
  <c r="L36" i="100"/>
  <c r="K36" i="100"/>
  <c r="L35" i="100"/>
  <c r="K35" i="100"/>
  <c r="L34" i="100"/>
  <c r="K34" i="100"/>
  <c r="L33" i="100"/>
  <c r="K33" i="100"/>
  <c r="L32" i="100"/>
  <c r="K32" i="100"/>
  <c r="L31" i="100"/>
  <c r="K31" i="100"/>
  <c r="L30" i="100"/>
  <c r="K30" i="100"/>
  <c r="D30" i="100"/>
  <c r="D31" i="100" s="1"/>
  <c r="D32" i="100" s="1"/>
  <c r="D33" i="100" s="1"/>
  <c r="D34" i="100" s="1"/>
  <c r="D35" i="100" s="1"/>
  <c r="D36" i="100" s="1"/>
  <c r="D37" i="100" s="1"/>
  <c r="D38" i="100" s="1"/>
  <c r="D39" i="100" s="1"/>
  <c r="D40" i="100" s="1"/>
  <c r="D41" i="100" s="1"/>
  <c r="D42" i="100" s="1"/>
  <c r="L29" i="100"/>
  <c r="K29" i="100"/>
  <c r="H29" i="100"/>
  <c r="G29" i="100"/>
  <c r="G44" i="100" s="1"/>
  <c r="H20" i="100"/>
  <c r="K20" i="100" s="1"/>
  <c r="K21" i="100" s="1"/>
  <c r="G43" i="100" l="1"/>
  <c r="H44" i="100"/>
  <c r="H43" i="100"/>
  <c r="G41" i="99"/>
  <c r="H40" i="99" l="1"/>
  <c r="G40" i="99"/>
  <c r="H39" i="99" l="1"/>
  <c r="G39" i="99"/>
  <c r="H38" i="99" l="1"/>
  <c r="G38" i="99"/>
  <c r="H37" i="99" l="1"/>
  <c r="G37" i="99"/>
  <c r="H36" i="99"/>
  <c r="G36" i="99"/>
  <c r="H35" i="99"/>
  <c r="G35" i="99"/>
  <c r="N30" i="98" l="1"/>
  <c r="N31" i="98"/>
  <c r="N32" i="98"/>
  <c r="N33" i="98"/>
  <c r="N34" i="98"/>
  <c r="N35" i="98"/>
  <c r="N36" i="98"/>
  <c r="N37" i="98"/>
  <c r="N38" i="98"/>
  <c r="N39" i="98"/>
  <c r="N40" i="98"/>
  <c r="N41" i="98"/>
  <c r="N42" i="98"/>
  <c r="N29" i="98"/>
  <c r="G34" i="99" l="1"/>
  <c r="H34" i="99"/>
  <c r="H33" i="99" l="1"/>
  <c r="G33" i="99"/>
  <c r="G32" i="99" l="1"/>
  <c r="H32" i="99"/>
  <c r="H31" i="99" l="1"/>
  <c r="G31" i="99"/>
  <c r="H30" i="99" l="1"/>
  <c r="G30" i="99"/>
  <c r="G42" i="98" l="1"/>
  <c r="H42" i="98"/>
  <c r="G41" i="98"/>
  <c r="H41" i="98"/>
  <c r="G29" i="99"/>
  <c r="G44" i="99" s="1"/>
  <c r="F50" i="99"/>
  <c r="G51" i="99" s="1"/>
  <c r="F44" i="99"/>
  <c r="E44" i="99"/>
  <c r="F43" i="99"/>
  <c r="E43" i="99"/>
  <c r="L42" i="99"/>
  <c r="K42" i="99"/>
  <c r="L41" i="99"/>
  <c r="K41" i="99"/>
  <c r="L40" i="99"/>
  <c r="K40" i="99"/>
  <c r="L39" i="99"/>
  <c r="K39" i="99"/>
  <c r="L38" i="99"/>
  <c r="K38" i="99"/>
  <c r="L37" i="99"/>
  <c r="K37" i="99"/>
  <c r="L36" i="99"/>
  <c r="K36" i="99"/>
  <c r="L35" i="99"/>
  <c r="K35" i="99"/>
  <c r="L34" i="99"/>
  <c r="K34" i="99"/>
  <c r="L33" i="99"/>
  <c r="K33" i="99"/>
  <c r="L32" i="99"/>
  <c r="K32" i="99"/>
  <c r="L31" i="99"/>
  <c r="K31" i="99"/>
  <c r="L30" i="99"/>
  <c r="K30" i="99"/>
  <c r="D30" i="99"/>
  <c r="D31" i="99" s="1"/>
  <c r="D32" i="99" s="1"/>
  <c r="D33" i="99" s="1"/>
  <c r="D34" i="99" s="1"/>
  <c r="D35" i="99" s="1"/>
  <c r="D36" i="99" s="1"/>
  <c r="D37" i="99" s="1"/>
  <c r="D38" i="99" s="1"/>
  <c r="D39" i="99" s="1"/>
  <c r="D40" i="99" s="1"/>
  <c r="D41" i="99" s="1"/>
  <c r="D42" i="99" s="1"/>
  <c r="L29" i="99"/>
  <c r="K29" i="99"/>
  <c r="H29" i="99"/>
  <c r="H20" i="99"/>
  <c r="K20" i="99" s="1"/>
  <c r="K21" i="99" s="1"/>
  <c r="G40" i="98"/>
  <c r="H40" i="98"/>
  <c r="G43" i="99" l="1"/>
  <c r="H44" i="99"/>
  <c r="H43" i="99"/>
  <c r="H39" i="98" l="1"/>
  <c r="G39" i="98"/>
  <c r="G38" i="98" l="1"/>
  <c r="H38" i="98"/>
  <c r="G35" i="98" l="1"/>
  <c r="H35" i="98"/>
  <c r="G36" i="98"/>
  <c r="H36" i="98"/>
  <c r="G37" i="98"/>
  <c r="H37" i="98"/>
  <c r="G34" i="98" l="1"/>
  <c r="H34" i="98"/>
  <c r="G33" i="98" l="1"/>
  <c r="H33" i="98"/>
  <c r="G32" i="98" l="1"/>
  <c r="H32" i="98"/>
  <c r="G31" i="98" l="1"/>
  <c r="H31" i="98"/>
  <c r="H30" i="98" l="1"/>
  <c r="H42" i="97" l="1"/>
  <c r="F50" i="98" l="1"/>
  <c r="G51" i="98" s="1"/>
  <c r="F44" i="98"/>
  <c r="E44" i="98"/>
  <c r="F43" i="98"/>
  <c r="E43" i="98"/>
  <c r="L42" i="98"/>
  <c r="K42" i="98"/>
  <c r="L41" i="98"/>
  <c r="K41" i="98"/>
  <c r="L40" i="98"/>
  <c r="K40" i="98"/>
  <c r="L39" i="98"/>
  <c r="K39" i="98"/>
  <c r="L38" i="98"/>
  <c r="K38" i="98"/>
  <c r="L37" i="98"/>
  <c r="K37" i="98"/>
  <c r="L36" i="98"/>
  <c r="K36" i="98"/>
  <c r="L35" i="98"/>
  <c r="K35" i="98"/>
  <c r="L34" i="98"/>
  <c r="K34" i="98"/>
  <c r="L33" i="98"/>
  <c r="K33" i="98"/>
  <c r="L32" i="98"/>
  <c r="K32" i="98"/>
  <c r="L31" i="98"/>
  <c r="K31" i="98"/>
  <c r="L30" i="98"/>
  <c r="K30" i="98"/>
  <c r="G30" i="98"/>
  <c r="D30" i="98"/>
  <c r="D31" i="98" s="1"/>
  <c r="D32" i="98" s="1"/>
  <c r="D33" i="98" s="1"/>
  <c r="D34" i="98" s="1"/>
  <c r="D35" i="98" s="1"/>
  <c r="D36" i="98" s="1"/>
  <c r="D37" i="98" s="1"/>
  <c r="D38" i="98" s="1"/>
  <c r="D39" i="98" s="1"/>
  <c r="D40" i="98" s="1"/>
  <c r="D41" i="98" s="1"/>
  <c r="D42" i="98" s="1"/>
  <c r="L29" i="98"/>
  <c r="K29" i="98"/>
  <c r="H29" i="98"/>
  <c r="G29" i="98"/>
  <c r="H20" i="98"/>
  <c r="K20" i="98" s="1"/>
  <c r="K21" i="98" s="1"/>
  <c r="G42" i="97"/>
  <c r="H44" i="98" l="1"/>
  <c r="G43" i="98"/>
  <c r="H43" i="98"/>
  <c r="G44" i="98"/>
  <c r="H41" i="97" l="1"/>
  <c r="G41" i="97"/>
  <c r="H40" i="97" l="1"/>
  <c r="G40" i="97"/>
  <c r="H39" i="97" l="1"/>
  <c r="G39" i="97" l="1"/>
  <c r="G38" i="97"/>
  <c r="H38" i="97"/>
  <c r="H37" i="97" l="1"/>
  <c r="G37" i="97"/>
  <c r="G36" i="97"/>
  <c r="H36" i="97"/>
  <c r="G35" i="97"/>
  <c r="H35" i="97"/>
  <c r="G34" i="97"/>
  <c r="H34" i="97"/>
  <c r="N30" i="96" l="1"/>
  <c r="N31" i="96"/>
  <c r="N32" i="96"/>
  <c r="N33" i="96"/>
  <c r="N34" i="96"/>
  <c r="N35" i="96"/>
  <c r="N36" i="96"/>
  <c r="N37" i="96"/>
  <c r="N38" i="96"/>
  <c r="N39" i="96"/>
  <c r="N40" i="96"/>
  <c r="N41" i="96"/>
  <c r="N42" i="96"/>
  <c r="N29" i="96"/>
  <c r="H33" i="97" l="1"/>
  <c r="G33" i="97"/>
  <c r="H32" i="97" l="1"/>
  <c r="G32" i="97"/>
  <c r="H31" i="97" l="1"/>
  <c r="G31" i="97"/>
  <c r="H30" i="97" l="1"/>
  <c r="G30" i="97"/>
  <c r="H42" i="96"/>
  <c r="G42" i="96"/>
  <c r="F50" i="97"/>
  <c r="G51" i="97" s="1"/>
  <c r="F44" i="97"/>
  <c r="E44" i="97"/>
  <c r="F43" i="97"/>
  <c r="E43" i="97"/>
  <c r="L42" i="97"/>
  <c r="K42" i="97"/>
  <c r="L41" i="97"/>
  <c r="K41" i="97"/>
  <c r="L40" i="97"/>
  <c r="K40" i="97"/>
  <c r="L39" i="97"/>
  <c r="K39" i="97"/>
  <c r="L38" i="97"/>
  <c r="K38" i="97"/>
  <c r="L37" i="97"/>
  <c r="K37" i="97"/>
  <c r="L36" i="97"/>
  <c r="K36" i="97"/>
  <c r="L35" i="97"/>
  <c r="K35" i="97"/>
  <c r="L34" i="97"/>
  <c r="K34" i="97"/>
  <c r="L33" i="97"/>
  <c r="K33" i="97"/>
  <c r="L32" i="97"/>
  <c r="K32" i="97"/>
  <c r="L31" i="97"/>
  <c r="K31" i="97"/>
  <c r="L30" i="97"/>
  <c r="K30" i="97"/>
  <c r="D30" i="97"/>
  <c r="D31" i="97" s="1"/>
  <c r="D32" i="97" s="1"/>
  <c r="D33" i="97" s="1"/>
  <c r="D34" i="97" s="1"/>
  <c r="D35" i="97" s="1"/>
  <c r="D36" i="97" s="1"/>
  <c r="D37" i="97" s="1"/>
  <c r="D38" i="97" s="1"/>
  <c r="D39" i="97" s="1"/>
  <c r="D40" i="97" s="1"/>
  <c r="D41" i="97" s="1"/>
  <c r="D42" i="97" s="1"/>
  <c r="L29" i="97"/>
  <c r="K29" i="97"/>
  <c r="H29" i="97"/>
  <c r="G29" i="97"/>
  <c r="H20" i="97"/>
  <c r="K20" i="97" s="1"/>
  <c r="K21" i="97" s="1"/>
  <c r="G44" i="97" l="1"/>
  <c r="H44" i="97"/>
  <c r="G43" i="97"/>
  <c r="H43" i="97"/>
  <c r="H41" i="96"/>
  <c r="G41" i="96"/>
  <c r="H40" i="96" l="1"/>
  <c r="G40" i="96"/>
  <c r="H39" i="96" l="1"/>
  <c r="G39" i="96"/>
  <c r="H38" i="96" l="1"/>
  <c r="G38" i="96"/>
  <c r="G37" i="96" l="1"/>
  <c r="H37" i="96"/>
  <c r="G36" i="96"/>
  <c r="H36" i="96"/>
  <c r="H35" i="96" l="1"/>
  <c r="G35" i="96"/>
  <c r="H34" i="96" l="1"/>
  <c r="G34" i="96"/>
  <c r="H33" i="96" l="1"/>
  <c r="G33" i="96"/>
  <c r="H32" i="96" l="1"/>
  <c r="G32" i="96"/>
  <c r="H31" i="96" l="1"/>
  <c r="G31" i="96"/>
  <c r="H30" i="96" l="1"/>
  <c r="G30" i="96"/>
  <c r="E43" i="96"/>
  <c r="F50" i="96"/>
  <c r="G51" i="96" s="1"/>
  <c r="F44" i="96"/>
  <c r="F43" i="96"/>
  <c r="L42" i="96"/>
  <c r="K42" i="96"/>
  <c r="L41" i="96"/>
  <c r="K41" i="96"/>
  <c r="L40" i="96"/>
  <c r="K40" i="96"/>
  <c r="L39" i="96"/>
  <c r="K39" i="96"/>
  <c r="L38" i="96"/>
  <c r="K38" i="96"/>
  <c r="L37" i="96"/>
  <c r="K37" i="96"/>
  <c r="L36" i="96"/>
  <c r="K36" i="96"/>
  <c r="L35" i="96"/>
  <c r="K35" i="96"/>
  <c r="L34" i="96"/>
  <c r="K34" i="96"/>
  <c r="L33" i="96"/>
  <c r="K33" i="96"/>
  <c r="L32" i="96"/>
  <c r="K32" i="96"/>
  <c r="L31" i="96"/>
  <c r="K31" i="96"/>
  <c r="L30" i="96"/>
  <c r="K30" i="96"/>
  <c r="D30" i="96"/>
  <c r="D31" i="96" s="1"/>
  <c r="D32" i="96" s="1"/>
  <c r="D33" i="96" s="1"/>
  <c r="D34" i="96" s="1"/>
  <c r="D35" i="96" s="1"/>
  <c r="D36" i="96" s="1"/>
  <c r="D37" i="96" s="1"/>
  <c r="D38" i="96" s="1"/>
  <c r="D39" i="96" s="1"/>
  <c r="D40" i="96" s="1"/>
  <c r="D41" i="96" s="1"/>
  <c r="D42" i="96" s="1"/>
  <c r="L29" i="96"/>
  <c r="K29" i="96"/>
  <c r="H20" i="96"/>
  <c r="K20" i="96" s="1"/>
  <c r="K21" i="96" s="1"/>
  <c r="G42" i="95"/>
  <c r="H42" i="95"/>
  <c r="G29" i="96" l="1"/>
  <c r="G44" i="96" s="1"/>
  <c r="H29" i="96"/>
  <c r="H44" i="96" s="1"/>
  <c r="E44" i="96"/>
  <c r="G43" i="96"/>
  <c r="H43" i="96" l="1"/>
  <c r="H41" i="95" l="1"/>
  <c r="G41" i="95"/>
  <c r="H40" i="95" l="1"/>
  <c r="G40" i="95"/>
  <c r="H39" i="95" l="1"/>
  <c r="G39" i="95"/>
  <c r="H38" i="95" l="1"/>
  <c r="G38" i="95"/>
  <c r="G35" i="95" l="1"/>
  <c r="H35" i="95"/>
  <c r="G36" i="95"/>
  <c r="H36" i="95"/>
  <c r="G37" i="95"/>
  <c r="H37" i="95"/>
  <c r="H34" i="95" l="1"/>
  <c r="G34" i="95"/>
  <c r="H33" i="95" l="1"/>
  <c r="G33" i="95"/>
  <c r="H32" i="95" l="1"/>
  <c r="G32" i="95"/>
  <c r="H31" i="95" l="1"/>
  <c r="G31" i="95"/>
  <c r="F50" i="95" l="1"/>
  <c r="G51" i="95" s="1"/>
  <c r="F44" i="95"/>
  <c r="F43" i="95"/>
  <c r="L42" i="95"/>
  <c r="K42" i="95"/>
  <c r="L41" i="95"/>
  <c r="K41" i="95"/>
  <c r="L40" i="95"/>
  <c r="K40" i="95"/>
  <c r="L39" i="95"/>
  <c r="K39" i="95"/>
  <c r="L38" i="95"/>
  <c r="K38" i="95"/>
  <c r="L37" i="95"/>
  <c r="K37" i="95"/>
  <c r="L36" i="95"/>
  <c r="K36" i="95"/>
  <c r="L35" i="95"/>
  <c r="K35" i="95"/>
  <c r="L34" i="95"/>
  <c r="K34" i="95"/>
  <c r="L33" i="95"/>
  <c r="K33" i="95"/>
  <c r="L32" i="95"/>
  <c r="K32" i="95"/>
  <c r="L31" i="95"/>
  <c r="K31" i="95"/>
  <c r="L30" i="95"/>
  <c r="K30" i="95"/>
  <c r="D30" i="95"/>
  <c r="D31" i="95" s="1"/>
  <c r="D32" i="95" s="1"/>
  <c r="D33" i="95" s="1"/>
  <c r="D34" i="95" s="1"/>
  <c r="D35" i="95" s="1"/>
  <c r="D36" i="95" s="1"/>
  <c r="D37" i="95" s="1"/>
  <c r="D38" i="95" s="1"/>
  <c r="D39" i="95" s="1"/>
  <c r="D40" i="95" s="1"/>
  <c r="D41" i="95" s="1"/>
  <c r="D42" i="95" s="1"/>
  <c r="L29" i="95"/>
  <c r="K29" i="95"/>
  <c r="H20" i="95"/>
  <c r="K20" i="95" l="1"/>
  <c r="K21" i="95" s="1"/>
  <c r="H30" i="95" l="1"/>
  <c r="G30" i="95"/>
  <c r="E43" i="95"/>
  <c r="G43" i="95" s="1"/>
  <c r="H29" i="95"/>
  <c r="G29" i="95"/>
  <c r="E44" i="95"/>
  <c r="H44" i="95" l="1"/>
  <c r="H43" i="95"/>
  <c r="G44" i="95"/>
  <c r="F50" i="94" l="1"/>
  <c r="G51" i="94" s="1"/>
  <c r="F44" i="94"/>
  <c r="F43" i="94"/>
  <c r="L42" i="94"/>
  <c r="K42" i="94"/>
  <c r="L41" i="94"/>
  <c r="K41" i="94"/>
  <c r="L40" i="94"/>
  <c r="K40" i="94"/>
  <c r="L39" i="94"/>
  <c r="K39" i="94"/>
  <c r="L38" i="94"/>
  <c r="K38" i="94"/>
  <c r="L37" i="94"/>
  <c r="K37" i="94"/>
  <c r="L36" i="94"/>
  <c r="K36" i="94"/>
  <c r="L35" i="94"/>
  <c r="K35" i="94"/>
  <c r="L34" i="94"/>
  <c r="K34" i="94"/>
  <c r="L33" i="94"/>
  <c r="K33" i="94"/>
  <c r="L32" i="94"/>
  <c r="K32" i="94"/>
  <c r="L31" i="94"/>
  <c r="K31" i="94"/>
  <c r="L30" i="94"/>
  <c r="K30" i="94"/>
  <c r="D30" i="94"/>
  <c r="D31" i="94" s="1"/>
  <c r="D32" i="94" s="1"/>
  <c r="D33" i="94" s="1"/>
  <c r="D34" i="94" s="1"/>
  <c r="D35" i="94" s="1"/>
  <c r="D36" i="94" s="1"/>
  <c r="D37" i="94" s="1"/>
  <c r="D38" i="94" s="1"/>
  <c r="D39" i="94" s="1"/>
  <c r="D40" i="94" s="1"/>
  <c r="D41" i="94" s="1"/>
  <c r="D42" i="94" s="1"/>
  <c r="L29" i="94"/>
  <c r="K29" i="94"/>
  <c r="H20" i="94"/>
  <c r="E40" i="94" s="1"/>
  <c r="H40" i="94" l="1"/>
  <c r="G40" i="94"/>
  <c r="E35" i="94"/>
  <c r="E39" i="94"/>
  <c r="E31" i="94"/>
  <c r="K20" i="94"/>
  <c r="K21" i="94" s="1"/>
  <c r="E30" i="94"/>
  <c r="E34" i="94"/>
  <c r="E38" i="94"/>
  <c r="E42" i="94"/>
  <c r="E29" i="94"/>
  <c r="G29" i="94" s="1"/>
  <c r="E33" i="94"/>
  <c r="E37" i="94"/>
  <c r="E41" i="94"/>
  <c r="E32" i="94"/>
  <c r="E36" i="94"/>
  <c r="H42" i="94" l="1"/>
  <c r="G42" i="94"/>
  <c r="H38" i="94"/>
  <c r="G38" i="94"/>
  <c r="H36" i="94"/>
  <c r="G36" i="94"/>
  <c r="G41" i="94"/>
  <c r="H41" i="94"/>
  <c r="H37" i="94"/>
  <c r="G37" i="94"/>
  <c r="H39" i="94"/>
  <c r="G39" i="94"/>
  <c r="H35" i="94"/>
  <c r="G35" i="94"/>
  <c r="H34" i="94"/>
  <c r="G34" i="94"/>
  <c r="H32" i="94"/>
  <c r="G32" i="94"/>
  <c r="H30" i="94"/>
  <c r="G30" i="94"/>
  <c r="H31" i="94"/>
  <c r="G31" i="94"/>
  <c r="H33" i="94"/>
  <c r="G33" i="94"/>
  <c r="E43" i="94"/>
  <c r="G43" i="94" s="1"/>
  <c r="H29" i="94"/>
  <c r="E44" i="94"/>
  <c r="G44" i="94" l="1"/>
  <c r="H44" i="94"/>
  <c r="H43" i="94"/>
  <c r="F50" i="93" l="1"/>
  <c r="G51" i="93" s="1"/>
  <c r="F44" i="93"/>
  <c r="F43" i="93"/>
  <c r="L42" i="93"/>
  <c r="K42" i="93"/>
  <c r="L41" i="93"/>
  <c r="K41" i="93"/>
  <c r="L40" i="93"/>
  <c r="K40" i="93"/>
  <c r="L39" i="93"/>
  <c r="K39" i="93"/>
  <c r="L38" i="93"/>
  <c r="K38" i="93"/>
  <c r="L37" i="93"/>
  <c r="K37" i="93"/>
  <c r="L36" i="93"/>
  <c r="K36" i="93"/>
  <c r="L35" i="93"/>
  <c r="K35" i="93"/>
  <c r="L34" i="93"/>
  <c r="K34" i="93"/>
  <c r="L33" i="93"/>
  <c r="K33" i="93"/>
  <c r="L32" i="93"/>
  <c r="K32" i="93"/>
  <c r="L31" i="93"/>
  <c r="K31" i="93"/>
  <c r="L30" i="93"/>
  <c r="K30" i="93"/>
  <c r="D30" i="93"/>
  <c r="D31" i="93" s="1"/>
  <c r="D32" i="93" s="1"/>
  <c r="D33" i="93" s="1"/>
  <c r="D34" i="93" s="1"/>
  <c r="D35" i="93" s="1"/>
  <c r="D36" i="93" s="1"/>
  <c r="D37" i="93" s="1"/>
  <c r="D38" i="93" s="1"/>
  <c r="D39" i="93" s="1"/>
  <c r="D40" i="93" s="1"/>
  <c r="D41" i="93" s="1"/>
  <c r="D42" i="93" s="1"/>
  <c r="L29" i="93"/>
  <c r="K29" i="93"/>
  <c r="H20" i="93"/>
  <c r="K20" i="93" s="1"/>
  <c r="K21" i="93" s="1"/>
  <c r="H42" i="92"/>
  <c r="G42" i="92"/>
  <c r="E29" i="93" l="1"/>
  <c r="H29" i="93" s="1"/>
  <c r="E35" i="93"/>
  <c r="E42" i="93"/>
  <c r="E34" i="93"/>
  <c r="E41" i="93"/>
  <c r="E33" i="93"/>
  <c r="E36" i="93"/>
  <c r="E40" i="93"/>
  <c r="E32" i="93"/>
  <c r="E37" i="93"/>
  <c r="E39" i="93"/>
  <c r="E31" i="93"/>
  <c r="E38" i="93"/>
  <c r="E30" i="93"/>
  <c r="H42" i="93" l="1"/>
  <c r="G42" i="93"/>
  <c r="E43" i="93"/>
  <c r="G43" i="93" s="1"/>
  <c r="G29" i="93"/>
  <c r="H41" i="93"/>
  <c r="G41" i="93"/>
  <c r="G40" i="93"/>
  <c r="H40" i="93"/>
  <c r="G34" i="93"/>
  <c r="H34" i="93"/>
  <c r="H39" i="93"/>
  <c r="G39" i="93"/>
  <c r="H37" i="93"/>
  <c r="G37" i="93"/>
  <c r="H35" i="93"/>
  <c r="G35" i="93"/>
  <c r="H36" i="93"/>
  <c r="G36" i="93"/>
  <c r="G38" i="93"/>
  <c r="H38" i="93"/>
  <c r="H31" i="93"/>
  <c r="G31" i="93"/>
  <c r="H33" i="93"/>
  <c r="G33" i="93"/>
  <c r="H32" i="93"/>
  <c r="G32" i="93"/>
  <c r="G30" i="93"/>
  <c r="H30" i="93"/>
  <c r="E44" i="93"/>
  <c r="G44" i="93" l="1"/>
  <c r="H44" i="93"/>
  <c r="H43" i="93"/>
  <c r="H41" i="92"/>
  <c r="G41" i="92"/>
  <c r="H40" i="92" l="1"/>
  <c r="G40" i="92"/>
  <c r="H39" i="92" l="1"/>
  <c r="G39" i="92"/>
  <c r="H38" i="92" l="1"/>
  <c r="G38" i="92"/>
  <c r="H37" i="92" l="1"/>
  <c r="G37" i="92"/>
  <c r="H36" i="92"/>
  <c r="G36" i="92"/>
  <c r="H35" i="92" l="1"/>
  <c r="G35" i="92"/>
  <c r="H34" i="92" l="1"/>
  <c r="G34" i="92"/>
  <c r="H33" i="92" l="1"/>
  <c r="G33" i="92"/>
  <c r="H32" i="92" l="1"/>
  <c r="G32" i="92"/>
  <c r="G31" i="92" l="1"/>
  <c r="H31" i="92"/>
  <c r="G30" i="92" l="1"/>
  <c r="H30" i="92"/>
  <c r="F50" i="92" l="1"/>
  <c r="G51" i="92" s="1"/>
  <c r="F44" i="92"/>
  <c r="E44" i="92"/>
  <c r="F43" i="92"/>
  <c r="E43" i="92"/>
  <c r="L42" i="92"/>
  <c r="K42" i="92"/>
  <c r="L41" i="92"/>
  <c r="K41" i="92"/>
  <c r="L40" i="92"/>
  <c r="K40" i="92"/>
  <c r="L39" i="92"/>
  <c r="K39" i="92"/>
  <c r="L38" i="92"/>
  <c r="K38" i="92"/>
  <c r="L37" i="92"/>
  <c r="K37" i="92"/>
  <c r="L36" i="92"/>
  <c r="K36" i="92"/>
  <c r="L35" i="92"/>
  <c r="K35" i="92"/>
  <c r="L34" i="92"/>
  <c r="K34" i="92"/>
  <c r="L33" i="92"/>
  <c r="K33" i="92"/>
  <c r="L32" i="92"/>
  <c r="K32" i="92"/>
  <c r="L31" i="92"/>
  <c r="K31" i="92"/>
  <c r="L30" i="92"/>
  <c r="K30" i="92"/>
  <c r="D30" i="92"/>
  <c r="D31" i="92" s="1"/>
  <c r="D32" i="92" s="1"/>
  <c r="D33" i="92" s="1"/>
  <c r="D34" i="92" s="1"/>
  <c r="D35" i="92" s="1"/>
  <c r="D36" i="92" s="1"/>
  <c r="D37" i="92" s="1"/>
  <c r="D38" i="92" s="1"/>
  <c r="D39" i="92" s="1"/>
  <c r="D40" i="92" s="1"/>
  <c r="D41" i="92" s="1"/>
  <c r="D42" i="92" s="1"/>
  <c r="L29" i="92"/>
  <c r="K29" i="92"/>
  <c r="H29" i="92"/>
  <c r="G29" i="92"/>
  <c r="H20" i="92"/>
  <c r="K20" i="92" s="1"/>
  <c r="K21" i="92" s="1"/>
  <c r="G43" i="92" l="1"/>
  <c r="H44" i="92"/>
  <c r="G44" i="92"/>
  <c r="H43" i="92"/>
  <c r="G42" i="91"/>
  <c r="H42" i="91"/>
  <c r="H41" i="91" l="1"/>
  <c r="G41" i="91"/>
  <c r="G40" i="91" l="1"/>
  <c r="H40" i="91"/>
  <c r="H39" i="91" l="1"/>
  <c r="G39" i="91"/>
  <c r="H38" i="91" l="1"/>
  <c r="G38" i="91"/>
  <c r="G36" i="91" l="1"/>
  <c r="H36" i="91"/>
  <c r="G37" i="91"/>
  <c r="H37" i="91"/>
  <c r="G35" i="91"/>
  <c r="H35" i="91"/>
  <c r="H34" i="91" l="1"/>
  <c r="G34" i="91"/>
  <c r="H33" i="91" l="1"/>
  <c r="G33" i="91"/>
  <c r="H32" i="91" l="1"/>
  <c r="G32" i="91"/>
  <c r="L31" i="91" l="1"/>
  <c r="H31" i="91" l="1"/>
  <c r="G31" i="91"/>
  <c r="F50" i="91" l="1"/>
  <c r="G51" i="91" s="1"/>
  <c r="F44" i="91"/>
  <c r="E44" i="91"/>
  <c r="F43" i="91"/>
  <c r="E43" i="91"/>
  <c r="L42" i="91"/>
  <c r="K42" i="91"/>
  <c r="L41" i="91"/>
  <c r="K41" i="91"/>
  <c r="L40" i="91"/>
  <c r="K40" i="91"/>
  <c r="L39" i="91"/>
  <c r="K39" i="91"/>
  <c r="L38" i="91"/>
  <c r="K38" i="91"/>
  <c r="L37" i="91"/>
  <c r="K37" i="91"/>
  <c r="L36" i="91"/>
  <c r="K36" i="91"/>
  <c r="L35" i="91"/>
  <c r="K35" i="91"/>
  <c r="L34" i="91"/>
  <c r="K34" i="91"/>
  <c r="L33" i="91"/>
  <c r="K33" i="91"/>
  <c r="L32" i="91"/>
  <c r="K32" i="91"/>
  <c r="K31" i="91"/>
  <c r="L30" i="91"/>
  <c r="K30" i="91"/>
  <c r="H30" i="91"/>
  <c r="G30" i="91"/>
  <c r="D30" i="91"/>
  <c r="D31" i="91" s="1"/>
  <c r="D32" i="91" s="1"/>
  <c r="D33" i="91" s="1"/>
  <c r="D34" i="91" s="1"/>
  <c r="D35" i="91" s="1"/>
  <c r="D36" i="91" s="1"/>
  <c r="D37" i="91" s="1"/>
  <c r="D38" i="91" s="1"/>
  <c r="D39" i="91" s="1"/>
  <c r="D40" i="91" s="1"/>
  <c r="D41" i="91" s="1"/>
  <c r="D42" i="91" s="1"/>
  <c r="L29" i="91"/>
  <c r="K29" i="91"/>
  <c r="H29" i="91"/>
  <c r="G29" i="91"/>
  <c r="H20" i="91"/>
  <c r="K20" i="91" s="1"/>
  <c r="K21" i="91" s="1"/>
  <c r="G44" i="91" l="1"/>
  <c r="H44" i="91"/>
  <c r="G43" i="91"/>
  <c r="H43" i="91"/>
  <c r="H42" i="90"/>
  <c r="G42" i="90"/>
  <c r="H41" i="90" l="1"/>
  <c r="G41" i="90"/>
  <c r="H40" i="90" l="1"/>
  <c r="G40" i="90"/>
  <c r="H39" i="90" l="1"/>
  <c r="G39" i="90"/>
  <c r="H38" i="90" l="1"/>
  <c r="G38" i="90"/>
  <c r="G36" i="90" l="1"/>
  <c r="H36" i="90"/>
  <c r="G37" i="90"/>
  <c r="H37" i="90"/>
  <c r="H35" i="90"/>
  <c r="G35" i="90"/>
  <c r="G34" i="90" l="1"/>
  <c r="H34" i="90"/>
  <c r="G33" i="90" l="1"/>
  <c r="H33" i="90"/>
  <c r="H32" i="90" l="1"/>
  <c r="G32" i="90"/>
  <c r="H31" i="90" l="1"/>
  <c r="G31" i="90"/>
  <c r="G30" i="90" l="1"/>
  <c r="H30" i="90"/>
  <c r="F50" i="90"/>
  <c r="G51" i="90" s="1"/>
  <c r="F44" i="90"/>
  <c r="E44" i="90"/>
  <c r="F43" i="90"/>
  <c r="E43" i="90"/>
  <c r="L42" i="90"/>
  <c r="K42" i="90"/>
  <c r="L41" i="90"/>
  <c r="K41" i="90"/>
  <c r="L40" i="90"/>
  <c r="K40" i="90"/>
  <c r="L39" i="90"/>
  <c r="K39" i="90"/>
  <c r="L38" i="90"/>
  <c r="K38" i="90"/>
  <c r="L37" i="90"/>
  <c r="K37" i="90"/>
  <c r="L36" i="90"/>
  <c r="K36" i="90"/>
  <c r="L35" i="90"/>
  <c r="K35" i="90"/>
  <c r="L34" i="90"/>
  <c r="K34" i="90"/>
  <c r="L33" i="90"/>
  <c r="K33" i="90"/>
  <c r="L32" i="90"/>
  <c r="K32" i="90"/>
  <c r="L31" i="90"/>
  <c r="K31" i="90"/>
  <c r="L30" i="90"/>
  <c r="K30" i="90"/>
  <c r="D30" i="90"/>
  <c r="D31" i="90" s="1"/>
  <c r="D32" i="90" s="1"/>
  <c r="D33" i="90" s="1"/>
  <c r="D34" i="90" s="1"/>
  <c r="D35" i="90" s="1"/>
  <c r="D36" i="90" s="1"/>
  <c r="D37" i="90" s="1"/>
  <c r="D38" i="90" s="1"/>
  <c r="D39" i="90" s="1"/>
  <c r="D40" i="90" s="1"/>
  <c r="D41" i="90" s="1"/>
  <c r="D42" i="90" s="1"/>
  <c r="L29" i="90"/>
  <c r="K29" i="90"/>
  <c r="H29" i="90"/>
  <c r="G29" i="90"/>
  <c r="H20" i="90"/>
  <c r="K20" i="90" s="1"/>
  <c r="K21" i="90" s="1"/>
  <c r="G43" i="90" l="1"/>
  <c r="H44" i="90"/>
  <c r="G44" i="90"/>
  <c r="H43" i="90"/>
  <c r="H42" i="89"/>
  <c r="G42" i="89" l="1"/>
  <c r="H41" i="89" l="1"/>
  <c r="G41" i="89"/>
  <c r="G40" i="89" l="1"/>
  <c r="H40" i="89"/>
  <c r="G39" i="89" l="1"/>
  <c r="H39" i="89"/>
  <c r="G38" i="89" l="1"/>
  <c r="H38" i="89"/>
  <c r="H37" i="89" l="1"/>
  <c r="H36" i="89"/>
  <c r="G35" i="89" l="1"/>
  <c r="H35" i="89"/>
  <c r="G36" i="89"/>
  <c r="G37" i="89"/>
  <c r="H34" i="89" l="1"/>
  <c r="G34" i="89"/>
  <c r="H33" i="89" l="1"/>
  <c r="G33" i="89"/>
  <c r="H32" i="89" l="1"/>
  <c r="G32" i="89"/>
  <c r="H31" i="89" l="1"/>
  <c r="G31" i="89"/>
  <c r="F50" i="89" l="1"/>
  <c r="G51" i="89" s="1"/>
  <c r="F44" i="89"/>
  <c r="E44" i="89"/>
  <c r="F43" i="89"/>
  <c r="E43" i="89"/>
  <c r="L42" i="89"/>
  <c r="K42" i="89"/>
  <c r="L41" i="89"/>
  <c r="K41" i="89"/>
  <c r="L40" i="89"/>
  <c r="K40" i="89"/>
  <c r="L39" i="89"/>
  <c r="K39" i="89"/>
  <c r="L38" i="89"/>
  <c r="K38" i="89"/>
  <c r="L37" i="89"/>
  <c r="K37" i="89"/>
  <c r="L36" i="89"/>
  <c r="K36" i="89"/>
  <c r="L35" i="89"/>
  <c r="K35" i="89"/>
  <c r="L34" i="89"/>
  <c r="K34" i="89"/>
  <c r="L33" i="89"/>
  <c r="K33" i="89"/>
  <c r="L32" i="89"/>
  <c r="K32" i="89"/>
  <c r="L31" i="89"/>
  <c r="K31" i="89"/>
  <c r="L30" i="89"/>
  <c r="K30" i="89"/>
  <c r="H30" i="89"/>
  <c r="G30" i="89"/>
  <c r="D30" i="89"/>
  <c r="D31" i="89" s="1"/>
  <c r="D32" i="89" s="1"/>
  <c r="D33" i="89" s="1"/>
  <c r="D34" i="89" s="1"/>
  <c r="D35" i="89" s="1"/>
  <c r="D36" i="89" s="1"/>
  <c r="D37" i="89" s="1"/>
  <c r="D38" i="89" s="1"/>
  <c r="D39" i="89" s="1"/>
  <c r="D40" i="89" s="1"/>
  <c r="D41" i="89" s="1"/>
  <c r="D42" i="89" s="1"/>
  <c r="L29" i="89"/>
  <c r="K29" i="89"/>
  <c r="H29" i="89"/>
  <c r="G29" i="89"/>
  <c r="H20" i="89"/>
  <c r="K20" i="89" s="1"/>
  <c r="K21" i="89" s="1"/>
  <c r="H44" i="89" l="1"/>
  <c r="G44" i="89"/>
  <c r="G43" i="89"/>
  <c r="H43" i="89"/>
  <c r="H42" i="88"/>
  <c r="G42" i="88"/>
  <c r="H41" i="88" l="1"/>
  <c r="G41" i="88"/>
  <c r="H40" i="88" l="1"/>
  <c r="G40" i="88"/>
  <c r="H39" i="88" l="1"/>
  <c r="G39" i="88"/>
  <c r="H38" i="88" l="1"/>
  <c r="G38" i="88"/>
  <c r="H37" i="88" l="1"/>
  <c r="G37" i="88"/>
  <c r="H36" i="88"/>
  <c r="G36" i="88"/>
  <c r="G35" i="88" l="1"/>
  <c r="H35" i="88"/>
  <c r="H34" i="88" l="1"/>
  <c r="G34" i="88"/>
  <c r="G33" i="88" l="1"/>
  <c r="H33" i="88"/>
  <c r="G32" i="88" l="1"/>
  <c r="H32" i="88"/>
  <c r="H31" i="88" l="1"/>
  <c r="G31" i="88"/>
  <c r="G30" i="88" l="1"/>
  <c r="G29" i="88"/>
  <c r="F50" i="88"/>
  <c r="G51" i="88" s="1"/>
  <c r="F44" i="88"/>
  <c r="E44" i="88"/>
  <c r="F43" i="88"/>
  <c r="E43" i="88"/>
  <c r="L42" i="88"/>
  <c r="K42" i="88"/>
  <c r="L41" i="88"/>
  <c r="K41" i="88"/>
  <c r="L40" i="88"/>
  <c r="K40" i="88"/>
  <c r="L39" i="88"/>
  <c r="K39" i="88"/>
  <c r="L38" i="88"/>
  <c r="K38" i="88"/>
  <c r="L37" i="88"/>
  <c r="K37" i="88"/>
  <c r="L36" i="88"/>
  <c r="K36" i="88"/>
  <c r="L35" i="88"/>
  <c r="K35" i="88"/>
  <c r="L34" i="88"/>
  <c r="K34" i="88"/>
  <c r="L33" i="88"/>
  <c r="K33" i="88"/>
  <c r="L32" i="88"/>
  <c r="K32" i="88"/>
  <c r="L31" i="88"/>
  <c r="K31" i="88"/>
  <c r="L30" i="88"/>
  <c r="K30" i="88"/>
  <c r="H30" i="88"/>
  <c r="D30" i="88"/>
  <c r="D31" i="88" s="1"/>
  <c r="D32" i="88" s="1"/>
  <c r="D33" i="88" s="1"/>
  <c r="D34" i="88" s="1"/>
  <c r="D35" i="88" s="1"/>
  <c r="D36" i="88" s="1"/>
  <c r="D37" i="88" s="1"/>
  <c r="D38" i="88" s="1"/>
  <c r="D39" i="88" s="1"/>
  <c r="D40" i="88" s="1"/>
  <c r="D41" i="88" s="1"/>
  <c r="D42" i="88" s="1"/>
  <c r="L29" i="88"/>
  <c r="K29" i="88"/>
  <c r="H29" i="88"/>
  <c r="H20" i="88"/>
  <c r="K20" i="88" s="1"/>
  <c r="K21" i="88" s="1"/>
  <c r="G43" i="88" l="1"/>
  <c r="H44" i="88"/>
  <c r="G44" i="88"/>
  <c r="H43" i="88"/>
  <c r="H42" i="87"/>
  <c r="G42" i="87" l="1"/>
  <c r="H41" i="87" l="1"/>
  <c r="G41" i="87" l="1"/>
  <c r="G40" i="87" l="1"/>
  <c r="H40" i="87"/>
  <c r="H39" i="87" l="1"/>
  <c r="G39" i="87" l="1"/>
  <c r="G38" i="87" l="1"/>
  <c r="H38" i="87"/>
  <c r="H37" i="87" l="1"/>
  <c r="H36" i="87"/>
  <c r="G37" i="87" l="1"/>
  <c r="G36" i="87"/>
  <c r="H35" i="87" l="1"/>
  <c r="G35" i="87"/>
  <c r="H34" i="87" l="1"/>
  <c r="G34" i="87"/>
  <c r="H33" i="87" l="1"/>
  <c r="G33" i="87"/>
  <c r="H32" i="87" l="1"/>
  <c r="G32" i="87"/>
  <c r="H31" i="87" l="1"/>
  <c r="G31" i="87"/>
  <c r="F50" i="87" l="1"/>
  <c r="G51" i="87" s="1"/>
  <c r="F44" i="87"/>
  <c r="E44" i="87"/>
  <c r="F43" i="87"/>
  <c r="E43" i="87"/>
  <c r="L42" i="87"/>
  <c r="K42" i="87"/>
  <c r="L41" i="87"/>
  <c r="K41" i="87"/>
  <c r="L40" i="87"/>
  <c r="K40" i="87"/>
  <c r="L39" i="87"/>
  <c r="K39" i="87"/>
  <c r="L38" i="87"/>
  <c r="K38" i="87"/>
  <c r="L37" i="87"/>
  <c r="K37" i="87"/>
  <c r="L36" i="87"/>
  <c r="K36" i="87"/>
  <c r="L35" i="87"/>
  <c r="K35" i="87"/>
  <c r="L34" i="87"/>
  <c r="K34" i="87"/>
  <c r="L33" i="87"/>
  <c r="K33" i="87"/>
  <c r="L32" i="87"/>
  <c r="K32" i="87"/>
  <c r="L31" i="87"/>
  <c r="K31" i="87"/>
  <c r="L30" i="87"/>
  <c r="K30" i="87"/>
  <c r="H30" i="87"/>
  <c r="G30" i="87"/>
  <c r="D30" i="87"/>
  <c r="D31" i="87" s="1"/>
  <c r="D32" i="87" s="1"/>
  <c r="D33" i="87" s="1"/>
  <c r="D34" i="87" s="1"/>
  <c r="D35" i="87" s="1"/>
  <c r="D36" i="87" s="1"/>
  <c r="D37" i="87" s="1"/>
  <c r="D38" i="87" s="1"/>
  <c r="D39" i="87" s="1"/>
  <c r="D40" i="87" s="1"/>
  <c r="D41" i="87" s="1"/>
  <c r="D42" i="87" s="1"/>
  <c r="L29" i="87"/>
  <c r="K29" i="87"/>
  <c r="H29" i="87"/>
  <c r="G29" i="87"/>
  <c r="H20" i="87"/>
  <c r="K20" i="87" s="1"/>
  <c r="K21" i="87" s="1"/>
  <c r="H42" i="86"/>
  <c r="G42" i="86"/>
  <c r="G44" i="87" l="1"/>
  <c r="G43" i="87"/>
  <c r="H44" i="87"/>
  <c r="H43" i="87"/>
  <c r="H41" i="86"/>
  <c r="G41" i="86"/>
  <c r="H40" i="86" l="1"/>
  <c r="G40" i="86"/>
  <c r="H39" i="86" l="1"/>
  <c r="G39" i="86"/>
  <c r="H38" i="86" l="1"/>
  <c r="G38" i="86"/>
  <c r="H37" i="86" l="1"/>
  <c r="G37" i="86"/>
  <c r="H36" i="86" l="1"/>
  <c r="G36" i="86"/>
  <c r="H35" i="86" l="1"/>
  <c r="G35" i="86"/>
  <c r="H34" i="86" l="1"/>
  <c r="G34" i="86"/>
  <c r="G33" i="86" l="1"/>
  <c r="H33" i="86"/>
  <c r="H32" i="86" l="1"/>
  <c r="G32" i="86"/>
  <c r="H31" i="86" l="1"/>
  <c r="G31" i="86"/>
  <c r="G42" i="85" l="1"/>
  <c r="H42" i="85"/>
  <c r="G30" i="86" l="1"/>
  <c r="H30" i="86"/>
  <c r="F50" i="86"/>
  <c r="G51" i="86" s="1"/>
  <c r="F44" i="86"/>
  <c r="E44" i="86"/>
  <c r="F43" i="86"/>
  <c r="E43" i="86"/>
  <c r="L42" i="86"/>
  <c r="K42" i="86"/>
  <c r="L41" i="86"/>
  <c r="K41" i="86"/>
  <c r="L40" i="86"/>
  <c r="K40" i="86"/>
  <c r="L39" i="86"/>
  <c r="K39" i="86"/>
  <c r="L38" i="86"/>
  <c r="K38" i="86"/>
  <c r="L37" i="86"/>
  <c r="K37" i="86"/>
  <c r="L36" i="86"/>
  <c r="K36" i="86"/>
  <c r="L35" i="86"/>
  <c r="K35" i="86"/>
  <c r="L34" i="86"/>
  <c r="K34" i="86"/>
  <c r="L33" i="86"/>
  <c r="K33" i="86"/>
  <c r="L32" i="86"/>
  <c r="K32" i="86"/>
  <c r="L31" i="86"/>
  <c r="K31" i="86"/>
  <c r="L30" i="86"/>
  <c r="K30" i="86"/>
  <c r="D30" i="86"/>
  <c r="D31" i="86" s="1"/>
  <c r="D32" i="86" s="1"/>
  <c r="D33" i="86" s="1"/>
  <c r="D34" i="86" s="1"/>
  <c r="D35" i="86" s="1"/>
  <c r="D36" i="86" s="1"/>
  <c r="D37" i="86" s="1"/>
  <c r="D38" i="86" s="1"/>
  <c r="D39" i="86" s="1"/>
  <c r="D40" i="86" s="1"/>
  <c r="D41" i="86" s="1"/>
  <c r="D42" i="86" s="1"/>
  <c r="L29" i="86"/>
  <c r="K29" i="86"/>
  <c r="H29" i="86"/>
  <c r="G29" i="86"/>
  <c r="H20" i="86"/>
  <c r="K20" i="86" s="1"/>
  <c r="K21" i="86" s="1"/>
  <c r="G44" i="86" l="1"/>
  <c r="H44" i="86"/>
  <c r="H43" i="86"/>
  <c r="G43" i="86"/>
  <c r="H41" i="85"/>
  <c r="G41" i="85"/>
  <c r="G40" i="85" l="1"/>
  <c r="H40" i="85"/>
  <c r="G39" i="85" l="1"/>
  <c r="H39" i="85"/>
  <c r="H38" i="85" l="1"/>
  <c r="G38" i="85" l="1"/>
  <c r="G35" i="85" l="1"/>
  <c r="H35" i="85"/>
  <c r="G36" i="85"/>
  <c r="H36" i="85"/>
  <c r="G37" i="85"/>
  <c r="H37" i="85"/>
  <c r="H34" i="85" l="1"/>
  <c r="G34" i="85"/>
  <c r="H33" i="85" l="1"/>
  <c r="G33" i="85"/>
  <c r="H32" i="85" l="1"/>
  <c r="G32" i="85"/>
  <c r="H31" i="85" l="1"/>
  <c r="G31" i="85"/>
  <c r="H42" i="84" l="1"/>
  <c r="G42" i="84"/>
  <c r="F50" i="85"/>
  <c r="G51" i="85" s="1"/>
  <c r="F44" i="85"/>
  <c r="E44" i="85"/>
  <c r="F43" i="85"/>
  <c r="E43" i="85"/>
  <c r="L42" i="85"/>
  <c r="K42" i="85"/>
  <c r="L41" i="85"/>
  <c r="K41" i="85"/>
  <c r="L40" i="85"/>
  <c r="K40" i="85"/>
  <c r="L39" i="85"/>
  <c r="K39" i="85"/>
  <c r="L38" i="85"/>
  <c r="K38" i="85"/>
  <c r="L37" i="85"/>
  <c r="K37" i="85"/>
  <c r="L36" i="85"/>
  <c r="K36" i="85"/>
  <c r="L35" i="85"/>
  <c r="K35" i="85"/>
  <c r="L34" i="85"/>
  <c r="K34" i="85"/>
  <c r="L33" i="85"/>
  <c r="K33" i="85"/>
  <c r="L32" i="85"/>
  <c r="K32" i="85"/>
  <c r="L31" i="85"/>
  <c r="K31" i="85"/>
  <c r="L30" i="85"/>
  <c r="K30" i="85"/>
  <c r="H30" i="85"/>
  <c r="G30" i="85"/>
  <c r="D30" i="85"/>
  <c r="D31" i="85" s="1"/>
  <c r="D32" i="85" s="1"/>
  <c r="D33" i="85" s="1"/>
  <c r="D34" i="85" s="1"/>
  <c r="D35" i="85" s="1"/>
  <c r="D36" i="85" s="1"/>
  <c r="D37" i="85" s="1"/>
  <c r="D38" i="85" s="1"/>
  <c r="D39" i="85" s="1"/>
  <c r="D40" i="85" s="1"/>
  <c r="D41" i="85" s="1"/>
  <c r="D42" i="85" s="1"/>
  <c r="L29" i="85"/>
  <c r="K29" i="85"/>
  <c r="H29" i="85"/>
  <c r="G29" i="85"/>
  <c r="H20" i="85"/>
  <c r="K20" i="85" s="1"/>
  <c r="K21" i="85" s="1"/>
  <c r="H44" i="85" l="1"/>
  <c r="H43" i="85"/>
  <c r="G44" i="85"/>
  <c r="G43" i="85"/>
  <c r="H41" i="84"/>
  <c r="G41" i="84"/>
  <c r="H40" i="84" l="1"/>
  <c r="G40" i="84"/>
  <c r="H39" i="84" l="1"/>
  <c r="G39" i="84"/>
  <c r="H38" i="84" l="1"/>
  <c r="G38" i="84"/>
  <c r="G36" i="84" l="1"/>
  <c r="H36" i="84"/>
  <c r="G37" i="84"/>
  <c r="H37" i="84"/>
  <c r="G35" i="84" l="1"/>
  <c r="H35" i="84"/>
  <c r="H34" i="84" l="1"/>
  <c r="G34" i="84"/>
  <c r="G33" i="84" l="1"/>
  <c r="H33" i="84"/>
  <c r="H32" i="84" l="1"/>
  <c r="G32" i="84"/>
  <c r="G31" i="84" l="1"/>
  <c r="H31" i="84"/>
  <c r="H42" i="83" l="1"/>
  <c r="G42" i="83"/>
  <c r="F50" i="84"/>
  <c r="G51" i="84" s="1"/>
  <c r="F44" i="84"/>
  <c r="E44" i="84"/>
  <c r="F43" i="84"/>
  <c r="E43" i="84"/>
  <c r="L42" i="84"/>
  <c r="K42" i="84"/>
  <c r="L41" i="84"/>
  <c r="K41" i="84"/>
  <c r="L40" i="84"/>
  <c r="K40" i="84"/>
  <c r="L39" i="84"/>
  <c r="K39" i="84"/>
  <c r="L38" i="84"/>
  <c r="K38" i="84"/>
  <c r="L37" i="84"/>
  <c r="K37" i="84"/>
  <c r="L36" i="84"/>
  <c r="K36" i="84"/>
  <c r="L35" i="84"/>
  <c r="K35" i="84"/>
  <c r="L34" i="84"/>
  <c r="K34" i="84"/>
  <c r="L33" i="84"/>
  <c r="K33" i="84"/>
  <c r="L32" i="84"/>
  <c r="K32" i="84"/>
  <c r="L31" i="84"/>
  <c r="K31" i="84"/>
  <c r="L30" i="84"/>
  <c r="K30" i="84"/>
  <c r="H30" i="84"/>
  <c r="G30" i="84"/>
  <c r="D30" i="84"/>
  <c r="D31" i="84" s="1"/>
  <c r="D32" i="84" s="1"/>
  <c r="D33" i="84" s="1"/>
  <c r="D34" i="84" s="1"/>
  <c r="D35" i="84" s="1"/>
  <c r="D36" i="84" s="1"/>
  <c r="D37" i="84" s="1"/>
  <c r="D38" i="84" s="1"/>
  <c r="D39" i="84" s="1"/>
  <c r="D40" i="84" s="1"/>
  <c r="D41" i="84" s="1"/>
  <c r="D42" i="84" s="1"/>
  <c r="L29" i="84"/>
  <c r="K29" i="84"/>
  <c r="H29" i="84"/>
  <c r="G29" i="84"/>
  <c r="H20" i="84"/>
  <c r="K20" i="84" s="1"/>
  <c r="K21" i="84" s="1"/>
  <c r="G44" i="84" l="1"/>
  <c r="H44" i="84"/>
  <c r="G43" i="84"/>
  <c r="H43" i="84"/>
  <c r="G41" i="83"/>
  <c r="H41" i="83"/>
  <c r="G40" i="83" l="1"/>
  <c r="H40" i="83"/>
  <c r="G39" i="83" l="1"/>
  <c r="H39" i="83"/>
  <c r="G38" i="83" l="1"/>
  <c r="H38" i="83"/>
  <c r="H37" i="83" l="1"/>
  <c r="H36" i="83"/>
  <c r="G35" i="83" l="1"/>
  <c r="H35" i="83"/>
  <c r="G36" i="83"/>
  <c r="G37" i="83"/>
  <c r="H34" i="83" l="1"/>
  <c r="G34" i="83"/>
  <c r="G33" i="83" l="1"/>
  <c r="H33" i="83" l="1"/>
  <c r="H32" i="83"/>
  <c r="G32" i="83"/>
  <c r="G30" i="83" l="1"/>
  <c r="H30" i="83"/>
  <c r="G31" i="83"/>
  <c r="H31" i="83"/>
  <c r="F50" i="83" l="1"/>
  <c r="G51" i="83" s="1"/>
  <c r="F44" i="83"/>
  <c r="F43" i="83"/>
  <c r="L42" i="83"/>
  <c r="K42" i="83"/>
  <c r="L41" i="83"/>
  <c r="K41" i="83"/>
  <c r="L40" i="83"/>
  <c r="K40" i="83"/>
  <c r="L39" i="83"/>
  <c r="K39" i="83"/>
  <c r="L38" i="83"/>
  <c r="K38" i="83"/>
  <c r="L37" i="83"/>
  <c r="K37" i="83"/>
  <c r="L36" i="83"/>
  <c r="K36" i="83"/>
  <c r="L35" i="83"/>
  <c r="K35" i="83"/>
  <c r="L34" i="83"/>
  <c r="K34" i="83"/>
  <c r="L33" i="83"/>
  <c r="K33" i="83"/>
  <c r="L32" i="83"/>
  <c r="K32" i="83"/>
  <c r="L31" i="83"/>
  <c r="K31" i="83"/>
  <c r="L30" i="83"/>
  <c r="K30" i="83"/>
  <c r="D30" i="83"/>
  <c r="D31" i="83" s="1"/>
  <c r="D32" i="83" s="1"/>
  <c r="D33" i="83" s="1"/>
  <c r="D34" i="83" s="1"/>
  <c r="D35" i="83" s="1"/>
  <c r="D36" i="83" s="1"/>
  <c r="D37" i="83" s="1"/>
  <c r="D38" i="83" s="1"/>
  <c r="D39" i="83" s="1"/>
  <c r="D40" i="83" s="1"/>
  <c r="D41" i="83" s="1"/>
  <c r="D42" i="83" s="1"/>
  <c r="L29" i="83"/>
  <c r="K29" i="83"/>
  <c r="H20" i="83"/>
  <c r="K20" i="83" s="1"/>
  <c r="K21" i="83" s="1"/>
  <c r="H42" i="82"/>
  <c r="G42" i="82"/>
  <c r="H41" i="82" l="1"/>
  <c r="G41" i="82"/>
  <c r="H40" i="82" l="1"/>
  <c r="G40" i="82"/>
  <c r="H39" i="82" l="1"/>
  <c r="G39" i="82"/>
  <c r="H38" i="82" l="1"/>
  <c r="G38" i="82"/>
  <c r="H37" i="82" l="1"/>
  <c r="G37" i="82"/>
  <c r="H36" i="82"/>
  <c r="G36" i="82"/>
  <c r="G35" i="82" l="1"/>
  <c r="H35" i="82" l="1"/>
  <c r="G34" i="82"/>
  <c r="H34" i="82"/>
  <c r="H33" i="82" l="1"/>
  <c r="G33" i="82"/>
  <c r="G32" i="82" l="1"/>
  <c r="H32" i="82"/>
  <c r="H31" i="82" l="1"/>
  <c r="G31" i="82"/>
  <c r="H42" i="81" l="1"/>
  <c r="G42" i="81"/>
  <c r="G30" i="82"/>
  <c r="H30" i="82"/>
  <c r="F50" i="82" l="1"/>
  <c r="G51" i="82" s="1"/>
  <c r="F44" i="82"/>
  <c r="E44" i="82"/>
  <c r="F43" i="82"/>
  <c r="E43" i="82"/>
  <c r="L42" i="82"/>
  <c r="K42" i="82"/>
  <c r="L41" i="82"/>
  <c r="K41" i="82"/>
  <c r="L40" i="82"/>
  <c r="K40" i="82"/>
  <c r="L39" i="82"/>
  <c r="K39" i="82"/>
  <c r="L38" i="82"/>
  <c r="K38" i="82"/>
  <c r="L37" i="82"/>
  <c r="K37" i="82"/>
  <c r="L36" i="82"/>
  <c r="K36" i="82"/>
  <c r="L35" i="82"/>
  <c r="K35" i="82"/>
  <c r="L34" i="82"/>
  <c r="K34" i="82"/>
  <c r="L33" i="82"/>
  <c r="K33" i="82"/>
  <c r="L32" i="82"/>
  <c r="K32" i="82"/>
  <c r="L31" i="82"/>
  <c r="K31" i="82"/>
  <c r="L30" i="82"/>
  <c r="K30" i="82"/>
  <c r="D30" i="82"/>
  <c r="D31" i="82" s="1"/>
  <c r="D32" i="82" s="1"/>
  <c r="D33" i="82" s="1"/>
  <c r="D34" i="82" s="1"/>
  <c r="D35" i="82" s="1"/>
  <c r="D36" i="82" s="1"/>
  <c r="D37" i="82" s="1"/>
  <c r="D38" i="82" s="1"/>
  <c r="D39" i="82" s="1"/>
  <c r="D40" i="82" s="1"/>
  <c r="D41" i="82" s="1"/>
  <c r="D42" i="82" s="1"/>
  <c r="L29" i="82"/>
  <c r="K29" i="82"/>
  <c r="H29" i="82"/>
  <c r="H44" i="82" s="1"/>
  <c r="G29" i="82"/>
  <c r="H20" i="82"/>
  <c r="K20" i="82" s="1"/>
  <c r="K21" i="82" s="1"/>
  <c r="G43" i="82" l="1"/>
  <c r="G44" i="82"/>
  <c r="H43" i="82"/>
  <c r="H41" i="81"/>
  <c r="G41" i="81" l="1"/>
  <c r="G40" i="81"/>
  <c r="H40" i="81"/>
  <c r="H39" i="81" l="1"/>
  <c r="G39" i="81"/>
  <c r="H38" i="81" l="1"/>
  <c r="G38" i="81"/>
  <c r="H36" i="81" l="1"/>
  <c r="H37" i="81"/>
  <c r="G36" i="81"/>
  <c r="G37" i="81"/>
  <c r="G35" i="81" l="1"/>
  <c r="H35" i="81"/>
  <c r="G34" i="81" l="1"/>
  <c r="H34" i="81"/>
  <c r="G33" i="81" l="1"/>
  <c r="H33" i="81"/>
  <c r="G32" i="81" l="1"/>
  <c r="H32" i="81"/>
  <c r="G31" i="81" l="1"/>
  <c r="H31" i="81"/>
  <c r="H30" i="81" l="1"/>
  <c r="H42" i="80" l="1"/>
  <c r="G30" i="81" l="1"/>
  <c r="G42" i="80"/>
  <c r="F50" i="81" l="1"/>
  <c r="G51" i="81" s="1"/>
  <c r="E44" i="81"/>
  <c r="E43" i="81"/>
  <c r="L42" i="81"/>
  <c r="K42" i="81"/>
  <c r="L41" i="81"/>
  <c r="K41" i="81"/>
  <c r="L40" i="81"/>
  <c r="K40" i="81"/>
  <c r="L39" i="81"/>
  <c r="K39" i="81"/>
  <c r="L38" i="81"/>
  <c r="K38" i="81"/>
  <c r="L37" i="81"/>
  <c r="K37" i="81"/>
  <c r="L36" i="81"/>
  <c r="K36" i="81"/>
  <c r="L35" i="81"/>
  <c r="K35" i="81"/>
  <c r="K34" i="81"/>
  <c r="F44" i="81"/>
  <c r="L33" i="81"/>
  <c r="K33" i="81"/>
  <c r="L32" i="81"/>
  <c r="K32" i="81"/>
  <c r="L31" i="81"/>
  <c r="K31" i="81"/>
  <c r="L30" i="81"/>
  <c r="K30" i="81"/>
  <c r="D30" i="81"/>
  <c r="D31" i="81" s="1"/>
  <c r="D32" i="81" s="1"/>
  <c r="D33" i="81" s="1"/>
  <c r="D34" i="81" s="1"/>
  <c r="D35" i="81" s="1"/>
  <c r="D36" i="81" s="1"/>
  <c r="D37" i="81" s="1"/>
  <c r="D38" i="81" s="1"/>
  <c r="D39" i="81" s="1"/>
  <c r="D40" i="81" s="1"/>
  <c r="D41" i="81" s="1"/>
  <c r="D42" i="81" s="1"/>
  <c r="L29" i="81"/>
  <c r="K29" i="81"/>
  <c r="H29" i="81"/>
  <c r="G29" i="81"/>
  <c r="H20" i="81"/>
  <c r="K20" i="81" s="1"/>
  <c r="K21" i="81" s="1"/>
  <c r="H44" i="81" l="1"/>
  <c r="G44" i="81"/>
  <c r="H43" i="81"/>
  <c r="L34" i="81"/>
  <c r="F43" i="81"/>
  <c r="G43" i="81" s="1"/>
  <c r="H41" i="80"/>
  <c r="G40" i="80"/>
  <c r="G41" i="80"/>
  <c r="H40" i="80" l="1"/>
  <c r="H39" i="80" l="1"/>
  <c r="G39" i="80"/>
  <c r="H38" i="80" l="1"/>
  <c r="G38" i="80"/>
  <c r="H35" i="80" l="1"/>
  <c r="H36" i="80"/>
  <c r="H37" i="80"/>
  <c r="G35" i="80"/>
  <c r="G36" i="80"/>
  <c r="G37" i="80"/>
  <c r="F34" i="80" l="1"/>
  <c r="H34" i="80" s="1"/>
  <c r="G34" i="80" l="1"/>
  <c r="H33" i="80"/>
  <c r="G33" i="80"/>
  <c r="H32" i="80" l="1"/>
  <c r="G32" i="80"/>
  <c r="H31" i="80" l="1"/>
  <c r="G31" i="80"/>
  <c r="F50" i="80" l="1"/>
  <c r="G51" i="80" s="1"/>
  <c r="F44" i="80"/>
  <c r="E44" i="80"/>
  <c r="F43" i="80"/>
  <c r="E43" i="80"/>
  <c r="L42" i="80"/>
  <c r="K42" i="80"/>
  <c r="L41" i="80"/>
  <c r="K41" i="80"/>
  <c r="L40" i="80"/>
  <c r="K40" i="80"/>
  <c r="L39" i="80"/>
  <c r="K39" i="80"/>
  <c r="L38" i="80"/>
  <c r="K38" i="80"/>
  <c r="L37" i="80"/>
  <c r="K37" i="80"/>
  <c r="L36" i="80"/>
  <c r="K36" i="80"/>
  <c r="L35" i="80"/>
  <c r="K35" i="80"/>
  <c r="L34" i="80"/>
  <c r="K34" i="80"/>
  <c r="L33" i="80"/>
  <c r="K33" i="80"/>
  <c r="L32" i="80"/>
  <c r="K32" i="80"/>
  <c r="L31" i="80"/>
  <c r="K31" i="80"/>
  <c r="L30" i="80"/>
  <c r="K30" i="80"/>
  <c r="H30" i="80"/>
  <c r="G30" i="80"/>
  <c r="D30" i="80"/>
  <c r="D31" i="80" s="1"/>
  <c r="D32" i="80" s="1"/>
  <c r="D33" i="80" s="1"/>
  <c r="D34" i="80" s="1"/>
  <c r="D35" i="80" s="1"/>
  <c r="D36" i="80" s="1"/>
  <c r="D37" i="80" s="1"/>
  <c r="D38" i="80" s="1"/>
  <c r="D39" i="80" s="1"/>
  <c r="D40" i="80" s="1"/>
  <c r="D41" i="80" s="1"/>
  <c r="D42" i="80" s="1"/>
  <c r="L29" i="80"/>
  <c r="K29" i="80"/>
  <c r="H29" i="80"/>
  <c r="G29" i="80"/>
  <c r="H20" i="80"/>
  <c r="K20" i="80" s="1"/>
  <c r="K21" i="80" s="1"/>
  <c r="H42" i="79"/>
  <c r="G42" i="79"/>
  <c r="G43" i="80" l="1"/>
  <c r="G44" i="80"/>
  <c r="H44" i="80"/>
  <c r="H43" i="80"/>
  <c r="H41" i="79" l="1"/>
  <c r="G41" i="79" l="1"/>
  <c r="H40" i="79" l="1"/>
  <c r="G40" i="79" l="1"/>
  <c r="H39" i="79" l="1"/>
  <c r="G39" i="79" l="1"/>
  <c r="H38" i="79" l="1"/>
  <c r="G38" i="79"/>
  <c r="G37" i="79" l="1"/>
  <c r="H37" i="79"/>
  <c r="H36" i="79" l="1"/>
  <c r="G36" i="79"/>
  <c r="H35" i="79" l="1"/>
  <c r="G35" i="79"/>
  <c r="H34" i="79" l="1"/>
  <c r="G34" i="79"/>
  <c r="H33" i="79" l="1"/>
  <c r="G33" i="79"/>
  <c r="H32" i="79" l="1"/>
  <c r="G32" i="79"/>
  <c r="H31" i="79" l="1"/>
  <c r="G31" i="79"/>
  <c r="H30" i="79" l="1"/>
  <c r="G30" i="79"/>
  <c r="F50" i="79" l="1"/>
  <c r="G51" i="79" s="1"/>
  <c r="E44" i="79"/>
  <c r="E43" i="79"/>
  <c r="L42" i="79"/>
  <c r="K42" i="79"/>
  <c r="L41" i="79"/>
  <c r="F43" i="79"/>
  <c r="L40" i="79"/>
  <c r="K40" i="79"/>
  <c r="L39" i="79"/>
  <c r="K39" i="79"/>
  <c r="L38" i="79"/>
  <c r="K38" i="79"/>
  <c r="L37" i="79"/>
  <c r="K37" i="79"/>
  <c r="L36" i="79"/>
  <c r="K36" i="79"/>
  <c r="L35" i="79"/>
  <c r="K35" i="79"/>
  <c r="L34" i="79"/>
  <c r="K34" i="79"/>
  <c r="L33" i="79"/>
  <c r="K33" i="79"/>
  <c r="L32" i="79"/>
  <c r="K32" i="79"/>
  <c r="L31" i="79"/>
  <c r="K31" i="79"/>
  <c r="L30" i="79"/>
  <c r="K30" i="79"/>
  <c r="D30" i="79"/>
  <c r="D31" i="79" s="1"/>
  <c r="D32" i="79" s="1"/>
  <c r="D33" i="79" s="1"/>
  <c r="D34" i="79" s="1"/>
  <c r="D35" i="79" s="1"/>
  <c r="D36" i="79" s="1"/>
  <c r="D37" i="79" s="1"/>
  <c r="D38" i="79" s="1"/>
  <c r="D39" i="79" s="1"/>
  <c r="D40" i="79" s="1"/>
  <c r="D41" i="79" s="1"/>
  <c r="D42" i="79" s="1"/>
  <c r="L29" i="79"/>
  <c r="K29" i="79"/>
  <c r="H29" i="79"/>
  <c r="G29" i="79"/>
  <c r="H20" i="79"/>
  <c r="K20" i="79" s="1"/>
  <c r="K21" i="79" s="1"/>
  <c r="G43" i="79" l="1"/>
  <c r="F44" i="79"/>
  <c r="G44" i="79"/>
  <c r="H43" i="79"/>
  <c r="K41" i="79"/>
  <c r="H42" i="78"/>
  <c r="G42" i="78"/>
  <c r="H44" i="79" l="1"/>
  <c r="F41" i="78"/>
  <c r="H41" i="78" s="1"/>
  <c r="G41" i="78" l="1"/>
  <c r="H40" i="78"/>
  <c r="G40" i="78"/>
  <c r="H39" i="78" l="1"/>
  <c r="G39" i="78" l="1"/>
  <c r="H38" i="78"/>
  <c r="G38" i="78"/>
  <c r="G36" i="78" l="1"/>
  <c r="H36" i="78"/>
  <c r="G37" i="78"/>
  <c r="H37" i="78"/>
  <c r="H35" i="78" l="1"/>
  <c r="G35" i="78"/>
  <c r="H34" i="78" l="1"/>
  <c r="G34" i="78"/>
  <c r="H33" i="78" l="1"/>
  <c r="G33" i="78"/>
  <c r="H32" i="78" l="1"/>
  <c r="G32" i="78"/>
  <c r="F41" i="77" l="1"/>
  <c r="H31" i="78" l="1"/>
  <c r="G31" i="78"/>
  <c r="H30" i="78" l="1"/>
  <c r="G30" i="78"/>
  <c r="F50" i="78" l="1"/>
  <c r="G51" i="78" s="1"/>
  <c r="E44" i="78"/>
  <c r="E43" i="78"/>
  <c r="L42" i="78"/>
  <c r="K42" i="78"/>
  <c r="K41" i="78"/>
  <c r="L40" i="78"/>
  <c r="K40" i="78"/>
  <c r="L39" i="78"/>
  <c r="K39" i="78"/>
  <c r="F43" i="78"/>
  <c r="L38" i="78"/>
  <c r="K38" i="78"/>
  <c r="L37" i="78"/>
  <c r="K37" i="78"/>
  <c r="L36" i="78"/>
  <c r="K36" i="78"/>
  <c r="L35" i="78"/>
  <c r="K35" i="78"/>
  <c r="L34" i="78"/>
  <c r="K34" i="78"/>
  <c r="L33" i="78"/>
  <c r="K33" i="78"/>
  <c r="L32" i="78"/>
  <c r="K32" i="78"/>
  <c r="L31" i="78"/>
  <c r="K31" i="78"/>
  <c r="L30" i="78"/>
  <c r="K30" i="78"/>
  <c r="D30" i="78"/>
  <c r="D31" i="78" s="1"/>
  <c r="D32" i="78" s="1"/>
  <c r="D33" i="78" s="1"/>
  <c r="D34" i="78" s="1"/>
  <c r="D35" i="78" s="1"/>
  <c r="D36" i="78" s="1"/>
  <c r="D37" i="78" s="1"/>
  <c r="D38" i="78" s="1"/>
  <c r="D39" i="78" s="1"/>
  <c r="D40" i="78" s="1"/>
  <c r="D41" i="78" s="1"/>
  <c r="D42" i="78" s="1"/>
  <c r="L29" i="78"/>
  <c r="K29" i="78"/>
  <c r="H29" i="78"/>
  <c r="G29" i="78"/>
  <c r="H20" i="78"/>
  <c r="K17" i="78" s="1"/>
  <c r="G43" i="78" l="1"/>
  <c r="K20" i="78"/>
  <c r="K21" i="78" s="1"/>
  <c r="L41" i="78"/>
  <c r="G44" i="78"/>
  <c r="F44" i="78"/>
  <c r="H42" i="77"/>
  <c r="G42" i="77"/>
  <c r="H44" i="78" l="1"/>
  <c r="H43" i="78"/>
  <c r="H41" i="77"/>
  <c r="G41" i="77" l="1"/>
  <c r="H40" i="77"/>
  <c r="G40" i="77"/>
  <c r="H39" i="77" l="1"/>
  <c r="G39" i="77"/>
  <c r="H38" i="77"/>
  <c r="G38" i="77"/>
  <c r="H35" i="77" l="1"/>
  <c r="H36" i="77"/>
  <c r="H37" i="77"/>
  <c r="G35" i="77"/>
  <c r="G36" i="77"/>
  <c r="G37" i="77"/>
  <c r="H34" i="77" l="1"/>
  <c r="G34" i="77"/>
  <c r="H33" i="77" l="1"/>
  <c r="G33" i="77"/>
  <c r="H32" i="77" l="1"/>
  <c r="G32" i="77"/>
  <c r="H31" i="77" l="1"/>
  <c r="G31" i="77"/>
  <c r="G30" i="77" l="1"/>
  <c r="H30" i="77"/>
  <c r="F50" i="77" l="1"/>
  <c r="G51" i="77" s="1"/>
  <c r="F44" i="77"/>
  <c r="E44" i="77"/>
  <c r="F43" i="77"/>
  <c r="E43" i="77"/>
  <c r="L42" i="77"/>
  <c r="K42" i="77"/>
  <c r="L41" i="77"/>
  <c r="K41" i="77"/>
  <c r="L40" i="77"/>
  <c r="K40" i="77"/>
  <c r="L39" i="77"/>
  <c r="K39" i="77"/>
  <c r="L38" i="77"/>
  <c r="K38" i="77"/>
  <c r="L37" i="77"/>
  <c r="K37" i="77"/>
  <c r="L36" i="77"/>
  <c r="K36" i="77"/>
  <c r="L35" i="77"/>
  <c r="K35" i="77"/>
  <c r="L34" i="77"/>
  <c r="K34" i="77"/>
  <c r="L33" i="77"/>
  <c r="K33" i="77"/>
  <c r="L32" i="77"/>
  <c r="K32" i="77"/>
  <c r="L31" i="77"/>
  <c r="K31" i="77"/>
  <c r="L30" i="77"/>
  <c r="K30" i="77"/>
  <c r="D30" i="77"/>
  <c r="D31" i="77" s="1"/>
  <c r="D32" i="77" s="1"/>
  <c r="D33" i="77" s="1"/>
  <c r="D34" i="77" s="1"/>
  <c r="D35" i="77" s="1"/>
  <c r="D36" i="77" s="1"/>
  <c r="D37" i="77" s="1"/>
  <c r="D38" i="77" s="1"/>
  <c r="D39" i="77" s="1"/>
  <c r="D40" i="77" s="1"/>
  <c r="D41" i="77" s="1"/>
  <c r="D42" i="77" s="1"/>
  <c r="L29" i="77"/>
  <c r="K29" i="77"/>
  <c r="H29" i="77"/>
  <c r="G29" i="77"/>
  <c r="H20" i="77"/>
  <c r="K17" i="77" s="1"/>
  <c r="H44" i="77" l="1"/>
  <c r="G44" i="77"/>
  <c r="G43" i="77"/>
  <c r="K20" i="77"/>
  <c r="K21" i="77" s="1"/>
  <c r="H43" i="77"/>
  <c r="G42" i="76" l="1"/>
  <c r="H42" i="76"/>
  <c r="G41" i="76" l="1"/>
  <c r="H41" i="76"/>
  <c r="G40" i="76" l="1"/>
  <c r="H40" i="76"/>
  <c r="G39" i="76" l="1"/>
  <c r="H39" i="76"/>
  <c r="H38" i="76" l="1"/>
  <c r="G38" i="76" l="1"/>
  <c r="G34" i="76" l="1"/>
  <c r="H34" i="76"/>
  <c r="G35" i="76"/>
  <c r="H35" i="76"/>
  <c r="G36" i="76"/>
  <c r="H36" i="76"/>
  <c r="G37" i="76"/>
  <c r="H37" i="76"/>
  <c r="H33" i="76" l="1"/>
  <c r="G33" i="76"/>
  <c r="H32" i="76" l="1"/>
  <c r="G32" i="76"/>
  <c r="H31" i="76" l="1"/>
  <c r="G31" i="76"/>
  <c r="H30" i="76" l="1"/>
  <c r="G30" i="76"/>
  <c r="F50" i="76" l="1"/>
  <c r="G51" i="76" s="1"/>
  <c r="F44" i="76"/>
  <c r="E44" i="76"/>
  <c r="F43" i="76"/>
  <c r="E43" i="76"/>
  <c r="L42" i="76"/>
  <c r="K42" i="76"/>
  <c r="L41" i="76"/>
  <c r="K41" i="76"/>
  <c r="L40" i="76"/>
  <c r="K40" i="76"/>
  <c r="L39" i="76"/>
  <c r="K39" i="76"/>
  <c r="L38" i="76"/>
  <c r="K38" i="76"/>
  <c r="L37" i="76"/>
  <c r="K37" i="76"/>
  <c r="L36" i="76"/>
  <c r="K36" i="76"/>
  <c r="L35" i="76"/>
  <c r="K35" i="76"/>
  <c r="L34" i="76"/>
  <c r="K34" i="76"/>
  <c r="L33" i="76"/>
  <c r="K33" i="76"/>
  <c r="L32" i="76"/>
  <c r="K32" i="76"/>
  <c r="L31" i="76"/>
  <c r="K31" i="76"/>
  <c r="L30" i="76"/>
  <c r="K30" i="76"/>
  <c r="D30" i="76"/>
  <c r="D31" i="76" s="1"/>
  <c r="D32" i="76" s="1"/>
  <c r="D33" i="76" s="1"/>
  <c r="D34" i="76" s="1"/>
  <c r="D35" i="76" s="1"/>
  <c r="D36" i="76" s="1"/>
  <c r="D37" i="76" s="1"/>
  <c r="D38" i="76" s="1"/>
  <c r="D39" i="76" s="1"/>
  <c r="D40" i="76" s="1"/>
  <c r="D41" i="76" s="1"/>
  <c r="D42" i="76" s="1"/>
  <c r="L29" i="76"/>
  <c r="K29" i="76"/>
  <c r="H29" i="76"/>
  <c r="G29" i="76"/>
  <c r="G44" i="76" s="1"/>
  <c r="H20" i="76"/>
  <c r="K20" i="76" s="1"/>
  <c r="K21" i="76" s="1"/>
  <c r="G43" i="76" l="1"/>
  <c r="H44" i="76"/>
  <c r="H43" i="76"/>
  <c r="K17" i="76"/>
  <c r="H42" i="75"/>
  <c r="G42" i="75"/>
  <c r="H41" i="75" l="1"/>
  <c r="G41" i="75"/>
  <c r="H40" i="75" l="1"/>
  <c r="G40" i="75"/>
  <c r="G39" i="75" l="1"/>
  <c r="H39" i="75"/>
  <c r="H38" i="75" l="1"/>
  <c r="G38" i="75"/>
  <c r="H37" i="75" l="1"/>
  <c r="H36" i="75"/>
  <c r="G37" i="75" l="1"/>
  <c r="G36" i="75"/>
  <c r="H35" i="75"/>
  <c r="G35" i="75"/>
  <c r="G34" i="75" l="1"/>
  <c r="H34" i="75"/>
  <c r="G33" i="75" l="1"/>
  <c r="H33" i="75"/>
  <c r="G32" i="75" l="1"/>
  <c r="H32" i="75"/>
  <c r="G31" i="75" l="1"/>
  <c r="H31" i="75"/>
  <c r="H30" i="75" l="1"/>
  <c r="F50" i="75" l="1"/>
  <c r="G51" i="75" s="1"/>
  <c r="F44" i="75"/>
  <c r="E44" i="75"/>
  <c r="F43" i="75"/>
  <c r="E43" i="75"/>
  <c r="L42" i="75"/>
  <c r="K42" i="75"/>
  <c r="L41" i="75"/>
  <c r="K41" i="75"/>
  <c r="L40" i="75"/>
  <c r="K40" i="75"/>
  <c r="L39" i="75"/>
  <c r="K39" i="75"/>
  <c r="L38" i="75"/>
  <c r="K38" i="75"/>
  <c r="L37" i="75"/>
  <c r="K37" i="75"/>
  <c r="L36" i="75"/>
  <c r="K36" i="75"/>
  <c r="L35" i="75"/>
  <c r="K35" i="75"/>
  <c r="L34" i="75"/>
  <c r="K34" i="75"/>
  <c r="L33" i="75"/>
  <c r="K33" i="75"/>
  <c r="L32" i="75"/>
  <c r="K32" i="75"/>
  <c r="L31" i="75"/>
  <c r="K31" i="75"/>
  <c r="L30" i="75"/>
  <c r="K30" i="75"/>
  <c r="G30" i="75"/>
  <c r="D30" i="75"/>
  <c r="D31" i="75" s="1"/>
  <c r="D32" i="75" s="1"/>
  <c r="D33" i="75" s="1"/>
  <c r="D34" i="75" s="1"/>
  <c r="D35" i="75" s="1"/>
  <c r="D36" i="75" s="1"/>
  <c r="D37" i="75" s="1"/>
  <c r="D38" i="75" s="1"/>
  <c r="D39" i="75" s="1"/>
  <c r="D40" i="75" s="1"/>
  <c r="D41" i="75" s="1"/>
  <c r="D42" i="75" s="1"/>
  <c r="L29" i="75"/>
  <c r="K29" i="75"/>
  <c r="H29" i="75"/>
  <c r="G29" i="75"/>
  <c r="H20" i="75"/>
  <c r="K20" i="75" s="1"/>
  <c r="K21" i="75" s="1"/>
  <c r="G44" i="75" l="1"/>
  <c r="H44" i="75"/>
  <c r="G43" i="75"/>
  <c r="H43" i="75"/>
  <c r="K17" i="75"/>
  <c r="H42" i="74" l="1"/>
  <c r="G42" i="74"/>
  <c r="H41" i="74" l="1"/>
  <c r="G41" i="74"/>
  <c r="H40" i="74" l="1"/>
  <c r="G40" i="74"/>
  <c r="H39" i="74" l="1"/>
  <c r="G39" i="74"/>
  <c r="H38" i="74" l="1"/>
  <c r="G38" i="74"/>
  <c r="H37" i="74" l="1"/>
  <c r="G37" i="74"/>
  <c r="H36" i="74"/>
  <c r="G36" i="74"/>
  <c r="H35" i="74"/>
  <c r="G35" i="74"/>
  <c r="H34" i="74" l="1"/>
  <c r="G34" i="74" l="1"/>
  <c r="G33" i="74" l="1"/>
  <c r="H33" i="74"/>
  <c r="G32" i="74" l="1"/>
  <c r="H32" i="74"/>
  <c r="G31" i="74" l="1"/>
  <c r="H31" i="74"/>
  <c r="G31" i="73" l="1"/>
  <c r="H31" i="73"/>
  <c r="G32" i="73"/>
  <c r="H32" i="73"/>
  <c r="G33" i="73"/>
  <c r="H33" i="73"/>
  <c r="G34" i="73"/>
  <c r="H34" i="73"/>
  <c r="G35" i="73"/>
  <c r="H35" i="73"/>
  <c r="G36" i="73"/>
  <c r="H36" i="73"/>
  <c r="G37" i="73"/>
  <c r="H37" i="73"/>
  <c r="G38" i="73"/>
  <c r="H38" i="73"/>
  <c r="G39" i="73"/>
  <c r="H39" i="73"/>
  <c r="G40" i="73"/>
  <c r="H40" i="73"/>
  <c r="G41" i="73"/>
  <c r="H41" i="73"/>
  <c r="G42" i="73"/>
  <c r="H42" i="73"/>
  <c r="F50" i="74"/>
  <c r="G51" i="74" s="1"/>
  <c r="F44" i="74"/>
  <c r="E44" i="74"/>
  <c r="F43" i="74"/>
  <c r="E43" i="74"/>
  <c r="L42" i="74"/>
  <c r="K42" i="74"/>
  <c r="L41" i="74"/>
  <c r="K41" i="74"/>
  <c r="L40" i="74"/>
  <c r="K40" i="74"/>
  <c r="L39" i="74"/>
  <c r="K39" i="74"/>
  <c r="L38" i="74"/>
  <c r="K38" i="74"/>
  <c r="L37" i="74"/>
  <c r="K37" i="74"/>
  <c r="L36" i="74"/>
  <c r="K36" i="74"/>
  <c r="L35" i="74"/>
  <c r="K35" i="74"/>
  <c r="L34" i="74"/>
  <c r="K34" i="74"/>
  <c r="L33" i="74"/>
  <c r="K33" i="74"/>
  <c r="L32" i="74"/>
  <c r="K32" i="74"/>
  <c r="L31" i="74"/>
  <c r="K31" i="74"/>
  <c r="L30" i="74"/>
  <c r="K30" i="74"/>
  <c r="H30" i="74"/>
  <c r="G30" i="74"/>
  <c r="D30" i="74"/>
  <c r="D31" i="74" s="1"/>
  <c r="D32" i="74" s="1"/>
  <c r="D33" i="74" s="1"/>
  <c r="D34" i="74" s="1"/>
  <c r="D35" i="74" s="1"/>
  <c r="D36" i="74" s="1"/>
  <c r="D37" i="74" s="1"/>
  <c r="D38" i="74" s="1"/>
  <c r="D39" i="74" s="1"/>
  <c r="D40" i="74" s="1"/>
  <c r="D41" i="74" s="1"/>
  <c r="D42" i="74" s="1"/>
  <c r="L29" i="74"/>
  <c r="K29" i="74"/>
  <c r="H29" i="74"/>
  <c r="G29" i="74"/>
  <c r="L23" i="74"/>
  <c r="H20" i="74"/>
  <c r="K20" i="74" s="1"/>
  <c r="K21" i="74" s="1"/>
  <c r="G44" i="74" l="1"/>
  <c r="H44" i="74"/>
  <c r="G43" i="74"/>
  <c r="K17" i="74"/>
  <c r="H43" i="74"/>
  <c r="H30" i="73"/>
  <c r="G30" i="73"/>
  <c r="L23" i="73" l="1"/>
  <c r="F50" i="73" l="1"/>
  <c r="G51" i="73" s="1"/>
  <c r="F44" i="73"/>
  <c r="E44" i="73"/>
  <c r="F43" i="73"/>
  <c r="E43" i="73"/>
  <c r="L42" i="73"/>
  <c r="K42" i="73"/>
  <c r="L41" i="73"/>
  <c r="K41" i="73"/>
  <c r="L40" i="73"/>
  <c r="K40" i="73"/>
  <c r="L39" i="73"/>
  <c r="K39" i="73"/>
  <c r="L38" i="73"/>
  <c r="K38" i="73"/>
  <c r="L37" i="73"/>
  <c r="K37" i="73"/>
  <c r="L36" i="73"/>
  <c r="K36" i="73"/>
  <c r="L35" i="73"/>
  <c r="K35" i="73"/>
  <c r="L34" i="73"/>
  <c r="K34" i="73"/>
  <c r="L33" i="73"/>
  <c r="K33" i="73"/>
  <c r="L32" i="73"/>
  <c r="K32" i="73"/>
  <c r="L31" i="73"/>
  <c r="K31" i="73"/>
  <c r="L30" i="73"/>
  <c r="K30" i="73"/>
  <c r="D30" i="73"/>
  <c r="D31" i="73" s="1"/>
  <c r="D32" i="73" s="1"/>
  <c r="D33" i="73" s="1"/>
  <c r="D34" i="73" s="1"/>
  <c r="D35" i="73" s="1"/>
  <c r="D36" i="73" s="1"/>
  <c r="D37" i="73" s="1"/>
  <c r="D38" i="73" s="1"/>
  <c r="D39" i="73" s="1"/>
  <c r="D40" i="73" s="1"/>
  <c r="D41" i="73" s="1"/>
  <c r="D42" i="73" s="1"/>
  <c r="L29" i="73"/>
  <c r="K29" i="73"/>
  <c r="H29" i="73"/>
  <c r="G29" i="73"/>
  <c r="G44" i="73" s="1"/>
  <c r="H20" i="73"/>
  <c r="K17" i="73" s="1"/>
  <c r="G43" i="73" l="1"/>
  <c r="H44" i="73"/>
  <c r="H43" i="73"/>
  <c r="K20" i="73"/>
  <c r="K21" i="73" s="1"/>
  <c r="G42" i="72"/>
  <c r="H42" i="72"/>
  <c r="G41" i="72" l="1"/>
  <c r="H41" i="72"/>
  <c r="G40" i="72" l="1"/>
  <c r="H40" i="72"/>
  <c r="G39" i="72" l="1"/>
  <c r="H39" i="72"/>
  <c r="G38" i="72" l="1"/>
  <c r="H38" i="72"/>
  <c r="H37" i="72" l="1"/>
  <c r="G36" i="72"/>
  <c r="H36" i="72"/>
  <c r="G37" i="72"/>
  <c r="H35" i="72" l="1"/>
  <c r="G35" i="72"/>
  <c r="H34" i="72" l="1"/>
  <c r="G34" i="72"/>
  <c r="H33" i="72" l="1"/>
  <c r="G33" i="72"/>
  <c r="H32" i="72" l="1"/>
  <c r="G32" i="72"/>
  <c r="H31" i="72" l="1"/>
  <c r="H30" i="72" l="1"/>
  <c r="F50" i="72"/>
  <c r="G51" i="72" s="1"/>
  <c r="F44" i="72"/>
  <c r="E44" i="72"/>
  <c r="F43" i="72"/>
  <c r="E43" i="72"/>
  <c r="L42" i="72"/>
  <c r="K42" i="72"/>
  <c r="L41" i="72"/>
  <c r="K41" i="72"/>
  <c r="L40" i="72"/>
  <c r="K40" i="72"/>
  <c r="L39" i="72"/>
  <c r="K39" i="72"/>
  <c r="L38" i="72"/>
  <c r="K38" i="72"/>
  <c r="L37" i="72"/>
  <c r="K37" i="72"/>
  <c r="L36" i="72"/>
  <c r="K36" i="72"/>
  <c r="L35" i="72"/>
  <c r="K35" i="72"/>
  <c r="L34" i="72"/>
  <c r="K34" i="72"/>
  <c r="L33" i="72"/>
  <c r="K33" i="72"/>
  <c r="L32" i="72"/>
  <c r="K32" i="72"/>
  <c r="L31" i="72"/>
  <c r="K31" i="72"/>
  <c r="G31" i="72"/>
  <c r="L30" i="72"/>
  <c r="K30" i="72"/>
  <c r="G30" i="72"/>
  <c r="D30" i="72"/>
  <c r="D31" i="72" s="1"/>
  <c r="D32" i="72" s="1"/>
  <c r="D33" i="72" s="1"/>
  <c r="D34" i="72" s="1"/>
  <c r="D35" i="72" s="1"/>
  <c r="D36" i="72" s="1"/>
  <c r="D37" i="72" s="1"/>
  <c r="D38" i="72" s="1"/>
  <c r="D39" i="72" s="1"/>
  <c r="D40" i="72" s="1"/>
  <c r="D41" i="72" s="1"/>
  <c r="D42" i="72" s="1"/>
  <c r="L29" i="72"/>
  <c r="K29" i="72"/>
  <c r="H29" i="72"/>
  <c r="G29" i="72"/>
  <c r="H20" i="72"/>
  <c r="K20" i="72" s="1"/>
  <c r="K21" i="72" s="1"/>
  <c r="G42" i="71"/>
  <c r="H42" i="71"/>
  <c r="G44" i="72" l="1"/>
  <c r="G43" i="72"/>
  <c r="H43" i="72"/>
  <c r="H44" i="72"/>
  <c r="K17" i="72"/>
  <c r="H41" i="71" l="1"/>
  <c r="G41" i="71"/>
  <c r="H40" i="71" l="1"/>
  <c r="G40" i="71"/>
  <c r="H39" i="71" l="1"/>
  <c r="G39" i="71"/>
  <c r="H38" i="71" l="1"/>
  <c r="G38" i="71"/>
  <c r="H36" i="71" l="1"/>
  <c r="H37" i="71"/>
  <c r="G36" i="71"/>
  <c r="G37" i="71"/>
  <c r="H35" i="71" l="1"/>
  <c r="G35" i="71"/>
  <c r="H34" i="71" l="1"/>
  <c r="G34" i="71"/>
  <c r="H33" i="71" l="1"/>
  <c r="G33" i="71"/>
  <c r="H32" i="71" l="1"/>
  <c r="G32" i="71"/>
  <c r="H31" i="71" l="1"/>
  <c r="G31" i="71"/>
  <c r="G30" i="71" l="1"/>
  <c r="H30" i="71"/>
  <c r="H42" i="70"/>
  <c r="G42" i="70"/>
  <c r="F50" i="71" l="1"/>
  <c r="G51" i="71" s="1"/>
  <c r="F44" i="71"/>
  <c r="E44" i="71"/>
  <c r="F43" i="71"/>
  <c r="E43" i="71"/>
  <c r="L42" i="71"/>
  <c r="K42" i="71"/>
  <c r="L41" i="71"/>
  <c r="K41" i="71"/>
  <c r="L40" i="71"/>
  <c r="K40" i="71"/>
  <c r="L39" i="71"/>
  <c r="K39" i="71"/>
  <c r="L38" i="71"/>
  <c r="K38" i="71"/>
  <c r="L37" i="71"/>
  <c r="K37" i="71"/>
  <c r="L36" i="71"/>
  <c r="K36" i="71"/>
  <c r="L35" i="71"/>
  <c r="K35" i="71"/>
  <c r="L34" i="71"/>
  <c r="K34" i="71"/>
  <c r="L33" i="71"/>
  <c r="K33" i="71"/>
  <c r="L32" i="71"/>
  <c r="K32" i="71"/>
  <c r="L31" i="71"/>
  <c r="K31" i="71"/>
  <c r="L30" i="71"/>
  <c r="K30" i="71"/>
  <c r="D30" i="71"/>
  <c r="D31" i="71" s="1"/>
  <c r="D32" i="71" s="1"/>
  <c r="D33" i="71" s="1"/>
  <c r="D34" i="71" s="1"/>
  <c r="D35" i="71" s="1"/>
  <c r="D36" i="71" s="1"/>
  <c r="D37" i="71" s="1"/>
  <c r="D38" i="71" s="1"/>
  <c r="D39" i="71" s="1"/>
  <c r="D40" i="71" s="1"/>
  <c r="D41" i="71" s="1"/>
  <c r="D42" i="71" s="1"/>
  <c r="L29" i="71"/>
  <c r="K29" i="71"/>
  <c r="H29" i="71"/>
  <c r="G29" i="71"/>
  <c r="H20" i="71"/>
  <c r="K17" i="71" s="1"/>
  <c r="G43" i="71" l="1"/>
  <c r="G44" i="71"/>
  <c r="H44" i="71"/>
  <c r="K20" i="71"/>
  <c r="K21" i="71" s="1"/>
  <c r="H43" i="71"/>
  <c r="G41" i="70" l="1"/>
  <c r="H41" i="70"/>
  <c r="G40" i="70" l="1"/>
  <c r="H40" i="70"/>
  <c r="G39" i="70" l="1"/>
  <c r="H39" i="70"/>
  <c r="H38" i="70" l="1"/>
  <c r="G38" i="70" l="1"/>
  <c r="G36" i="70" l="1"/>
  <c r="H36" i="70"/>
  <c r="G37" i="70"/>
  <c r="H37" i="70"/>
  <c r="H35" i="70" l="1"/>
  <c r="G35" i="70" l="1"/>
  <c r="H34" i="70"/>
  <c r="G34" i="70"/>
  <c r="H33" i="70" l="1"/>
  <c r="G33" i="70"/>
  <c r="H32" i="70" l="1"/>
  <c r="G32" i="70"/>
  <c r="L33" i="57" l="1"/>
  <c r="L32" i="57" l="1"/>
  <c r="H31" i="70" l="1"/>
  <c r="G31" i="70"/>
  <c r="H42" i="69" l="1"/>
  <c r="G42" i="69"/>
  <c r="F50" i="70"/>
  <c r="G51" i="70" s="1"/>
  <c r="F44" i="70"/>
  <c r="E44" i="70"/>
  <c r="F43" i="70"/>
  <c r="E43" i="70"/>
  <c r="L42" i="70"/>
  <c r="K42" i="70"/>
  <c r="L41" i="70"/>
  <c r="K41" i="70"/>
  <c r="L40" i="70"/>
  <c r="K40" i="70"/>
  <c r="L39" i="70"/>
  <c r="K39" i="70"/>
  <c r="L38" i="70"/>
  <c r="K38" i="70"/>
  <c r="L37" i="70"/>
  <c r="K37" i="70"/>
  <c r="L36" i="70"/>
  <c r="K36" i="70"/>
  <c r="L35" i="70"/>
  <c r="K35" i="70"/>
  <c r="L34" i="70"/>
  <c r="K34" i="70"/>
  <c r="L33" i="70"/>
  <c r="K33" i="70"/>
  <c r="L32" i="70"/>
  <c r="K32" i="70"/>
  <c r="L31" i="70"/>
  <c r="K31" i="70"/>
  <c r="L30" i="70"/>
  <c r="K30" i="70"/>
  <c r="H30" i="70"/>
  <c r="G30" i="70"/>
  <c r="D30" i="70"/>
  <c r="D31" i="70" s="1"/>
  <c r="D32" i="70" s="1"/>
  <c r="D33" i="70" s="1"/>
  <c r="D34" i="70" s="1"/>
  <c r="D35" i="70" s="1"/>
  <c r="D36" i="70" s="1"/>
  <c r="D37" i="70" s="1"/>
  <c r="D38" i="70" s="1"/>
  <c r="D39" i="70" s="1"/>
  <c r="D40" i="70" s="1"/>
  <c r="D41" i="70" s="1"/>
  <c r="D42" i="70" s="1"/>
  <c r="L29" i="70"/>
  <c r="K29" i="70"/>
  <c r="H29" i="70"/>
  <c r="G29" i="70"/>
  <c r="H20" i="70"/>
  <c r="K20" i="70" l="1"/>
  <c r="K21" i="70" s="1"/>
  <c r="H44" i="70"/>
  <c r="G44" i="70"/>
  <c r="G43" i="70"/>
  <c r="K17" i="70"/>
  <c r="H43" i="70"/>
  <c r="K42" i="69"/>
  <c r="H41" i="69"/>
  <c r="G41" i="69"/>
  <c r="H40" i="69" l="1"/>
  <c r="G40" i="69"/>
  <c r="H39" i="69" l="1"/>
  <c r="G39" i="69"/>
  <c r="G38" i="69" l="1"/>
  <c r="H38" i="69"/>
  <c r="H37" i="69" l="1"/>
  <c r="G37" i="69"/>
  <c r="H36" i="69"/>
  <c r="G36" i="69"/>
  <c r="H35" i="69" l="1"/>
  <c r="G35" i="69" l="1"/>
  <c r="G34" i="69" l="1"/>
  <c r="H34" i="69"/>
  <c r="G33" i="69" l="1"/>
  <c r="H33" i="69"/>
  <c r="H32" i="69" l="1"/>
  <c r="G32" i="69" l="1"/>
  <c r="G31" i="69" l="1"/>
  <c r="H31" i="69"/>
  <c r="H30" i="69" l="1"/>
  <c r="G30" i="69"/>
  <c r="G42" i="68" l="1"/>
  <c r="H42" i="68"/>
  <c r="G41" i="68" l="1"/>
  <c r="H41" i="68"/>
  <c r="F50" i="69" l="1"/>
  <c r="G51" i="69" s="1"/>
  <c r="F44" i="69"/>
  <c r="E44" i="69"/>
  <c r="F43" i="69"/>
  <c r="E43" i="69"/>
  <c r="L42" i="69"/>
  <c r="L41" i="69"/>
  <c r="K41" i="69"/>
  <c r="L40" i="69"/>
  <c r="K40" i="69"/>
  <c r="L39" i="69"/>
  <c r="K39" i="69"/>
  <c r="L38" i="69"/>
  <c r="K38" i="69"/>
  <c r="L37" i="69"/>
  <c r="K37" i="69"/>
  <c r="L36" i="69"/>
  <c r="K36" i="69"/>
  <c r="L35" i="69"/>
  <c r="K35" i="69"/>
  <c r="L34" i="69"/>
  <c r="K34" i="69"/>
  <c r="L33" i="69"/>
  <c r="K33" i="69"/>
  <c r="L32" i="69"/>
  <c r="K32" i="69"/>
  <c r="L31" i="69"/>
  <c r="K31" i="69"/>
  <c r="L30" i="69"/>
  <c r="K30" i="69"/>
  <c r="D30" i="69"/>
  <c r="D31" i="69" s="1"/>
  <c r="D32" i="69" s="1"/>
  <c r="D33" i="69" s="1"/>
  <c r="D34" i="69" s="1"/>
  <c r="D35" i="69" s="1"/>
  <c r="D36" i="69" s="1"/>
  <c r="D37" i="69" s="1"/>
  <c r="D38" i="69" s="1"/>
  <c r="D39" i="69" s="1"/>
  <c r="D40" i="69" s="1"/>
  <c r="D41" i="69" s="1"/>
  <c r="D42" i="69" s="1"/>
  <c r="L29" i="69"/>
  <c r="K29" i="69"/>
  <c r="H29" i="69"/>
  <c r="H44" i="69" s="1"/>
  <c r="G29" i="69"/>
  <c r="G44" i="69" s="1"/>
  <c r="H20" i="69"/>
  <c r="K17" i="69" s="1"/>
  <c r="G43" i="69" l="1"/>
  <c r="H43" i="69"/>
  <c r="K20" i="69"/>
  <c r="K21" i="69" s="1"/>
  <c r="H40" i="68" l="1"/>
  <c r="G40" i="68"/>
  <c r="H39" i="68" l="1"/>
  <c r="G39" i="68"/>
  <c r="H38" i="68" l="1"/>
  <c r="G38" i="68"/>
  <c r="G37" i="68" l="1"/>
  <c r="H37" i="68"/>
  <c r="G36" i="68"/>
  <c r="H36" i="68"/>
  <c r="G35" i="68" l="1"/>
  <c r="H35" i="68"/>
  <c r="H34" i="68" l="1"/>
  <c r="G34" i="68" l="1"/>
  <c r="G33" i="68" l="1"/>
  <c r="H33" i="68"/>
  <c r="H32" i="68" l="1"/>
  <c r="G32" i="68"/>
  <c r="G31" i="68" l="1"/>
  <c r="H31" i="68"/>
  <c r="G30" i="68" l="1"/>
  <c r="H30" i="68"/>
  <c r="F50" i="68"/>
  <c r="G51" i="68" s="1"/>
  <c r="F44" i="68"/>
  <c r="E44" i="68"/>
  <c r="F43" i="68"/>
  <c r="E43" i="68"/>
  <c r="L42" i="68"/>
  <c r="K42" i="68"/>
  <c r="L41" i="68"/>
  <c r="K41" i="68"/>
  <c r="L40" i="68"/>
  <c r="K40" i="68"/>
  <c r="L39" i="68"/>
  <c r="K39" i="68"/>
  <c r="L38" i="68"/>
  <c r="K38" i="68"/>
  <c r="L37" i="68"/>
  <c r="K37" i="68"/>
  <c r="L36" i="68"/>
  <c r="K36" i="68"/>
  <c r="L35" i="68"/>
  <c r="K35" i="68"/>
  <c r="L34" i="68"/>
  <c r="K34" i="68"/>
  <c r="L33" i="68"/>
  <c r="K33" i="68"/>
  <c r="L32" i="68"/>
  <c r="K32" i="68"/>
  <c r="L31" i="68"/>
  <c r="K31" i="68"/>
  <c r="L30" i="68"/>
  <c r="K30" i="68"/>
  <c r="D30" i="68"/>
  <c r="D31" i="68" s="1"/>
  <c r="D32" i="68" s="1"/>
  <c r="D33" i="68" s="1"/>
  <c r="D34" i="68" s="1"/>
  <c r="D35" i="68" s="1"/>
  <c r="D36" i="68" s="1"/>
  <c r="D37" i="68" s="1"/>
  <c r="D38" i="68" s="1"/>
  <c r="D39" i="68" s="1"/>
  <c r="D40" i="68" s="1"/>
  <c r="D41" i="68" s="1"/>
  <c r="D42" i="68" s="1"/>
  <c r="L29" i="68"/>
  <c r="K29" i="68"/>
  <c r="H29" i="68"/>
  <c r="H44" i="68" s="1"/>
  <c r="G29" i="68"/>
  <c r="H20" i="68"/>
  <c r="K17" i="68" s="1"/>
  <c r="G43" i="68" l="1"/>
  <c r="G44" i="68"/>
  <c r="H43" i="68"/>
  <c r="K20" i="68"/>
  <c r="K21" i="68" s="1"/>
  <c r="H42" i="67"/>
  <c r="G42" i="67"/>
  <c r="H41" i="67" l="1"/>
  <c r="G41" i="67"/>
  <c r="H40" i="67" l="1"/>
  <c r="G40" i="67"/>
  <c r="H39" i="67" l="1"/>
  <c r="G39" i="67"/>
  <c r="H38" i="67" l="1"/>
  <c r="G38" i="67"/>
  <c r="H37" i="67" l="1"/>
  <c r="H36" i="67"/>
  <c r="G35" i="67"/>
  <c r="H35" i="67"/>
  <c r="G36" i="67"/>
  <c r="G37" i="67"/>
  <c r="H34" i="67" l="1"/>
  <c r="G34" i="67"/>
  <c r="H33" i="67" l="1"/>
  <c r="H32" i="67" l="1"/>
  <c r="H31" i="67" l="1"/>
  <c r="H30" i="67"/>
  <c r="F50" i="67" l="1"/>
  <c r="G51" i="67" s="1"/>
  <c r="F44" i="67"/>
  <c r="E44" i="67"/>
  <c r="F43" i="67"/>
  <c r="E43" i="67"/>
  <c r="L42" i="67"/>
  <c r="K42" i="67"/>
  <c r="L41" i="67"/>
  <c r="K41" i="67"/>
  <c r="L40" i="67"/>
  <c r="K40" i="67"/>
  <c r="L39" i="67"/>
  <c r="K39" i="67"/>
  <c r="L38" i="67"/>
  <c r="K38" i="67"/>
  <c r="L37" i="67"/>
  <c r="K37" i="67"/>
  <c r="L36" i="67"/>
  <c r="K36" i="67"/>
  <c r="L35" i="67"/>
  <c r="K35" i="67"/>
  <c r="L34" i="67"/>
  <c r="K34" i="67"/>
  <c r="L33" i="67"/>
  <c r="K33" i="67"/>
  <c r="G33" i="67"/>
  <c r="L32" i="67"/>
  <c r="K32" i="67"/>
  <c r="G32" i="67"/>
  <c r="L31" i="67"/>
  <c r="K31" i="67"/>
  <c r="G31" i="67"/>
  <c r="L30" i="67"/>
  <c r="K30" i="67"/>
  <c r="G30" i="67"/>
  <c r="D30" i="67"/>
  <c r="D31" i="67" s="1"/>
  <c r="D32" i="67" s="1"/>
  <c r="D33" i="67" s="1"/>
  <c r="D34" i="67" s="1"/>
  <c r="D35" i="67" s="1"/>
  <c r="D36" i="67" s="1"/>
  <c r="D37" i="67" s="1"/>
  <c r="D38" i="67" s="1"/>
  <c r="D39" i="67" s="1"/>
  <c r="D40" i="67" s="1"/>
  <c r="D41" i="67" s="1"/>
  <c r="D42" i="67" s="1"/>
  <c r="L29" i="67"/>
  <c r="K29" i="67"/>
  <c r="H29" i="67"/>
  <c r="G29" i="67"/>
  <c r="H20" i="67"/>
  <c r="K17" i="67" s="1"/>
  <c r="H42" i="66"/>
  <c r="G42" i="66"/>
  <c r="G43" i="67" l="1"/>
  <c r="G44" i="67"/>
  <c r="H44" i="67"/>
  <c r="H43" i="67"/>
  <c r="K20" i="67"/>
  <c r="K21" i="67" s="1"/>
  <c r="H41" i="66" l="1"/>
  <c r="G41" i="66"/>
  <c r="G37" i="66" l="1"/>
  <c r="H40" i="66" l="1"/>
  <c r="G40" i="66"/>
  <c r="H39" i="66" l="1"/>
  <c r="G39" i="66"/>
  <c r="G38" i="66" l="1"/>
  <c r="H38" i="66"/>
  <c r="G35" i="66" l="1"/>
  <c r="H35" i="66"/>
  <c r="G36" i="66"/>
  <c r="H36" i="66"/>
  <c r="H37" i="66"/>
  <c r="G34" i="66" l="1"/>
  <c r="H34" i="66"/>
  <c r="G33" i="66" l="1"/>
  <c r="H33" i="66"/>
  <c r="G32" i="66"/>
  <c r="H32" i="66"/>
  <c r="G31" i="66"/>
  <c r="H31" i="66"/>
  <c r="G30" i="66"/>
  <c r="H30" i="66"/>
  <c r="F50" i="66" l="1"/>
  <c r="G51" i="66" s="1"/>
  <c r="F44" i="66"/>
  <c r="E44" i="66"/>
  <c r="F43" i="66"/>
  <c r="E43" i="66"/>
  <c r="L42" i="66"/>
  <c r="K42" i="66"/>
  <c r="L41" i="66"/>
  <c r="K41" i="66"/>
  <c r="L40" i="66"/>
  <c r="K40" i="66"/>
  <c r="L39" i="66"/>
  <c r="K39" i="66"/>
  <c r="L38" i="66"/>
  <c r="K38" i="66"/>
  <c r="L37" i="66"/>
  <c r="K37" i="66"/>
  <c r="L36" i="66"/>
  <c r="K36" i="66"/>
  <c r="L35" i="66"/>
  <c r="K35" i="66"/>
  <c r="L34" i="66"/>
  <c r="K34" i="66"/>
  <c r="L33" i="66"/>
  <c r="K33" i="66"/>
  <c r="L32" i="66"/>
  <c r="K32" i="66"/>
  <c r="L31" i="66"/>
  <c r="K31" i="66"/>
  <c r="L30" i="66"/>
  <c r="K30" i="66"/>
  <c r="D30" i="66"/>
  <c r="D31" i="66" s="1"/>
  <c r="D32" i="66" s="1"/>
  <c r="D33" i="66" s="1"/>
  <c r="D34" i="66" s="1"/>
  <c r="D35" i="66" s="1"/>
  <c r="D36" i="66" s="1"/>
  <c r="D37" i="66" s="1"/>
  <c r="D38" i="66" s="1"/>
  <c r="D39" i="66" s="1"/>
  <c r="D40" i="66" s="1"/>
  <c r="D41" i="66" s="1"/>
  <c r="D42" i="66" s="1"/>
  <c r="L29" i="66"/>
  <c r="K29" i="66"/>
  <c r="H29" i="66"/>
  <c r="G29" i="66"/>
  <c r="G44" i="66" s="1"/>
  <c r="H20" i="66"/>
  <c r="K20" i="66" l="1"/>
  <c r="K21" i="66" s="1"/>
  <c r="K17" i="66"/>
  <c r="G43" i="66"/>
  <c r="H44" i="66"/>
  <c r="H43" i="66"/>
  <c r="G42" i="65"/>
  <c r="H42" i="65"/>
  <c r="G41" i="65" l="1"/>
  <c r="H41" i="65"/>
  <c r="H40" i="65" l="1"/>
  <c r="G40" i="65"/>
  <c r="H39" i="65" l="1"/>
  <c r="G39" i="65"/>
  <c r="H38" i="65" l="1"/>
  <c r="G38" i="65"/>
  <c r="G37" i="65" l="1"/>
  <c r="H37" i="65"/>
  <c r="G36" i="65"/>
  <c r="H36" i="65"/>
  <c r="G35" i="65" l="1"/>
  <c r="H35" i="65"/>
  <c r="G34" i="65" l="1"/>
  <c r="H34" i="65"/>
  <c r="G33" i="65" l="1"/>
  <c r="H33" i="65"/>
  <c r="H32" i="65" l="1"/>
  <c r="G32" i="65" l="1"/>
  <c r="H31" i="65" l="1"/>
  <c r="G31" i="65"/>
  <c r="F50" i="65" l="1"/>
  <c r="G51" i="65" s="1"/>
  <c r="F44" i="65"/>
  <c r="E44" i="65"/>
  <c r="F43" i="65"/>
  <c r="E43" i="65"/>
  <c r="L42" i="65"/>
  <c r="K42" i="65"/>
  <c r="L41" i="65"/>
  <c r="K41" i="65"/>
  <c r="L40" i="65"/>
  <c r="K40" i="65"/>
  <c r="L39" i="65"/>
  <c r="K39" i="65"/>
  <c r="L38" i="65"/>
  <c r="K38" i="65"/>
  <c r="L37" i="65"/>
  <c r="K37" i="65"/>
  <c r="L36" i="65"/>
  <c r="K36" i="65"/>
  <c r="L35" i="65"/>
  <c r="K35" i="65"/>
  <c r="L34" i="65"/>
  <c r="K34" i="65"/>
  <c r="L33" i="65"/>
  <c r="K33" i="65"/>
  <c r="L32" i="65"/>
  <c r="K32" i="65"/>
  <c r="L31" i="65"/>
  <c r="K31" i="65"/>
  <c r="L30" i="65"/>
  <c r="K30" i="65"/>
  <c r="H30" i="65"/>
  <c r="G30" i="65"/>
  <c r="D30" i="65"/>
  <c r="D31" i="65" s="1"/>
  <c r="D32" i="65" s="1"/>
  <c r="D33" i="65" s="1"/>
  <c r="D34" i="65" s="1"/>
  <c r="D35" i="65" s="1"/>
  <c r="D36" i="65" s="1"/>
  <c r="D37" i="65" s="1"/>
  <c r="D38" i="65" s="1"/>
  <c r="D39" i="65" s="1"/>
  <c r="D40" i="65" s="1"/>
  <c r="D41" i="65" s="1"/>
  <c r="D42" i="65" s="1"/>
  <c r="L29" i="65"/>
  <c r="K29" i="65"/>
  <c r="H29" i="65"/>
  <c r="G29" i="65"/>
  <c r="H20" i="65"/>
  <c r="K20" i="65" s="1"/>
  <c r="K21" i="65" s="1"/>
  <c r="G43" i="65" l="1"/>
  <c r="G44" i="65"/>
  <c r="H44" i="65"/>
  <c r="H43" i="65"/>
  <c r="H42" i="64" l="1"/>
  <c r="G42" i="64"/>
  <c r="G41" i="64" l="1"/>
  <c r="H41" i="64"/>
  <c r="G40" i="64" l="1"/>
  <c r="H40" i="64"/>
  <c r="G39" i="64" l="1"/>
  <c r="H39" i="64"/>
  <c r="H38" i="64" l="1"/>
  <c r="G38" i="64"/>
  <c r="H35" i="64" l="1"/>
  <c r="H36" i="64"/>
  <c r="H37" i="64"/>
  <c r="G35" i="64"/>
  <c r="G36" i="64"/>
  <c r="G37" i="64"/>
  <c r="H34" i="64" l="1"/>
  <c r="G34" i="64" l="1"/>
  <c r="H33" i="64" l="1"/>
  <c r="G33" i="64"/>
  <c r="H42" i="63" l="1"/>
  <c r="H41" i="63"/>
  <c r="H40" i="63"/>
  <c r="H39" i="63"/>
  <c r="H38" i="63"/>
  <c r="H37" i="63"/>
  <c r="H36" i="63"/>
  <c r="H35" i="63"/>
  <c r="H34" i="63"/>
  <c r="H33" i="63"/>
  <c r="H32" i="63"/>
  <c r="H31" i="63"/>
  <c r="H30" i="63"/>
  <c r="H29" i="63"/>
  <c r="H32" i="64" l="1"/>
  <c r="G32" i="64"/>
  <c r="H31" i="64" l="1"/>
  <c r="G31" i="64"/>
  <c r="G30" i="64" l="1"/>
  <c r="H30" i="64"/>
  <c r="H29" i="64" l="1"/>
  <c r="F50" i="64" l="1"/>
  <c r="G51" i="64" s="1"/>
  <c r="F44" i="64"/>
  <c r="E44" i="64"/>
  <c r="F43" i="64"/>
  <c r="E43" i="64"/>
  <c r="L42" i="64"/>
  <c r="K42" i="64"/>
  <c r="L41" i="64"/>
  <c r="K41" i="64"/>
  <c r="L40" i="64"/>
  <c r="K40" i="64"/>
  <c r="L39" i="64"/>
  <c r="K39" i="64"/>
  <c r="L38" i="64"/>
  <c r="K38" i="64"/>
  <c r="L37" i="64"/>
  <c r="K37" i="64"/>
  <c r="L36" i="64"/>
  <c r="K36" i="64"/>
  <c r="L35" i="64"/>
  <c r="K35" i="64"/>
  <c r="L34" i="64"/>
  <c r="K34" i="64"/>
  <c r="L33" i="64"/>
  <c r="K33" i="64"/>
  <c r="L32" i="64"/>
  <c r="K32" i="64"/>
  <c r="L31" i="64"/>
  <c r="K31" i="64"/>
  <c r="L30" i="64"/>
  <c r="K30" i="64"/>
  <c r="D30" i="64"/>
  <c r="D31" i="64" s="1"/>
  <c r="D32" i="64" s="1"/>
  <c r="D33" i="64" s="1"/>
  <c r="D34" i="64" s="1"/>
  <c r="D35" i="64" s="1"/>
  <c r="D36" i="64" s="1"/>
  <c r="D37" i="64" s="1"/>
  <c r="D38" i="64" s="1"/>
  <c r="D39" i="64" s="1"/>
  <c r="D40" i="64" s="1"/>
  <c r="D41" i="64" s="1"/>
  <c r="D42" i="64" s="1"/>
  <c r="L29" i="64"/>
  <c r="K29" i="64"/>
  <c r="H44" i="64"/>
  <c r="G29" i="64"/>
  <c r="H20" i="64"/>
  <c r="K20" i="64" s="1"/>
  <c r="K21" i="64" s="1"/>
  <c r="G43" i="64" l="1"/>
  <c r="G44" i="64"/>
  <c r="H43" i="64"/>
  <c r="G42" i="63"/>
  <c r="G41" i="63" l="1"/>
  <c r="G40" i="63" l="1"/>
  <c r="G39" i="63" l="1"/>
  <c r="G38" i="63" l="1"/>
  <c r="G37" i="63" l="1"/>
  <c r="G36" i="63"/>
  <c r="E44" i="63" l="1"/>
  <c r="F50" i="63"/>
  <c r="G51" i="63" s="1"/>
  <c r="F44" i="63"/>
  <c r="F43" i="63"/>
  <c r="E43" i="63"/>
  <c r="L42" i="63"/>
  <c r="K42" i="63"/>
  <c r="L41" i="63"/>
  <c r="K41" i="63"/>
  <c r="L40" i="63"/>
  <c r="K40" i="63"/>
  <c r="L39" i="63"/>
  <c r="K39" i="63"/>
  <c r="L38" i="63"/>
  <c r="K38" i="63"/>
  <c r="L37" i="63"/>
  <c r="K37" i="63"/>
  <c r="L36" i="63"/>
  <c r="K36" i="63"/>
  <c r="L35" i="63"/>
  <c r="K35" i="63"/>
  <c r="G35" i="63"/>
  <c r="L34" i="63"/>
  <c r="K34" i="63"/>
  <c r="G34" i="63"/>
  <c r="L33" i="63"/>
  <c r="K33" i="63"/>
  <c r="G33" i="63"/>
  <c r="L32" i="63"/>
  <c r="K32" i="63"/>
  <c r="G32" i="63"/>
  <c r="L31" i="63"/>
  <c r="K31" i="63"/>
  <c r="G31" i="63"/>
  <c r="L30" i="63"/>
  <c r="K30" i="63"/>
  <c r="G30" i="63"/>
  <c r="D30" i="63"/>
  <c r="D31" i="63" s="1"/>
  <c r="D32" i="63" s="1"/>
  <c r="D33" i="63" s="1"/>
  <c r="D34" i="63" s="1"/>
  <c r="D35" i="63" s="1"/>
  <c r="D36" i="63" s="1"/>
  <c r="D37" i="63" s="1"/>
  <c r="D38" i="63" s="1"/>
  <c r="D39" i="63" s="1"/>
  <c r="D40" i="63" s="1"/>
  <c r="D41" i="63" s="1"/>
  <c r="D42" i="63" s="1"/>
  <c r="L29" i="63"/>
  <c r="K29" i="63"/>
  <c r="G29" i="63"/>
  <c r="H20" i="63"/>
  <c r="K20" i="63" s="1"/>
  <c r="K21" i="63" s="1"/>
  <c r="G43" i="63" l="1"/>
  <c r="G44" i="63"/>
  <c r="H44" i="63"/>
  <c r="H43" i="63"/>
  <c r="H42" i="62" l="1"/>
  <c r="G42" i="62"/>
  <c r="G41" i="62" l="1"/>
  <c r="H41" i="62"/>
  <c r="H40" i="62" l="1"/>
  <c r="G40" i="62"/>
  <c r="H39" i="62" l="1"/>
  <c r="G39" i="62"/>
  <c r="H38" i="62" l="1"/>
  <c r="G38" i="62"/>
  <c r="H37" i="62" l="1"/>
  <c r="H36" i="62"/>
  <c r="G36" i="62" l="1"/>
  <c r="G37" i="62"/>
  <c r="H35" i="62" l="1"/>
  <c r="G35" i="62"/>
  <c r="H34" i="62" l="1"/>
  <c r="G34" i="62"/>
  <c r="H33" i="62" l="1"/>
  <c r="G33" i="62"/>
  <c r="H32" i="62" l="1"/>
  <c r="G32" i="62"/>
  <c r="H31" i="62" l="1"/>
  <c r="G31" i="62"/>
  <c r="H30" i="62" l="1"/>
  <c r="G30" i="62"/>
  <c r="F50" i="62" l="1"/>
  <c r="G51" i="62" s="1"/>
  <c r="F44" i="62"/>
  <c r="F43" i="62"/>
  <c r="L42" i="62"/>
  <c r="K42" i="62"/>
  <c r="L41" i="62"/>
  <c r="K41" i="62"/>
  <c r="L40" i="62"/>
  <c r="K40" i="62"/>
  <c r="L39" i="62"/>
  <c r="K39" i="62"/>
  <c r="L38" i="62"/>
  <c r="K38" i="62"/>
  <c r="L37" i="62"/>
  <c r="K37" i="62"/>
  <c r="L36" i="62"/>
  <c r="K36" i="62"/>
  <c r="L35" i="62"/>
  <c r="K35" i="62"/>
  <c r="L34" i="62"/>
  <c r="K34" i="62"/>
  <c r="L33" i="62"/>
  <c r="K33" i="62"/>
  <c r="L32" i="62"/>
  <c r="K32" i="62"/>
  <c r="L31" i="62"/>
  <c r="K31" i="62"/>
  <c r="L30" i="62"/>
  <c r="K30" i="62"/>
  <c r="D30" i="62"/>
  <c r="D31" i="62" s="1"/>
  <c r="D32" i="62" s="1"/>
  <c r="D33" i="62" s="1"/>
  <c r="D34" i="62" s="1"/>
  <c r="D35" i="62" s="1"/>
  <c r="D36" i="62" s="1"/>
  <c r="D37" i="62" s="1"/>
  <c r="D38" i="62" s="1"/>
  <c r="D39" i="62" s="1"/>
  <c r="D40" i="62" s="1"/>
  <c r="D41" i="62" s="1"/>
  <c r="D42" i="62" s="1"/>
  <c r="L29" i="62"/>
  <c r="K29" i="62"/>
  <c r="H20" i="62"/>
  <c r="K20" i="62" s="1"/>
  <c r="K21" i="62" s="1"/>
  <c r="E43" i="62" l="1"/>
  <c r="G43" i="62" s="1"/>
  <c r="G29" i="62"/>
  <c r="H29" i="62"/>
  <c r="H42" i="61"/>
  <c r="G42" i="61"/>
  <c r="G44" i="62" l="1"/>
  <c r="H43" i="62"/>
  <c r="H44" i="62"/>
  <c r="G41" i="61"/>
  <c r="H41" i="61"/>
  <c r="H40" i="61" l="1"/>
  <c r="G40" i="61"/>
  <c r="H39" i="61" l="1"/>
  <c r="G39" i="61"/>
  <c r="H38" i="61" l="1"/>
  <c r="G38" i="61"/>
  <c r="H37" i="61"/>
  <c r="G37" i="61" l="1"/>
  <c r="H36" i="61" l="1"/>
  <c r="G36" i="61"/>
  <c r="H35" i="61" l="1"/>
  <c r="G35" i="61"/>
  <c r="H34" i="61" l="1"/>
  <c r="G34" i="61"/>
  <c r="H33" i="61" l="1"/>
  <c r="G33" i="61"/>
  <c r="H32" i="61" l="1"/>
  <c r="G32" i="61"/>
  <c r="H31" i="61" l="1"/>
  <c r="G31" i="61"/>
  <c r="H30" i="61" l="1"/>
  <c r="G30" i="61"/>
  <c r="F50" i="61" l="1"/>
  <c r="G51" i="61" s="1"/>
  <c r="F44" i="61"/>
  <c r="F43" i="61"/>
  <c r="E43" i="61"/>
  <c r="L42" i="61"/>
  <c r="K42" i="61"/>
  <c r="L41" i="61"/>
  <c r="K41" i="61"/>
  <c r="L40" i="61"/>
  <c r="K40" i="61"/>
  <c r="L39" i="61"/>
  <c r="K39" i="61"/>
  <c r="L38" i="61"/>
  <c r="K38" i="61"/>
  <c r="L37" i="61"/>
  <c r="K37" i="61"/>
  <c r="L36" i="61"/>
  <c r="K36" i="61"/>
  <c r="L35" i="61"/>
  <c r="K35" i="61"/>
  <c r="L34" i="61"/>
  <c r="K34" i="61"/>
  <c r="L33" i="61"/>
  <c r="K33" i="61"/>
  <c r="L32" i="61"/>
  <c r="K32" i="61"/>
  <c r="L31" i="61"/>
  <c r="K31" i="61"/>
  <c r="L30" i="61"/>
  <c r="K30" i="61"/>
  <c r="D30" i="61"/>
  <c r="D31" i="61" s="1"/>
  <c r="D32" i="61" s="1"/>
  <c r="D33" i="61" s="1"/>
  <c r="D34" i="61" s="1"/>
  <c r="D35" i="61" s="1"/>
  <c r="D36" i="61" s="1"/>
  <c r="D37" i="61" s="1"/>
  <c r="D38" i="61" s="1"/>
  <c r="D39" i="61" s="1"/>
  <c r="D40" i="61" s="1"/>
  <c r="D41" i="61" s="1"/>
  <c r="D42" i="61" s="1"/>
  <c r="L29" i="61"/>
  <c r="K29" i="61"/>
  <c r="H29" i="61"/>
  <c r="G29" i="61"/>
  <c r="H20" i="61"/>
  <c r="K20" i="61" s="1"/>
  <c r="K21" i="61" s="1"/>
  <c r="G43" i="61" l="1"/>
  <c r="G44" i="61"/>
  <c r="H43" i="61"/>
  <c r="H44" i="61"/>
  <c r="H42" i="60"/>
  <c r="G42" i="60"/>
  <c r="H41" i="60" l="1"/>
  <c r="G41" i="60"/>
  <c r="H40" i="60" l="1"/>
  <c r="G40" i="60"/>
  <c r="H39" i="60" l="1"/>
  <c r="G39" i="60"/>
  <c r="H38" i="60" l="1"/>
  <c r="G38" i="60"/>
  <c r="H37" i="60" l="1"/>
  <c r="G37" i="60"/>
  <c r="H36" i="60" l="1"/>
  <c r="G36" i="60"/>
  <c r="H35" i="60" l="1"/>
  <c r="G35" i="60"/>
  <c r="H34" i="60" l="1"/>
  <c r="G34" i="60"/>
  <c r="H33" i="60" l="1"/>
  <c r="G33" i="60"/>
  <c r="H32" i="60" l="1"/>
  <c r="G32" i="60"/>
  <c r="H31" i="60" l="1"/>
  <c r="G31" i="60"/>
  <c r="H30" i="60" l="1"/>
  <c r="G30" i="60"/>
  <c r="E43" i="60" l="1"/>
  <c r="F50" i="60"/>
  <c r="G51" i="60" s="1"/>
  <c r="F44" i="60"/>
  <c r="F43" i="60"/>
  <c r="L42" i="60"/>
  <c r="K42" i="60"/>
  <c r="L41" i="60"/>
  <c r="K41" i="60"/>
  <c r="L40" i="60"/>
  <c r="K40" i="60"/>
  <c r="L39" i="60"/>
  <c r="K39" i="60"/>
  <c r="L38" i="60"/>
  <c r="K38" i="60"/>
  <c r="L37" i="60"/>
  <c r="K37" i="60"/>
  <c r="L36" i="60"/>
  <c r="K36" i="60"/>
  <c r="L35" i="60"/>
  <c r="K35" i="60"/>
  <c r="L34" i="60"/>
  <c r="K34" i="60"/>
  <c r="L33" i="60"/>
  <c r="K33" i="60"/>
  <c r="L32" i="60"/>
  <c r="K32" i="60"/>
  <c r="L31" i="60"/>
  <c r="K31" i="60"/>
  <c r="L30" i="60"/>
  <c r="K30" i="60"/>
  <c r="D30" i="60"/>
  <c r="D31" i="60" s="1"/>
  <c r="D32" i="60" s="1"/>
  <c r="D33" i="60" s="1"/>
  <c r="D34" i="60" s="1"/>
  <c r="D35" i="60" s="1"/>
  <c r="D36" i="60" s="1"/>
  <c r="D37" i="60" s="1"/>
  <c r="D38" i="60" s="1"/>
  <c r="D39" i="60" s="1"/>
  <c r="D40" i="60" s="1"/>
  <c r="D41" i="60" s="1"/>
  <c r="D42" i="60" s="1"/>
  <c r="L29" i="60"/>
  <c r="K29" i="60"/>
  <c r="H20" i="60"/>
  <c r="K20" i="60" s="1"/>
  <c r="K21" i="60" s="1"/>
  <c r="G43" i="60" l="1"/>
  <c r="G29" i="60"/>
  <c r="G44" i="60" s="1"/>
  <c r="H29" i="60"/>
  <c r="L42" i="59"/>
  <c r="H42" i="59"/>
  <c r="G42" i="59"/>
  <c r="H44" i="60" l="1"/>
  <c r="H43" i="60"/>
  <c r="G41" i="59"/>
  <c r="H41" i="59"/>
  <c r="L41" i="59"/>
  <c r="G40" i="59" l="1"/>
  <c r="H40" i="59"/>
  <c r="L40" i="59"/>
  <c r="G39" i="59" l="1"/>
  <c r="H39" i="59"/>
  <c r="L39" i="59"/>
  <c r="L38" i="59" l="1"/>
  <c r="H38" i="59"/>
  <c r="G38" i="59"/>
  <c r="G37" i="59" l="1"/>
  <c r="H37" i="59"/>
  <c r="L37" i="59"/>
  <c r="L36" i="59" l="1"/>
  <c r="H36" i="59"/>
  <c r="G36" i="59"/>
  <c r="L35" i="59" l="1"/>
  <c r="H35" i="59"/>
  <c r="G35" i="59"/>
  <c r="L34" i="59" l="1"/>
  <c r="H34" i="59"/>
  <c r="G34" i="59"/>
  <c r="L33" i="59" l="1"/>
  <c r="H33" i="59"/>
  <c r="G33" i="59"/>
  <c r="L31" i="59" l="1"/>
  <c r="L30" i="59"/>
  <c r="L29" i="59"/>
  <c r="L32" i="59"/>
  <c r="H32" i="59" l="1"/>
  <c r="G32" i="59"/>
  <c r="H31" i="59" l="1"/>
  <c r="G31" i="59"/>
  <c r="F44" i="59" l="1"/>
  <c r="F43" i="59"/>
  <c r="F43" i="58"/>
  <c r="F44" i="58" l="1"/>
  <c r="H30" i="59" l="1"/>
  <c r="G30" i="59"/>
  <c r="F50" i="59" l="1"/>
  <c r="G51" i="59" s="1"/>
  <c r="K42" i="59"/>
  <c r="K41" i="59"/>
  <c r="K40" i="59"/>
  <c r="K39" i="59"/>
  <c r="K38" i="59"/>
  <c r="K37" i="59"/>
  <c r="K36" i="59"/>
  <c r="K35" i="59"/>
  <c r="K34" i="59"/>
  <c r="K33" i="59"/>
  <c r="K32" i="59"/>
  <c r="K31" i="59"/>
  <c r="K30" i="59"/>
  <c r="D30" i="59"/>
  <c r="D31" i="59" s="1"/>
  <c r="D32" i="59" s="1"/>
  <c r="D33" i="59" s="1"/>
  <c r="D34" i="59" s="1"/>
  <c r="D35" i="59" s="1"/>
  <c r="D36" i="59" s="1"/>
  <c r="D37" i="59" s="1"/>
  <c r="D38" i="59" s="1"/>
  <c r="D39" i="59" s="1"/>
  <c r="D40" i="59" s="1"/>
  <c r="D41" i="59" s="1"/>
  <c r="D42" i="59" s="1"/>
  <c r="K29" i="59"/>
  <c r="H20" i="59"/>
  <c r="G42" i="58" l="1"/>
  <c r="H42" i="58"/>
  <c r="K41" i="58" l="1"/>
  <c r="K42" i="58"/>
  <c r="H41" i="58"/>
  <c r="G41" i="58"/>
  <c r="G40" i="58" l="1"/>
  <c r="H40" i="58"/>
  <c r="H39" i="58" l="1"/>
  <c r="G39" i="58"/>
  <c r="H38" i="58" l="1"/>
  <c r="G38" i="58"/>
  <c r="G37" i="58" l="1"/>
  <c r="H37" i="58"/>
  <c r="G36" i="58" l="1"/>
  <c r="H36" i="58"/>
  <c r="G35" i="58" l="1"/>
  <c r="H35" i="58"/>
  <c r="H34" i="58" l="1"/>
  <c r="G34" i="58"/>
  <c r="H33" i="58" l="1"/>
  <c r="G33" i="58"/>
  <c r="H32" i="58" l="1"/>
  <c r="G32" i="58"/>
  <c r="H31" i="58" l="1"/>
  <c r="G31" i="58"/>
  <c r="H30" i="58" l="1"/>
  <c r="G30" i="58"/>
  <c r="F50" i="58" l="1"/>
  <c r="G51" i="58" s="1"/>
  <c r="K43" i="58"/>
  <c r="E43" i="58"/>
  <c r="K40" i="58"/>
  <c r="K39" i="58"/>
  <c r="K38" i="58"/>
  <c r="K37" i="58"/>
  <c r="K36" i="58"/>
  <c r="K35" i="58"/>
  <c r="K34" i="58"/>
  <c r="K33" i="58"/>
  <c r="K32" i="58"/>
  <c r="K31" i="58"/>
  <c r="K30" i="58"/>
  <c r="D30" i="58"/>
  <c r="D31" i="58" s="1"/>
  <c r="D32" i="58" s="1"/>
  <c r="D33" i="58" s="1"/>
  <c r="D34" i="58" s="1"/>
  <c r="D35" i="58" s="1"/>
  <c r="D36" i="58" s="1"/>
  <c r="D37" i="58" s="1"/>
  <c r="D38" i="58" s="1"/>
  <c r="D39" i="58" s="1"/>
  <c r="D40" i="58" s="1"/>
  <c r="D41" i="58" s="1"/>
  <c r="D42" i="58" s="1"/>
  <c r="K29" i="58"/>
  <c r="H29" i="58"/>
  <c r="G29" i="58"/>
  <c r="G44" i="58" s="1"/>
  <c r="H20" i="58"/>
  <c r="K44" i="58" l="1"/>
  <c r="G43" i="58"/>
  <c r="H44" i="58"/>
  <c r="H43" i="58"/>
  <c r="G42" i="57"/>
  <c r="H42" i="57"/>
  <c r="H41" i="57" l="1"/>
  <c r="G41" i="57"/>
  <c r="H40" i="57" l="1"/>
  <c r="G40" i="57"/>
  <c r="H39" i="57" l="1"/>
  <c r="G39" i="57"/>
  <c r="H38" i="57" l="1"/>
  <c r="G38" i="57"/>
  <c r="G37" i="57" l="1"/>
  <c r="H37" i="57"/>
  <c r="H36" i="57" l="1"/>
  <c r="G36" i="57"/>
  <c r="G35" i="57" l="1"/>
  <c r="H35" i="57"/>
  <c r="H34" i="57" l="1"/>
  <c r="G34" i="57"/>
  <c r="F50" i="57"/>
  <c r="G51" i="57" s="1"/>
  <c r="H33" i="57" l="1"/>
  <c r="G33" i="57"/>
  <c r="H32" i="57" l="1"/>
  <c r="G32" i="57"/>
  <c r="H31" i="57" l="1"/>
  <c r="G31" i="57"/>
  <c r="K31" i="57" l="1"/>
  <c r="K32" i="57"/>
  <c r="K33" i="57"/>
  <c r="K34" i="57"/>
  <c r="K35" i="57"/>
  <c r="K36" i="57"/>
  <c r="K37" i="57"/>
  <c r="K38" i="57"/>
  <c r="K39" i="57"/>
  <c r="K40" i="57"/>
  <c r="K41" i="57"/>
  <c r="K42" i="57"/>
  <c r="K29" i="57"/>
  <c r="K30" i="57"/>
  <c r="K44" i="57" l="1"/>
  <c r="H30" i="57"/>
  <c r="G30" i="57"/>
  <c r="K39" i="56" l="1"/>
  <c r="K38" i="56"/>
  <c r="K37" i="56"/>
  <c r="K36" i="56"/>
  <c r="K35" i="56"/>
  <c r="K34" i="56"/>
  <c r="K33" i="56"/>
  <c r="K32" i="56"/>
  <c r="K31" i="56"/>
  <c r="K30" i="56"/>
  <c r="K29" i="56"/>
  <c r="H29" i="57" l="1"/>
  <c r="F44" i="57"/>
  <c r="F43" i="57"/>
  <c r="D30" i="57"/>
  <c r="D31" i="57" s="1"/>
  <c r="D32" i="57" s="1"/>
  <c r="D33" i="57" s="1"/>
  <c r="D34" i="57" s="1"/>
  <c r="D35" i="57" s="1"/>
  <c r="D36" i="57" s="1"/>
  <c r="D37" i="57" s="1"/>
  <c r="D38" i="57" s="1"/>
  <c r="D39" i="57" s="1"/>
  <c r="D40" i="57" s="1"/>
  <c r="D41" i="57" s="1"/>
  <c r="D42" i="57" s="1"/>
  <c r="H20" i="57"/>
  <c r="G42" i="56"/>
  <c r="H44" i="57" l="1"/>
  <c r="E43" i="57"/>
  <c r="G43" i="57" s="1"/>
  <c r="G29" i="57"/>
  <c r="H43" i="57"/>
  <c r="K42" i="56"/>
  <c r="H42" i="56"/>
  <c r="G44" i="57" l="1"/>
  <c r="H41" i="56"/>
  <c r="G41" i="56"/>
  <c r="K41" i="56"/>
  <c r="K40" i="56"/>
  <c r="H39" i="56" l="1"/>
  <c r="G39" i="56"/>
  <c r="G40" i="56"/>
  <c r="H40" i="56"/>
  <c r="H35" i="56" l="1"/>
  <c r="H36" i="56"/>
  <c r="H37" i="56"/>
  <c r="H38" i="56"/>
  <c r="G35" i="56"/>
  <c r="G36" i="56"/>
  <c r="G37" i="56"/>
  <c r="G38" i="56"/>
  <c r="H34" i="56" l="1"/>
  <c r="G34" i="56"/>
  <c r="H33" i="56" l="1"/>
  <c r="G33" i="56"/>
  <c r="H32" i="56" l="1"/>
  <c r="G32" i="56"/>
  <c r="H31" i="56" l="1"/>
  <c r="G31" i="56"/>
  <c r="G29" i="55" l="1"/>
  <c r="H42" i="55" l="1"/>
  <c r="G42" i="55"/>
  <c r="F44" i="56"/>
  <c r="F43" i="56"/>
  <c r="E43" i="56"/>
  <c r="H30" i="56"/>
  <c r="G30" i="56"/>
  <c r="D30" i="56"/>
  <c r="D31" i="56" s="1"/>
  <c r="D32" i="56" s="1"/>
  <c r="D33" i="56" s="1"/>
  <c r="D34" i="56" s="1"/>
  <c r="D35" i="56" s="1"/>
  <c r="D36" i="56" s="1"/>
  <c r="D37" i="56" s="1"/>
  <c r="D38" i="56" s="1"/>
  <c r="D39" i="56" s="1"/>
  <c r="D40" i="56" s="1"/>
  <c r="D41" i="56" s="1"/>
  <c r="D42" i="56" s="1"/>
  <c r="H29" i="56"/>
  <c r="G29" i="56"/>
  <c r="H20" i="56"/>
  <c r="G43" i="56" l="1"/>
  <c r="H44" i="56"/>
  <c r="H43" i="56"/>
  <c r="G44" i="56"/>
  <c r="H41" i="55"/>
  <c r="G41" i="55"/>
  <c r="H40" i="55" l="1"/>
  <c r="G40" i="55"/>
  <c r="H38" i="55" l="1"/>
  <c r="H39" i="55"/>
  <c r="G38" i="55"/>
  <c r="G39" i="55"/>
  <c r="H35" i="55" l="1"/>
  <c r="H36" i="55"/>
  <c r="H37" i="55"/>
  <c r="G35" i="55"/>
  <c r="G36" i="55"/>
  <c r="G37" i="55"/>
  <c r="H34" i="55" l="1"/>
  <c r="G34" i="55"/>
  <c r="H33" i="55" l="1"/>
  <c r="G33" i="55"/>
  <c r="H32" i="55" l="1"/>
  <c r="G32" i="55"/>
  <c r="H31" i="55" l="1"/>
  <c r="G31" i="55"/>
  <c r="F44" i="55" l="1"/>
  <c r="F43" i="55"/>
  <c r="D30" i="55"/>
  <c r="D31" i="55" s="1"/>
  <c r="D32" i="55" s="1"/>
  <c r="D33" i="55" s="1"/>
  <c r="D34" i="55" s="1"/>
  <c r="D35" i="55" s="1"/>
  <c r="D36" i="55" s="1"/>
  <c r="D37" i="55" s="1"/>
  <c r="D38" i="55" s="1"/>
  <c r="D39" i="55" s="1"/>
  <c r="D40" i="55" s="1"/>
  <c r="D41" i="55" s="1"/>
  <c r="D42" i="55" s="1"/>
  <c r="H20" i="55"/>
  <c r="H29" i="55" l="1"/>
  <c r="E43" i="55" l="1"/>
  <c r="G44" i="55" s="1"/>
  <c r="H30" i="55"/>
  <c r="G30" i="55"/>
  <c r="H43" i="55" l="1"/>
  <c r="H44" i="55"/>
  <c r="L42" i="53" l="1"/>
  <c r="L30" i="53"/>
  <c r="L31" i="53"/>
  <c r="L32" i="53"/>
  <c r="L33" i="53"/>
  <c r="L34" i="53"/>
  <c r="L35" i="53"/>
  <c r="L36" i="53"/>
  <c r="L37" i="53"/>
  <c r="L38" i="53"/>
  <c r="L39" i="53"/>
  <c r="L40" i="53"/>
  <c r="L41" i="53"/>
  <c r="L29" i="53"/>
  <c r="F44" i="54" l="1"/>
  <c r="F43" i="54"/>
  <c r="D30" i="54"/>
  <c r="D31" i="54" s="1"/>
  <c r="D32" i="54" s="1"/>
  <c r="D33" i="54" s="1"/>
  <c r="D34" i="54" s="1"/>
  <c r="D35" i="54" s="1"/>
  <c r="D36" i="54" s="1"/>
  <c r="D37" i="54" s="1"/>
  <c r="D38" i="54" s="1"/>
  <c r="D39" i="54" s="1"/>
  <c r="D40" i="54" s="1"/>
  <c r="D41" i="54" s="1"/>
  <c r="D42" i="54" s="1"/>
  <c r="H20" i="54"/>
  <c r="E29" i="54" s="1"/>
  <c r="E33" i="54" l="1"/>
  <c r="E41" i="54"/>
  <c r="E42" i="54"/>
  <c r="E35" i="54"/>
  <c r="E30" i="54"/>
  <c r="E36" i="54"/>
  <c r="E37" i="54"/>
  <c r="E38" i="54"/>
  <c r="E39" i="54"/>
  <c r="E40" i="54"/>
  <c r="E34" i="54"/>
  <c r="E31" i="54"/>
  <c r="E32" i="54"/>
  <c r="G29" i="54"/>
  <c r="H29" i="54"/>
  <c r="H42" i="53"/>
  <c r="G42" i="53"/>
  <c r="H39" i="54" l="1"/>
  <c r="G39" i="54"/>
  <c r="G38" i="54"/>
  <c r="H38" i="54"/>
  <c r="H37" i="54"/>
  <c r="G37" i="54"/>
  <c r="H36" i="54"/>
  <c r="G36" i="54"/>
  <c r="G32" i="54"/>
  <c r="H32" i="54"/>
  <c r="H35" i="54"/>
  <c r="G35" i="54"/>
  <c r="G34" i="54"/>
  <c r="H34" i="54"/>
  <c r="G42" i="54"/>
  <c r="H42" i="54"/>
  <c r="H40" i="54"/>
  <c r="G40" i="54"/>
  <c r="H41" i="54"/>
  <c r="G41" i="54"/>
  <c r="H33" i="54"/>
  <c r="G33" i="54"/>
  <c r="E43" i="54"/>
  <c r="G44" i="54" s="1"/>
  <c r="G31" i="54"/>
  <c r="H31" i="54"/>
  <c r="H30" i="54"/>
  <c r="G30" i="54"/>
  <c r="H41" i="53"/>
  <c r="G41" i="53"/>
  <c r="H44" i="54" l="1"/>
  <c r="H43" i="54"/>
  <c r="H40" i="53"/>
  <c r="G40" i="53"/>
  <c r="H39" i="53" l="1"/>
  <c r="G39" i="53"/>
  <c r="H38" i="53" l="1"/>
  <c r="G38" i="53"/>
  <c r="H35" i="53" l="1"/>
  <c r="H36" i="53"/>
  <c r="H37" i="53"/>
  <c r="G35" i="53"/>
  <c r="G36" i="53"/>
  <c r="G37" i="53"/>
  <c r="H34" i="53" l="1"/>
  <c r="G34" i="53"/>
  <c r="H33" i="53" l="1"/>
  <c r="G33" i="53"/>
  <c r="G35" i="52" l="1"/>
  <c r="H35" i="52"/>
  <c r="H32" i="53" l="1"/>
  <c r="G32" i="53"/>
  <c r="H31" i="53" l="1"/>
  <c r="G31" i="53"/>
  <c r="H30" i="53" l="1"/>
  <c r="G30" i="53"/>
  <c r="H42" i="52"/>
  <c r="G42" i="52"/>
  <c r="H41" i="52" l="1"/>
  <c r="G41" i="52"/>
  <c r="H40" i="52" l="1"/>
  <c r="G40" i="52"/>
  <c r="H39" i="52" l="1"/>
  <c r="G39" i="52"/>
  <c r="F44" i="53" l="1"/>
  <c r="F43" i="53"/>
  <c r="E43" i="53"/>
  <c r="D30" i="53"/>
  <c r="D31" i="53" s="1"/>
  <c r="D32" i="53" s="1"/>
  <c r="D33" i="53" s="1"/>
  <c r="D34" i="53" s="1"/>
  <c r="D35" i="53" s="1"/>
  <c r="D36" i="53" s="1"/>
  <c r="D37" i="53" s="1"/>
  <c r="D38" i="53" s="1"/>
  <c r="D39" i="53" s="1"/>
  <c r="D40" i="53" s="1"/>
  <c r="D41" i="53" s="1"/>
  <c r="D42" i="53" s="1"/>
  <c r="H29" i="53"/>
  <c r="H44" i="53" s="1"/>
  <c r="G29" i="53"/>
  <c r="H20" i="53"/>
  <c r="G44" i="53" l="1"/>
  <c r="H43" i="53"/>
  <c r="H38" i="52"/>
  <c r="G38" i="52"/>
  <c r="H37" i="52" l="1"/>
  <c r="G37" i="52"/>
  <c r="H36" i="52"/>
  <c r="G36" i="52"/>
  <c r="H34" i="52" l="1"/>
  <c r="G34" i="52"/>
  <c r="H33" i="52" l="1"/>
  <c r="G33" i="52"/>
  <c r="H32" i="52" l="1"/>
  <c r="G32" i="52"/>
  <c r="F43" i="51" l="1"/>
  <c r="G31" i="51"/>
  <c r="G33" i="51"/>
  <c r="F44" i="51"/>
  <c r="H31" i="52" l="1"/>
  <c r="G31" i="52"/>
  <c r="H42" i="51" l="1"/>
  <c r="G42" i="51"/>
  <c r="H30" i="52"/>
  <c r="G30" i="52"/>
  <c r="F44" i="52"/>
  <c r="F43" i="52"/>
  <c r="E43" i="52"/>
  <c r="D30" i="52"/>
  <c r="D31" i="52" s="1"/>
  <c r="D32" i="52" s="1"/>
  <c r="D33" i="52" s="1"/>
  <c r="D34" i="52" s="1"/>
  <c r="D35" i="52" s="1"/>
  <c r="D36" i="52" s="1"/>
  <c r="D37" i="52" s="1"/>
  <c r="D38" i="52" s="1"/>
  <c r="D39" i="52" s="1"/>
  <c r="D40" i="52" s="1"/>
  <c r="D41" i="52" s="1"/>
  <c r="D42" i="52" s="1"/>
  <c r="H29" i="52"/>
  <c r="G29" i="52"/>
  <c r="H20" i="52"/>
  <c r="H43" i="52" l="1"/>
  <c r="G44" i="52"/>
  <c r="H44" i="52"/>
  <c r="L41" i="51"/>
  <c r="L40" i="51"/>
  <c r="L39" i="51"/>
  <c r="L38" i="51"/>
  <c r="L37" i="51"/>
  <c r="L34" i="51"/>
  <c r="L35" i="51"/>
  <c r="L36" i="51"/>
  <c r="L30" i="51"/>
  <c r="L31" i="51"/>
  <c r="L32" i="51"/>
  <c r="L33" i="51"/>
  <c r="L29" i="51"/>
  <c r="H41" i="51" l="1"/>
  <c r="G41" i="51"/>
  <c r="H40" i="51" l="1"/>
  <c r="G40" i="51"/>
  <c r="H39" i="51" l="1"/>
  <c r="G39" i="51"/>
  <c r="H38" i="51" l="1"/>
  <c r="G38" i="51"/>
  <c r="H35" i="51" l="1"/>
  <c r="H36" i="51"/>
  <c r="H37" i="51"/>
  <c r="G35" i="51"/>
  <c r="G36" i="51"/>
  <c r="G37" i="51"/>
  <c r="H34" i="51" l="1"/>
  <c r="G34" i="51"/>
  <c r="H33" i="51" l="1"/>
  <c r="H32" i="51" l="1"/>
  <c r="G32" i="51"/>
  <c r="H31" i="51" l="1"/>
  <c r="E43" i="51" l="1"/>
  <c r="H30" i="51"/>
  <c r="G30" i="51"/>
  <c r="D30" i="51"/>
  <c r="D31" i="51" s="1"/>
  <c r="D32" i="51" s="1"/>
  <c r="D33" i="51" s="1"/>
  <c r="D34" i="51" s="1"/>
  <c r="D35" i="51" s="1"/>
  <c r="D36" i="51" s="1"/>
  <c r="D37" i="51" s="1"/>
  <c r="D38" i="51" s="1"/>
  <c r="D39" i="51" s="1"/>
  <c r="D40" i="51" s="1"/>
  <c r="D41" i="51" s="1"/>
  <c r="D42" i="51" s="1"/>
  <c r="H29" i="51"/>
  <c r="G29" i="51"/>
  <c r="H20" i="51"/>
  <c r="G44" i="51" l="1"/>
  <c r="H43" i="51"/>
  <c r="H44" i="51"/>
  <c r="H42" i="50"/>
  <c r="G42" i="50"/>
  <c r="H41" i="50" l="1"/>
  <c r="G41" i="50"/>
  <c r="H40" i="50" l="1"/>
  <c r="G40" i="50"/>
  <c r="H39" i="50" l="1"/>
  <c r="G39" i="50"/>
  <c r="H38" i="50" l="1"/>
  <c r="G38" i="50"/>
  <c r="H35" i="50" l="1"/>
  <c r="H36" i="50"/>
  <c r="H37" i="50"/>
  <c r="G37" i="50"/>
  <c r="G35" i="50"/>
  <c r="G36" i="50"/>
  <c r="H34" i="50" l="1"/>
  <c r="G34" i="50"/>
  <c r="H33" i="50" l="1"/>
  <c r="G33" i="50"/>
  <c r="H32" i="50"/>
  <c r="G32" i="50"/>
  <c r="H31" i="50" l="1"/>
  <c r="G31" i="50"/>
  <c r="H42" i="49" l="1"/>
  <c r="G42" i="49"/>
  <c r="F44" i="50"/>
  <c r="F43" i="50"/>
  <c r="E43" i="50"/>
  <c r="H30" i="50"/>
  <c r="G30" i="50"/>
  <c r="D30" i="50"/>
  <c r="D31" i="50" s="1"/>
  <c r="D32" i="50" s="1"/>
  <c r="D33" i="50" s="1"/>
  <c r="D34" i="50" s="1"/>
  <c r="D35" i="50" s="1"/>
  <c r="D36" i="50" s="1"/>
  <c r="D37" i="50" s="1"/>
  <c r="D38" i="50" s="1"/>
  <c r="D39" i="50" s="1"/>
  <c r="D40" i="50" s="1"/>
  <c r="D41" i="50" s="1"/>
  <c r="D42" i="50" s="1"/>
  <c r="H29" i="50"/>
  <c r="G29" i="50"/>
  <c r="H20" i="50"/>
  <c r="H44" i="50" l="1"/>
  <c r="G44" i="50"/>
  <c r="H43" i="50"/>
  <c r="H41" i="49"/>
  <c r="G41" i="49"/>
  <c r="H40" i="49" l="1"/>
  <c r="G40" i="49"/>
  <c r="H39" i="49" l="1"/>
  <c r="G39" i="49"/>
  <c r="H38" i="49" l="1"/>
  <c r="G38" i="49"/>
  <c r="H35" i="49" l="1"/>
  <c r="H36" i="49"/>
  <c r="H37" i="49"/>
  <c r="G35" i="49"/>
  <c r="G36" i="49"/>
  <c r="G37" i="49"/>
  <c r="H34" i="49" l="1"/>
  <c r="G34" i="49"/>
  <c r="H33" i="49" l="1"/>
  <c r="G33" i="49"/>
  <c r="H32" i="49" l="1"/>
  <c r="G31" i="49"/>
  <c r="G32" i="49"/>
  <c r="H31" i="49" l="1"/>
  <c r="F44" i="49" l="1"/>
  <c r="F43" i="49"/>
  <c r="D30" i="49"/>
  <c r="D31" i="49" s="1"/>
  <c r="D32" i="49" s="1"/>
  <c r="D33" i="49" s="1"/>
  <c r="D34" i="49" s="1"/>
  <c r="D35" i="49" s="1"/>
  <c r="D36" i="49" s="1"/>
  <c r="D37" i="49" s="1"/>
  <c r="D38" i="49" s="1"/>
  <c r="D39" i="49" s="1"/>
  <c r="D40" i="49" s="1"/>
  <c r="D41" i="49" s="1"/>
  <c r="D42" i="49" s="1"/>
  <c r="H20" i="49"/>
  <c r="H29" i="49" l="1"/>
  <c r="G29" i="49" l="1"/>
  <c r="E43" i="49"/>
  <c r="G44" i="49" s="1"/>
  <c r="H30" i="49"/>
  <c r="G30" i="49"/>
  <c r="H44" i="49" l="1"/>
  <c r="H43" i="49"/>
  <c r="F44" i="48" l="1"/>
  <c r="F43" i="48"/>
  <c r="D30" i="48"/>
  <c r="D31" i="48" s="1"/>
  <c r="D32" i="48" s="1"/>
  <c r="D33" i="48" s="1"/>
  <c r="D34" i="48" s="1"/>
  <c r="D35" i="48" s="1"/>
  <c r="D36" i="48" s="1"/>
  <c r="D37" i="48" s="1"/>
  <c r="D38" i="48" s="1"/>
  <c r="D39" i="48" s="1"/>
  <c r="D40" i="48" s="1"/>
  <c r="D41" i="48" s="1"/>
  <c r="D42" i="48" s="1"/>
  <c r="H20" i="48"/>
  <c r="E41" i="48" s="1"/>
  <c r="H41" i="48" l="1"/>
  <c r="G41" i="48"/>
  <c r="E29" i="48"/>
  <c r="G29" i="48" s="1"/>
  <c r="E30" i="48"/>
  <c r="E32" i="48"/>
  <c r="E34" i="48"/>
  <c r="E36" i="48"/>
  <c r="E38" i="48"/>
  <c r="E40" i="48"/>
  <c r="E42" i="48"/>
  <c r="E31" i="48"/>
  <c r="E33" i="48"/>
  <c r="E35" i="48"/>
  <c r="E37" i="48"/>
  <c r="E39" i="48"/>
  <c r="H29" i="48" l="1"/>
  <c r="H35" i="48"/>
  <c r="G35" i="48"/>
  <c r="G40" i="48"/>
  <c r="H40" i="48"/>
  <c r="H37" i="48"/>
  <c r="G37" i="48"/>
  <c r="H34" i="48"/>
  <c r="G34" i="48"/>
  <c r="H32" i="48"/>
  <c r="G32" i="48"/>
  <c r="H33" i="48"/>
  <c r="G33" i="48"/>
  <c r="H31" i="48"/>
  <c r="G31" i="48"/>
  <c r="H42" i="48"/>
  <c r="G42" i="48"/>
  <c r="H38" i="48"/>
  <c r="G38" i="48"/>
  <c r="H39" i="48"/>
  <c r="G39" i="48"/>
  <c r="H36" i="48"/>
  <c r="G36" i="48"/>
  <c r="E43" i="48"/>
  <c r="G44" i="48" s="1"/>
  <c r="G30" i="48"/>
  <c r="H30" i="48"/>
  <c r="H44" i="48" l="1"/>
  <c r="H43" i="48"/>
  <c r="F44" i="47" l="1"/>
  <c r="F43" i="47"/>
  <c r="D30" i="47"/>
  <c r="D31" i="47" s="1"/>
  <c r="D32" i="47" s="1"/>
  <c r="D33" i="47" s="1"/>
  <c r="D34" i="47" s="1"/>
  <c r="D35" i="47" s="1"/>
  <c r="D36" i="47" s="1"/>
  <c r="D37" i="47" s="1"/>
  <c r="D38" i="47" s="1"/>
  <c r="D39" i="47" s="1"/>
  <c r="D40" i="47" s="1"/>
  <c r="D41" i="47" s="1"/>
  <c r="D42" i="47" s="1"/>
  <c r="H20" i="47"/>
  <c r="E38" i="47" s="1"/>
  <c r="H38" i="47" l="1"/>
  <c r="G38" i="47"/>
  <c r="E42" i="47"/>
  <c r="E30" i="47"/>
  <c r="E34" i="47"/>
  <c r="E36" i="47"/>
  <c r="E40" i="47"/>
  <c r="E31" i="47"/>
  <c r="E33" i="47"/>
  <c r="E35" i="47"/>
  <c r="E37" i="47"/>
  <c r="E39" i="47"/>
  <c r="E41" i="47"/>
  <c r="E32" i="47"/>
  <c r="H40" i="47" l="1"/>
  <c r="G40" i="47"/>
  <c r="H41" i="47"/>
  <c r="G41" i="47"/>
  <c r="H39" i="47"/>
  <c r="G39" i="47"/>
  <c r="H42" i="47"/>
  <c r="G42" i="47"/>
  <c r="H37" i="47"/>
  <c r="G37" i="47"/>
  <c r="H35" i="47"/>
  <c r="G35" i="47"/>
  <c r="H36" i="47"/>
  <c r="G36" i="47"/>
  <c r="H33" i="47"/>
  <c r="G33" i="47"/>
  <c r="H31" i="47"/>
  <c r="G31" i="47"/>
  <c r="G32" i="47"/>
  <c r="H32" i="47"/>
  <c r="H34" i="47"/>
  <c r="G34" i="47"/>
  <c r="H29" i="47"/>
  <c r="G29" i="47"/>
  <c r="E43" i="47"/>
  <c r="G44" i="47" s="1"/>
  <c r="H30" i="47"/>
  <c r="G30" i="47"/>
  <c r="H44" i="47" l="1"/>
  <c r="H43" i="47"/>
  <c r="D30" i="46" l="1"/>
  <c r="D31" i="46" s="1"/>
  <c r="D32" i="46" s="1"/>
  <c r="D33" i="46" s="1"/>
  <c r="D34" i="46" s="1"/>
  <c r="D35" i="46" s="1"/>
  <c r="D36" i="46" s="1"/>
  <c r="D37" i="46" s="1"/>
  <c r="D38" i="46" s="1"/>
  <c r="D39" i="46" s="1"/>
  <c r="D40" i="46" s="1"/>
  <c r="D41" i="46" s="1"/>
  <c r="D42" i="46" s="1"/>
  <c r="F44" i="46"/>
  <c r="F43" i="46"/>
  <c r="H20" i="46"/>
  <c r="E30" i="46" s="1"/>
  <c r="H30" i="46" s="1"/>
  <c r="H42" i="45"/>
  <c r="G42" i="45"/>
  <c r="E29" i="46" l="1"/>
  <c r="G29" i="46" s="1"/>
  <c r="E42" i="46"/>
  <c r="E41" i="46"/>
  <c r="E33" i="46"/>
  <c r="E37" i="46"/>
  <c r="E36" i="46"/>
  <c r="E40" i="46"/>
  <c r="E32" i="46"/>
  <c r="E35" i="46"/>
  <c r="E34" i="46"/>
  <c r="E39" i="46"/>
  <c r="E31" i="46"/>
  <c r="E38" i="46"/>
  <c r="G30" i="46"/>
  <c r="H41" i="45"/>
  <c r="G41" i="45"/>
  <c r="H29" i="46" l="1"/>
  <c r="H32" i="46"/>
  <c r="G32" i="46"/>
  <c r="H40" i="46"/>
  <c r="G40" i="46"/>
  <c r="E43" i="46"/>
  <c r="G44" i="46" s="1"/>
  <c r="H36" i="46"/>
  <c r="G36" i="46"/>
  <c r="H38" i="46"/>
  <c r="G38" i="46"/>
  <c r="H37" i="46"/>
  <c r="G37" i="46"/>
  <c r="G31" i="46"/>
  <c r="H31" i="46"/>
  <c r="H33" i="46"/>
  <c r="G33" i="46"/>
  <c r="H39" i="46"/>
  <c r="G39" i="46"/>
  <c r="K36" i="46"/>
  <c r="G41" i="46"/>
  <c r="H41" i="46"/>
  <c r="H34" i="46"/>
  <c r="G34" i="46"/>
  <c r="H42" i="46"/>
  <c r="G42" i="46"/>
  <c r="H35" i="46"/>
  <c r="G35" i="46"/>
  <c r="H40" i="45"/>
  <c r="G40" i="45"/>
  <c r="H43" i="46" l="1"/>
  <c r="H44" i="46"/>
  <c r="H39" i="45"/>
  <c r="H35" i="45" l="1"/>
  <c r="H36" i="45"/>
  <c r="H37" i="45"/>
  <c r="H38" i="45"/>
  <c r="H34" i="45" l="1"/>
  <c r="H33" i="45" l="1"/>
  <c r="H32" i="45" l="1"/>
  <c r="H31" i="45" l="1"/>
  <c r="G31" i="45" l="1"/>
  <c r="G32" i="45"/>
  <c r="G33" i="45"/>
  <c r="G34" i="45"/>
  <c r="G35" i="45"/>
  <c r="G36" i="45"/>
  <c r="G37" i="45"/>
  <c r="G38" i="45"/>
  <c r="G39" i="45"/>
  <c r="H30" i="45"/>
  <c r="G30" i="45"/>
  <c r="F44" i="45"/>
  <c r="F43" i="45"/>
  <c r="H20" i="45"/>
  <c r="E43" i="45" l="1"/>
  <c r="G43" i="45" s="1"/>
  <c r="G29" i="45"/>
  <c r="H29" i="45"/>
  <c r="H42" i="44"/>
  <c r="G42" i="44"/>
  <c r="H44" i="45" l="1"/>
  <c r="H43" i="45"/>
  <c r="H41" i="44"/>
  <c r="G41" i="44"/>
  <c r="H40" i="44" l="1"/>
  <c r="G40" i="44"/>
  <c r="H38" i="44" l="1"/>
  <c r="H39" i="44"/>
  <c r="G39" i="44"/>
  <c r="G38" i="44"/>
  <c r="H36" i="44" l="1"/>
  <c r="H37" i="44"/>
  <c r="G37" i="44"/>
  <c r="G36" i="44"/>
  <c r="H35" i="44"/>
  <c r="G35" i="44"/>
  <c r="H34" i="44" l="1"/>
  <c r="G34" i="44"/>
  <c r="H32" i="44" l="1"/>
  <c r="H33" i="44"/>
  <c r="G32" i="44"/>
  <c r="G33" i="44"/>
  <c r="H31" i="44" l="1"/>
  <c r="G31" i="44"/>
  <c r="H42" i="43" l="1"/>
  <c r="G42" i="43"/>
  <c r="H30" i="44"/>
  <c r="G30" i="44"/>
  <c r="F44" i="44"/>
  <c r="F43" i="44"/>
  <c r="E43" i="44"/>
  <c r="H29" i="44"/>
  <c r="G29" i="44"/>
  <c r="H20" i="44"/>
  <c r="G43" i="44" l="1"/>
  <c r="H43" i="44"/>
  <c r="H44" i="44"/>
  <c r="H41" i="43"/>
  <c r="G41" i="43"/>
  <c r="H40" i="43" l="1"/>
  <c r="G40" i="43"/>
  <c r="H39" i="43" l="1"/>
  <c r="G39" i="43"/>
  <c r="H38" i="43" l="1"/>
  <c r="G38" i="43"/>
  <c r="H37" i="43" l="1"/>
  <c r="G37" i="43"/>
  <c r="H35" i="43"/>
  <c r="H36" i="43"/>
  <c r="G35" i="43"/>
  <c r="G36" i="43"/>
  <c r="H34" i="43" l="1"/>
  <c r="G34" i="43"/>
  <c r="H33" i="43" l="1"/>
  <c r="G33" i="43"/>
  <c r="H32" i="43" l="1"/>
  <c r="G32" i="43"/>
  <c r="H31" i="43" l="1"/>
  <c r="G31" i="43"/>
  <c r="H42" i="42" l="1"/>
  <c r="G42" i="42"/>
  <c r="F44" i="43"/>
  <c r="F43" i="43"/>
  <c r="E43" i="43"/>
  <c r="H30" i="43"/>
  <c r="G30" i="43"/>
  <c r="H29" i="43"/>
  <c r="G29" i="43"/>
  <c r="H20" i="43"/>
  <c r="H44" i="43" l="1"/>
  <c r="G43" i="43"/>
  <c r="H43" i="43"/>
  <c r="H41" i="42"/>
  <c r="G41" i="42"/>
  <c r="H40" i="42" l="1"/>
  <c r="G40" i="42"/>
  <c r="H38" i="42" l="1"/>
  <c r="H39" i="42"/>
  <c r="G38" i="42"/>
  <c r="G39" i="42"/>
  <c r="H35" i="42" l="1"/>
  <c r="H36" i="42"/>
  <c r="H37" i="42"/>
  <c r="G35" i="42"/>
  <c r="G36" i="42"/>
  <c r="G37" i="42"/>
  <c r="H34" i="42" l="1"/>
  <c r="G34" i="42"/>
  <c r="H33" i="42" l="1"/>
  <c r="G33" i="42"/>
  <c r="F43" i="42" l="1"/>
  <c r="H32" i="42"/>
  <c r="G32" i="42"/>
  <c r="H42" i="41" l="1"/>
  <c r="G42" i="41"/>
  <c r="F44" i="42"/>
  <c r="E43" i="42"/>
  <c r="G43" i="42" s="1"/>
  <c r="H31" i="42"/>
  <c r="G31" i="42"/>
  <c r="H30" i="42"/>
  <c r="G30" i="42"/>
  <c r="H29" i="42"/>
  <c r="G29" i="42"/>
  <c r="H20" i="42"/>
  <c r="H44" i="42" l="1"/>
  <c r="H43" i="42"/>
  <c r="H41" i="41"/>
  <c r="G41" i="41"/>
  <c r="H40" i="41" l="1"/>
  <c r="G40" i="41"/>
  <c r="H39" i="41" l="1"/>
  <c r="G39" i="41"/>
  <c r="H38" i="41" l="1"/>
  <c r="G38" i="41"/>
  <c r="H35" i="41" l="1"/>
  <c r="H36" i="41"/>
  <c r="H37" i="41"/>
  <c r="G37" i="41"/>
  <c r="G35" i="41"/>
  <c r="G36" i="41"/>
  <c r="H34" i="41" l="1"/>
  <c r="G34" i="41"/>
  <c r="H33" i="41" l="1"/>
  <c r="G33" i="41"/>
  <c r="H32" i="41" l="1"/>
  <c r="G32" i="41"/>
  <c r="H31" i="41" l="1"/>
  <c r="G31" i="41"/>
  <c r="H42" i="40" l="1"/>
  <c r="G42" i="40"/>
  <c r="F44" i="41"/>
  <c r="F43" i="41"/>
  <c r="E43" i="41"/>
  <c r="H30" i="41"/>
  <c r="G30" i="41"/>
  <c r="H29" i="41"/>
  <c r="G29" i="41"/>
  <c r="H20" i="41"/>
  <c r="G43" i="41" l="1"/>
  <c r="H43" i="41"/>
  <c r="H44" i="41"/>
  <c r="H41" i="40"/>
  <c r="G41" i="40"/>
  <c r="H40" i="40"/>
  <c r="G40" i="40"/>
  <c r="H39" i="40" l="1"/>
  <c r="G39" i="40"/>
  <c r="H37" i="40" l="1"/>
  <c r="H38" i="40"/>
  <c r="G37" i="40"/>
  <c r="G38" i="40"/>
  <c r="H36" i="40"/>
  <c r="G36" i="40"/>
  <c r="H35" i="40"/>
  <c r="G35" i="40"/>
  <c r="H34" i="40" l="1"/>
  <c r="G34" i="40"/>
  <c r="H33" i="40" l="1"/>
  <c r="G33" i="40"/>
  <c r="H32" i="40" l="1"/>
  <c r="G32" i="40"/>
  <c r="H31" i="40" l="1"/>
  <c r="G31" i="40"/>
  <c r="H42" i="39" l="1"/>
  <c r="G42" i="39"/>
  <c r="H30" i="40" l="1"/>
  <c r="G30" i="40"/>
  <c r="G29" i="40"/>
  <c r="H29" i="40"/>
  <c r="F44" i="40"/>
  <c r="E43" i="40"/>
  <c r="H20" i="40"/>
  <c r="H44" i="40" l="1"/>
  <c r="F43" i="40"/>
  <c r="G43" i="40" s="1"/>
  <c r="H41" i="39"/>
  <c r="G41" i="39"/>
  <c r="H43" i="40" l="1"/>
  <c r="H40" i="39"/>
  <c r="G40" i="39"/>
  <c r="H39" i="39" l="1"/>
  <c r="G39" i="39"/>
  <c r="H38" i="39" l="1"/>
  <c r="G38" i="39"/>
  <c r="H36" i="39" l="1"/>
  <c r="H37" i="39"/>
  <c r="G36" i="39"/>
  <c r="G37" i="39"/>
  <c r="H35" i="39"/>
  <c r="G35" i="39"/>
  <c r="H34" i="39" l="1"/>
  <c r="G34" i="39"/>
  <c r="H33" i="39" l="1"/>
  <c r="G33" i="39"/>
  <c r="H32" i="39" l="1"/>
  <c r="G32" i="39"/>
  <c r="H31" i="39" l="1"/>
  <c r="G31" i="39"/>
  <c r="H42" i="38" l="1"/>
  <c r="G42" i="38"/>
  <c r="F44" i="39"/>
  <c r="F43" i="39"/>
  <c r="H20" i="39"/>
  <c r="H41" i="38" l="1"/>
  <c r="G41" i="38"/>
  <c r="F43" i="38" l="1"/>
  <c r="G29" i="38"/>
  <c r="H40" i="38" l="1"/>
  <c r="G40" i="38"/>
  <c r="H39" i="38" l="1"/>
  <c r="G39" i="38"/>
  <c r="H38" i="38" l="1"/>
  <c r="G38" i="38"/>
  <c r="H37" i="38" l="1"/>
  <c r="G37" i="38"/>
  <c r="H36" i="38"/>
  <c r="G36" i="38"/>
  <c r="H35" i="38" l="1"/>
  <c r="G35" i="38"/>
  <c r="H34" i="38" l="1"/>
  <c r="G34" i="38"/>
  <c r="H33" i="38" l="1"/>
  <c r="G33" i="38"/>
  <c r="H39" i="37" l="1"/>
  <c r="F43" i="37" l="1"/>
  <c r="H32" i="38" l="1"/>
  <c r="G32" i="38"/>
  <c r="H31" i="38" l="1"/>
  <c r="G31" i="38"/>
  <c r="H29" i="38" l="1"/>
  <c r="H42" i="37" l="1"/>
  <c r="G42" i="37"/>
  <c r="F44" i="38" l="1"/>
  <c r="H20" i="38"/>
  <c r="H41" i="37" l="1"/>
  <c r="G41" i="37"/>
  <c r="H40" i="37" l="1"/>
  <c r="G40" i="37"/>
  <c r="F44" i="37" l="1"/>
  <c r="G39" i="37"/>
  <c r="H38" i="37" l="1"/>
  <c r="G38" i="37"/>
  <c r="H37" i="37" l="1"/>
  <c r="G37" i="37"/>
  <c r="H36" i="37" l="1"/>
  <c r="G36" i="37"/>
  <c r="H35" i="37" l="1"/>
  <c r="G35" i="37"/>
  <c r="H34" i="37" l="1"/>
  <c r="G34" i="37"/>
  <c r="H42" i="36" l="1"/>
  <c r="G42" i="36"/>
  <c r="E43" i="37"/>
  <c r="H33" i="37"/>
  <c r="G33" i="37"/>
  <c r="H32" i="37"/>
  <c r="G32" i="37"/>
  <c r="H31" i="37"/>
  <c r="G31" i="37"/>
  <c r="H30" i="37"/>
  <c r="G30" i="37"/>
  <c r="H29" i="37"/>
  <c r="G29" i="37"/>
  <c r="H20" i="37"/>
  <c r="H44" i="37" l="1"/>
  <c r="H43" i="37"/>
  <c r="H41" i="36"/>
  <c r="G41" i="36"/>
  <c r="H40" i="36" l="1"/>
  <c r="G40" i="36"/>
  <c r="H39" i="36" l="1"/>
  <c r="G39" i="36"/>
  <c r="H38" i="36" l="1"/>
  <c r="G38" i="36"/>
  <c r="H37" i="36" l="1"/>
  <c r="G37" i="36"/>
  <c r="H36" i="36"/>
  <c r="G36" i="36"/>
  <c r="H35" i="36"/>
  <c r="G35" i="36"/>
  <c r="H34" i="36" l="1"/>
  <c r="G34" i="36"/>
  <c r="H33" i="36" l="1"/>
  <c r="G33" i="36"/>
  <c r="H32" i="36" l="1"/>
  <c r="G32" i="36"/>
  <c r="H31" i="36" l="1"/>
  <c r="F44" i="36" l="1"/>
  <c r="F43" i="36"/>
  <c r="E43" i="36"/>
  <c r="G31" i="36"/>
  <c r="H30" i="36"/>
  <c r="G30" i="36"/>
  <c r="H29" i="36"/>
  <c r="G29" i="36"/>
  <c r="H20" i="36"/>
  <c r="H42" i="35"/>
  <c r="G42" i="35"/>
  <c r="H44" i="36" l="1"/>
  <c r="G43" i="36"/>
  <c r="H43" i="36"/>
  <c r="H41" i="35"/>
  <c r="G41" i="35"/>
  <c r="H40" i="35" l="1"/>
  <c r="G40" i="35"/>
  <c r="H39" i="35"/>
  <c r="G39" i="35"/>
  <c r="H38" i="35" l="1"/>
  <c r="G38" i="35"/>
  <c r="H36" i="35" l="1"/>
  <c r="H37" i="35"/>
  <c r="G36" i="35"/>
  <c r="G37" i="35"/>
  <c r="H35" i="35"/>
  <c r="G35" i="35"/>
  <c r="H34" i="35" l="1"/>
  <c r="G34" i="35"/>
  <c r="H33" i="35" l="1"/>
  <c r="G33" i="35"/>
  <c r="E43" i="35" l="1"/>
  <c r="F44" i="35"/>
  <c r="F43" i="35"/>
  <c r="H32" i="35"/>
  <c r="G32" i="35"/>
  <c r="H31" i="35"/>
  <c r="G31" i="35"/>
  <c r="H30" i="35"/>
  <c r="G30" i="35"/>
  <c r="H20" i="35"/>
  <c r="H29" i="35" l="1"/>
  <c r="H44" i="35" s="1"/>
  <c r="G29" i="35"/>
  <c r="G43" i="35"/>
  <c r="H43" i="35" l="1"/>
  <c r="H35" i="34" l="1"/>
  <c r="H36" i="34"/>
  <c r="H37" i="34"/>
  <c r="H34" i="34" l="1"/>
  <c r="H33" i="34" l="1"/>
  <c r="H32" i="34" l="1"/>
  <c r="H40" i="34" s="1"/>
  <c r="H31" i="34" l="1"/>
  <c r="H39" i="34" l="1"/>
  <c r="G42" i="33"/>
  <c r="F44" i="34"/>
  <c r="F43" i="34"/>
  <c r="E43" i="34"/>
  <c r="G40" i="34"/>
  <c r="G37" i="34"/>
  <c r="G36" i="34"/>
  <c r="G35" i="34"/>
  <c r="G34" i="34"/>
  <c r="G33" i="34"/>
  <c r="G32" i="34"/>
  <c r="G31" i="34"/>
  <c r="H30" i="34"/>
  <c r="G30" i="34"/>
  <c r="H29" i="34"/>
  <c r="G29" i="34"/>
  <c r="H20" i="34"/>
  <c r="G39" i="34" l="1"/>
  <c r="H42" i="34"/>
  <c r="G42" i="34"/>
  <c r="G43" i="34"/>
  <c r="G41" i="33"/>
  <c r="H41" i="34" l="1"/>
  <c r="G41" i="34"/>
  <c r="H38" i="34"/>
  <c r="G38" i="34"/>
  <c r="G40" i="33"/>
  <c r="H44" i="34" l="1"/>
  <c r="H43" i="34"/>
  <c r="H20" i="33"/>
  <c r="E43" i="33" l="1"/>
  <c r="D34" i="33"/>
  <c r="D35" i="33" s="1"/>
  <c r="D36" i="33" s="1"/>
  <c r="D37" i="33" s="1"/>
  <c r="D38" i="33" s="1"/>
  <c r="D39" i="33" s="1"/>
  <c r="D40" i="33" s="1"/>
  <c r="D41" i="33" s="1"/>
  <c r="D42" i="33" s="1"/>
  <c r="F44" i="33"/>
  <c r="F43" i="33"/>
  <c r="H42" i="32"/>
  <c r="G42" i="32"/>
  <c r="H41" i="32" l="1"/>
  <c r="G41" i="32"/>
  <c r="H40" i="32" l="1"/>
  <c r="G40" i="32"/>
  <c r="H39" i="32" l="1"/>
  <c r="G39" i="32"/>
  <c r="H38" i="32" l="1"/>
  <c r="G38" i="32"/>
  <c r="H37" i="32" l="1"/>
  <c r="G37" i="32"/>
  <c r="H36" i="32"/>
  <c r="G36" i="32"/>
  <c r="H34" i="32"/>
  <c r="H35" i="32"/>
  <c r="G34" i="32"/>
  <c r="G35" i="32"/>
  <c r="G33" i="32" l="1"/>
  <c r="H33" i="32"/>
  <c r="G32" i="32" l="1"/>
  <c r="H32" i="32"/>
  <c r="H31" i="32" l="1"/>
  <c r="G31" i="32"/>
  <c r="F44" i="32" l="1"/>
  <c r="F43" i="32"/>
  <c r="E43" i="32"/>
  <c r="H30" i="32"/>
  <c r="G30" i="32"/>
  <c r="H29" i="32"/>
  <c r="G29" i="32"/>
  <c r="H20" i="32"/>
  <c r="H42" i="31"/>
  <c r="G42" i="31"/>
  <c r="G43" i="32" l="1"/>
  <c r="H44" i="32"/>
  <c r="H43" i="32"/>
  <c r="H41" i="31"/>
  <c r="G41" i="31"/>
  <c r="H40" i="31" l="1"/>
  <c r="G40" i="31"/>
  <c r="H39" i="31" l="1"/>
  <c r="G39" i="31"/>
  <c r="H38" i="31" l="1"/>
  <c r="G38" i="31"/>
  <c r="H36" i="31"/>
  <c r="H37" i="31"/>
  <c r="G37" i="31"/>
  <c r="G36" i="31"/>
  <c r="H35" i="31" l="1"/>
  <c r="G35" i="31"/>
  <c r="H34" i="31" l="1"/>
  <c r="G34" i="31"/>
  <c r="H33" i="31" l="1"/>
  <c r="G33" i="31"/>
  <c r="H32" i="31" l="1"/>
  <c r="G32" i="31"/>
  <c r="H31" i="31" l="1"/>
  <c r="G31" i="31"/>
  <c r="H42" i="30" l="1"/>
  <c r="G42" i="30" l="1"/>
  <c r="E43" i="31" l="1"/>
  <c r="F44" i="31"/>
  <c r="F43" i="31"/>
  <c r="H30" i="31"/>
  <c r="G30" i="31"/>
  <c r="H20" i="31"/>
  <c r="G29" i="31" l="1"/>
  <c r="H29" i="31"/>
  <c r="H41" i="30"/>
  <c r="G41" i="30"/>
  <c r="H43" i="31" l="1"/>
  <c r="H44" i="31"/>
  <c r="H40" i="30"/>
  <c r="G40" i="30"/>
  <c r="H39" i="30" l="1"/>
  <c r="G39" i="30"/>
  <c r="G38" i="30" l="1"/>
  <c r="H38" i="30"/>
  <c r="H35" i="30" l="1"/>
  <c r="H36" i="30"/>
  <c r="H37" i="30"/>
  <c r="G35" i="30"/>
  <c r="G36" i="30"/>
  <c r="G37" i="30"/>
  <c r="H34" i="30" l="1"/>
  <c r="G34" i="30"/>
  <c r="H33" i="30"/>
  <c r="G33" i="30"/>
  <c r="G32" i="30" l="1"/>
  <c r="H32" i="30"/>
  <c r="G31" i="30" l="1"/>
  <c r="H31" i="30"/>
  <c r="G30" i="30" l="1"/>
  <c r="H30" i="30"/>
  <c r="F44" i="30"/>
  <c r="F43" i="30"/>
  <c r="E43" i="30"/>
  <c r="D30" i="30"/>
  <c r="D31" i="30" s="1"/>
  <c r="D32" i="30" s="1"/>
  <c r="D33" i="30" s="1"/>
  <c r="D34" i="30" s="1"/>
  <c r="D35" i="30" s="1"/>
  <c r="D36" i="30" s="1"/>
  <c r="D37" i="30" s="1"/>
  <c r="D38" i="30" s="1"/>
  <c r="D39" i="30" s="1"/>
  <c r="D40" i="30" s="1"/>
  <c r="D41" i="30" s="1"/>
  <c r="D42" i="30" s="1"/>
  <c r="H29" i="30"/>
  <c r="G29" i="30"/>
  <c r="H20" i="30"/>
  <c r="G42" i="29"/>
  <c r="H42" i="29"/>
  <c r="H44" i="30" l="1"/>
  <c r="H43" i="30"/>
  <c r="G41" i="29"/>
  <c r="H41" i="29"/>
  <c r="H40" i="29" l="1"/>
  <c r="G40" i="29"/>
  <c r="H39" i="29" l="1"/>
  <c r="G39" i="29"/>
  <c r="G38" i="29" l="1"/>
  <c r="H38" i="29"/>
  <c r="H35" i="29" l="1"/>
  <c r="H36" i="29"/>
  <c r="H37" i="29"/>
  <c r="G35" i="29"/>
  <c r="G36" i="29"/>
  <c r="G37" i="29"/>
  <c r="H34" i="29" l="1"/>
  <c r="G34" i="29"/>
  <c r="H33" i="29" l="1"/>
  <c r="G33" i="29"/>
  <c r="F44" i="29" l="1"/>
  <c r="F43" i="29"/>
  <c r="E43" i="29"/>
  <c r="H32" i="29"/>
  <c r="G32" i="29"/>
  <c r="H31" i="29"/>
  <c r="G31" i="29"/>
  <c r="H30" i="29"/>
  <c r="G30" i="29"/>
  <c r="D30" i="29"/>
  <c r="D31" i="29" s="1"/>
  <c r="D32" i="29" s="1"/>
  <c r="D33" i="29" s="1"/>
  <c r="D34" i="29" s="1"/>
  <c r="D35" i="29" s="1"/>
  <c r="D36" i="29" s="1"/>
  <c r="D37" i="29" s="1"/>
  <c r="D38" i="29" s="1"/>
  <c r="D39" i="29" s="1"/>
  <c r="D40" i="29" s="1"/>
  <c r="D41" i="29" s="1"/>
  <c r="D42" i="29" s="1"/>
  <c r="H29" i="29"/>
  <c r="G29" i="29"/>
  <c r="H20" i="29"/>
  <c r="H43" i="29" l="1"/>
  <c r="H44" i="29"/>
  <c r="H42" i="28"/>
  <c r="G42" i="28"/>
  <c r="H41" i="28" l="1"/>
  <c r="G41" i="28"/>
  <c r="H40" i="28" l="1"/>
  <c r="G40" i="28"/>
  <c r="H39" i="28" l="1"/>
  <c r="G39" i="28"/>
  <c r="H38" i="28" l="1"/>
  <c r="G38" i="28"/>
  <c r="H37" i="28" l="1"/>
  <c r="G37" i="28"/>
  <c r="H36" i="28"/>
  <c r="G36" i="28"/>
  <c r="H35" i="28"/>
  <c r="G35" i="28"/>
  <c r="H34" i="28" l="1"/>
  <c r="G34" i="28"/>
  <c r="H33" i="28" l="1"/>
  <c r="G33" i="28"/>
  <c r="H31" i="28" l="1"/>
  <c r="H32" i="28"/>
  <c r="G31" i="28"/>
  <c r="G32" i="28"/>
  <c r="F44" i="28" l="1"/>
  <c r="F43" i="28"/>
  <c r="E43" i="28"/>
  <c r="H30" i="28"/>
  <c r="G30" i="28"/>
  <c r="D30" i="28"/>
  <c r="D31" i="28" s="1"/>
  <c r="D32" i="28" s="1"/>
  <c r="D33" i="28" s="1"/>
  <c r="D34" i="28" s="1"/>
  <c r="D35" i="28" s="1"/>
  <c r="D36" i="28" s="1"/>
  <c r="D37" i="28" s="1"/>
  <c r="D38" i="28" s="1"/>
  <c r="D39" i="28" s="1"/>
  <c r="D40" i="28" s="1"/>
  <c r="D41" i="28" s="1"/>
  <c r="D42" i="28" s="1"/>
  <c r="H29" i="28"/>
  <c r="G29" i="28"/>
  <c r="H20" i="28"/>
  <c r="G42" i="27"/>
  <c r="H43" i="28" l="1"/>
  <c r="H44" i="28"/>
  <c r="G41" i="27"/>
  <c r="G40" i="27" l="1"/>
  <c r="G39" i="27" l="1"/>
  <c r="G38" i="27" l="1"/>
  <c r="G36" i="27" l="1"/>
  <c r="G37" i="27"/>
  <c r="G35" i="27"/>
  <c r="G34" i="27" l="1"/>
  <c r="G33" i="27" l="1"/>
  <c r="G32" i="27" l="1"/>
  <c r="G31" i="27" l="1"/>
  <c r="E43" i="27" l="1"/>
  <c r="F44" i="27"/>
  <c r="F43" i="27"/>
  <c r="H42" i="27"/>
  <c r="H41" i="27"/>
  <c r="H40" i="27"/>
  <c r="H39" i="27"/>
  <c r="H38" i="27"/>
  <c r="H37" i="27"/>
  <c r="H36" i="27"/>
  <c r="H35" i="27"/>
  <c r="H34" i="27"/>
  <c r="H33" i="27"/>
  <c r="H32" i="27"/>
  <c r="H31" i="27"/>
  <c r="H30" i="27"/>
  <c r="G30" i="27"/>
  <c r="D30" i="27"/>
  <c r="D31" i="27" s="1"/>
  <c r="D32" i="27" s="1"/>
  <c r="D33" i="27" s="1"/>
  <c r="D34" i="27" s="1"/>
  <c r="D35" i="27" s="1"/>
  <c r="D36" i="27" s="1"/>
  <c r="D37" i="27" s="1"/>
  <c r="D38" i="27" s="1"/>
  <c r="D39" i="27" s="1"/>
  <c r="D40" i="27" s="1"/>
  <c r="D41" i="27" s="1"/>
  <c r="D42" i="27" s="1"/>
  <c r="H20" i="27"/>
  <c r="G42" i="26"/>
  <c r="H29" i="27" l="1"/>
  <c r="H44" i="27" s="1"/>
  <c r="G29" i="27"/>
  <c r="G41" i="26"/>
  <c r="H43" i="27" l="1"/>
  <c r="G40" i="26"/>
  <c r="G39" i="26" l="1"/>
  <c r="G38" i="26" l="1"/>
  <c r="G35" i="26" l="1"/>
  <c r="G36" i="26"/>
  <c r="G37" i="26"/>
  <c r="G34" i="26" l="1"/>
  <c r="G33" i="26" l="1"/>
  <c r="G32" i="26" l="1"/>
  <c r="F44" i="26" l="1"/>
  <c r="F43" i="26"/>
  <c r="E43" i="26"/>
  <c r="H42" i="26"/>
  <c r="H41" i="26"/>
  <c r="H40" i="26"/>
  <c r="H39" i="26"/>
  <c r="H38" i="26"/>
  <c r="H37" i="26"/>
  <c r="H36" i="26"/>
  <c r="H35" i="26"/>
  <c r="H34" i="26"/>
  <c r="H33" i="26"/>
  <c r="H32" i="26"/>
  <c r="H31" i="26"/>
  <c r="G31" i="26"/>
  <c r="H30" i="26"/>
  <c r="G30" i="26"/>
  <c r="D30" i="26"/>
  <c r="D31" i="26" s="1"/>
  <c r="D32" i="26" s="1"/>
  <c r="D33" i="26" s="1"/>
  <c r="D34" i="26" s="1"/>
  <c r="D35" i="26" s="1"/>
  <c r="D36" i="26" s="1"/>
  <c r="D37" i="26" s="1"/>
  <c r="D38" i="26" s="1"/>
  <c r="D39" i="26" s="1"/>
  <c r="D40" i="26" s="1"/>
  <c r="D41" i="26" s="1"/>
  <c r="D42" i="26" s="1"/>
  <c r="H29" i="26"/>
  <c r="G29" i="26"/>
  <c r="H20" i="26"/>
  <c r="H44" i="26" l="1"/>
  <c r="H43" i="26"/>
  <c r="G42" i="25"/>
  <c r="G41" i="25" l="1"/>
  <c r="G40" i="25" l="1"/>
  <c r="G39" i="25" l="1"/>
  <c r="G38" i="25" l="1"/>
  <c r="G37" i="25"/>
  <c r="G36" i="25"/>
  <c r="G35" i="25"/>
  <c r="G34" i="25" l="1"/>
  <c r="G33" i="25" l="1"/>
  <c r="G32" i="25" l="1"/>
  <c r="G31" i="25" l="1"/>
  <c r="F44" i="25" l="1"/>
  <c r="F43" i="25"/>
  <c r="E43" i="25"/>
  <c r="H42" i="25"/>
  <c r="H41" i="25"/>
  <c r="H40" i="25"/>
  <c r="H39" i="25"/>
  <c r="H38" i="25"/>
  <c r="H37" i="25"/>
  <c r="H36" i="25"/>
  <c r="H35" i="25"/>
  <c r="H34" i="25"/>
  <c r="H33" i="25"/>
  <c r="H32" i="25"/>
  <c r="H31" i="25"/>
  <c r="H30" i="25"/>
  <c r="G30" i="25"/>
  <c r="D30" i="25"/>
  <c r="D31" i="25" s="1"/>
  <c r="D32" i="25" s="1"/>
  <c r="D33" i="25" s="1"/>
  <c r="D34" i="25" s="1"/>
  <c r="D35" i="25" s="1"/>
  <c r="D36" i="25" s="1"/>
  <c r="D37" i="25" s="1"/>
  <c r="D38" i="25" s="1"/>
  <c r="D39" i="25" s="1"/>
  <c r="D40" i="25" s="1"/>
  <c r="D41" i="25" s="1"/>
  <c r="D42" i="25" s="1"/>
  <c r="H29" i="25"/>
  <c r="G29" i="25"/>
  <c r="H20" i="25"/>
  <c r="G42" i="24"/>
  <c r="H44" i="25" l="1"/>
  <c r="H43" i="25"/>
  <c r="G41" i="24"/>
  <c r="G40" i="24" l="1"/>
  <c r="G39" i="24" l="1"/>
  <c r="G38" i="24" l="1"/>
  <c r="G37" i="24" l="1"/>
  <c r="G36" i="24"/>
  <c r="G35" i="24"/>
  <c r="G42" i="23" l="1"/>
  <c r="F44" i="24"/>
  <c r="F43" i="24"/>
  <c r="E43" i="24"/>
  <c r="H42" i="24"/>
  <c r="H41" i="24"/>
  <c r="H40" i="24"/>
  <c r="H39" i="24"/>
  <c r="H38" i="24"/>
  <c r="H37" i="24"/>
  <c r="H36" i="24"/>
  <c r="H35" i="24"/>
  <c r="H34" i="24"/>
  <c r="G34" i="24"/>
  <c r="H33" i="24"/>
  <c r="G33" i="24"/>
  <c r="H32" i="24"/>
  <c r="G32" i="24"/>
  <c r="H31" i="24"/>
  <c r="G31" i="24"/>
  <c r="H30" i="24"/>
  <c r="G30" i="24"/>
  <c r="D30" i="24"/>
  <c r="D31" i="24" s="1"/>
  <c r="D32" i="24" s="1"/>
  <c r="D33" i="24" s="1"/>
  <c r="D34" i="24" s="1"/>
  <c r="D35" i="24" s="1"/>
  <c r="D36" i="24" s="1"/>
  <c r="D37" i="24" s="1"/>
  <c r="D38" i="24" s="1"/>
  <c r="D39" i="24" s="1"/>
  <c r="D40" i="24" s="1"/>
  <c r="D41" i="24" s="1"/>
  <c r="D42" i="24" s="1"/>
  <c r="H29" i="24"/>
  <c r="G29" i="24"/>
  <c r="H20" i="24"/>
  <c r="H44" i="24" l="1"/>
  <c r="H43" i="24"/>
  <c r="G41" i="23"/>
  <c r="G40" i="23" l="1"/>
  <c r="G39" i="23" l="1"/>
  <c r="G38" i="23" l="1"/>
  <c r="G36" i="23" l="1"/>
  <c r="G37" i="23"/>
  <c r="G35" i="23"/>
  <c r="G34" i="23" l="1"/>
  <c r="G33" i="23"/>
  <c r="G42" i="22" l="1"/>
  <c r="F44" i="23"/>
  <c r="F43" i="23"/>
  <c r="E43" i="23"/>
  <c r="H42" i="23"/>
  <c r="H41" i="23"/>
  <c r="H40" i="23"/>
  <c r="H39" i="23"/>
  <c r="H38" i="23"/>
  <c r="H37" i="23"/>
  <c r="H36" i="23"/>
  <c r="H35" i="23"/>
  <c r="H34" i="23"/>
  <c r="H33" i="23"/>
  <c r="H32" i="23"/>
  <c r="G32" i="23"/>
  <c r="H31" i="23"/>
  <c r="G31" i="23"/>
  <c r="H30" i="23"/>
  <c r="G30" i="23"/>
  <c r="D30" i="23"/>
  <c r="D31" i="23" s="1"/>
  <c r="D32" i="23" s="1"/>
  <c r="D33" i="23" s="1"/>
  <c r="D34" i="23" s="1"/>
  <c r="D35" i="23" s="1"/>
  <c r="D36" i="23" s="1"/>
  <c r="D37" i="23" s="1"/>
  <c r="D38" i="23" s="1"/>
  <c r="D39" i="23" s="1"/>
  <c r="D40" i="23" s="1"/>
  <c r="D41" i="23" s="1"/>
  <c r="D42" i="23" s="1"/>
  <c r="H29" i="23"/>
  <c r="G29" i="23"/>
  <c r="H20" i="23"/>
  <c r="H43" i="23" l="1"/>
  <c r="H44" i="23"/>
  <c r="G41" i="22"/>
  <c r="F44" i="22" l="1"/>
  <c r="F43" i="22"/>
  <c r="E43" i="22"/>
  <c r="H42" i="22"/>
  <c r="H41" i="22"/>
  <c r="H40" i="22"/>
  <c r="G40" i="22"/>
  <c r="H39" i="22"/>
  <c r="G39" i="22"/>
  <c r="H38" i="22"/>
  <c r="G38" i="22"/>
  <c r="H37" i="22"/>
  <c r="G37" i="22"/>
  <c r="H36" i="22"/>
  <c r="G36" i="22"/>
  <c r="H35" i="22"/>
  <c r="G35" i="22"/>
  <c r="H34" i="22"/>
  <c r="G34" i="22"/>
  <c r="H33" i="22"/>
  <c r="G33" i="22"/>
  <c r="H32" i="22"/>
  <c r="G32" i="22"/>
  <c r="H31" i="22"/>
  <c r="G31" i="22"/>
  <c r="H30" i="22"/>
  <c r="G30" i="22"/>
  <c r="D30" i="22"/>
  <c r="D31" i="22" s="1"/>
  <c r="D32" i="22" s="1"/>
  <c r="D33" i="22" s="1"/>
  <c r="D34" i="22" s="1"/>
  <c r="D35" i="22" s="1"/>
  <c r="D36" i="22" s="1"/>
  <c r="D37" i="22" s="1"/>
  <c r="D38" i="22" s="1"/>
  <c r="D39" i="22" s="1"/>
  <c r="D40" i="22" s="1"/>
  <c r="D41" i="22" s="1"/>
  <c r="D42" i="22" s="1"/>
  <c r="H29" i="22"/>
  <c r="G29" i="22"/>
  <c r="H20" i="22"/>
  <c r="H43" i="22" l="1"/>
  <c r="H44" i="22"/>
  <c r="G41" i="21"/>
  <c r="G42" i="21"/>
  <c r="G39" i="21" l="1"/>
  <c r="G40" i="21"/>
  <c r="G38" i="21" l="1"/>
  <c r="G37" i="21"/>
  <c r="G36" i="21" l="1"/>
  <c r="G35" i="21"/>
  <c r="G34" i="21" l="1"/>
  <c r="G33" i="21" l="1"/>
  <c r="G32" i="21" l="1"/>
  <c r="F44" i="21" l="1"/>
  <c r="F43" i="21"/>
  <c r="E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G31" i="21"/>
  <c r="H30" i="21"/>
  <c r="G30" i="21"/>
  <c r="D30" i="21"/>
  <c r="D31" i="21" s="1"/>
  <c r="D32" i="21" s="1"/>
  <c r="D33" i="21" s="1"/>
  <c r="D34" i="21" s="1"/>
  <c r="D35" i="21" s="1"/>
  <c r="D36" i="21" s="1"/>
  <c r="D37" i="21" s="1"/>
  <c r="D38" i="21" s="1"/>
  <c r="D39" i="21" s="1"/>
  <c r="D40" i="21" s="1"/>
  <c r="D41" i="21" s="1"/>
  <c r="D42" i="21" s="1"/>
  <c r="H29" i="21"/>
  <c r="G29" i="21"/>
  <c r="H20" i="21"/>
  <c r="H43" i="21" l="1"/>
  <c r="H44" i="21"/>
  <c r="H42" i="20"/>
  <c r="G42" i="20"/>
  <c r="H41" i="20" l="1"/>
  <c r="G41" i="20"/>
  <c r="H40" i="20"/>
  <c r="G40" i="20"/>
  <c r="H39" i="20"/>
  <c r="G39" i="20"/>
  <c r="H38" i="20" l="1"/>
  <c r="G38" i="20"/>
  <c r="H37" i="20" l="1"/>
  <c r="G37" i="20"/>
  <c r="H35" i="20"/>
  <c r="H36" i="20"/>
  <c r="G35" i="20"/>
  <c r="G36" i="20"/>
  <c r="H34" i="20" l="1"/>
  <c r="G34" i="20"/>
  <c r="H33" i="20" l="1"/>
  <c r="G33" i="20"/>
  <c r="H32" i="20" l="1"/>
  <c r="G32" i="20"/>
  <c r="F44" i="20" l="1"/>
  <c r="F43" i="20"/>
  <c r="D30" i="20"/>
  <c r="D31" i="20" s="1"/>
  <c r="D32" i="20" s="1"/>
  <c r="D33" i="20" s="1"/>
  <c r="D34" i="20" s="1"/>
  <c r="D35" i="20" s="1"/>
  <c r="D36" i="20" s="1"/>
  <c r="D37" i="20" s="1"/>
  <c r="D38" i="20" s="1"/>
  <c r="D39" i="20" s="1"/>
  <c r="D40" i="20" s="1"/>
  <c r="D41" i="20" s="1"/>
  <c r="D42" i="20" s="1"/>
  <c r="H20" i="20"/>
  <c r="G29" i="20" l="1"/>
  <c r="H29" i="20"/>
  <c r="E43" i="20"/>
  <c r="H30" i="20"/>
  <c r="G30" i="20"/>
  <c r="G31" i="20"/>
  <c r="H31" i="20"/>
  <c r="H44" i="20" l="1"/>
  <c r="H43" i="20"/>
  <c r="F44" i="19" l="1"/>
  <c r="D30" i="19"/>
  <c r="D31" i="19" s="1"/>
  <c r="D32" i="19" s="1"/>
  <c r="D33" i="19" s="1"/>
  <c r="D34" i="19" s="1"/>
  <c r="D35" i="19" s="1"/>
  <c r="D36" i="19" s="1"/>
  <c r="D37" i="19" s="1"/>
  <c r="D38" i="19" s="1"/>
  <c r="D39" i="19" s="1"/>
  <c r="D40" i="19" s="1"/>
  <c r="D41" i="19" s="1"/>
  <c r="D42" i="19" s="1"/>
  <c r="H20" i="19"/>
  <c r="E42" i="19" s="1"/>
  <c r="G42" i="19" l="1"/>
  <c r="H42" i="19"/>
  <c r="F43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H39" i="19" l="1"/>
  <c r="G39" i="19"/>
  <c r="G41" i="19"/>
  <c r="H41" i="19"/>
  <c r="H37" i="19"/>
  <c r="G37" i="19"/>
  <c r="H40" i="19"/>
  <c r="G40" i="19"/>
  <c r="H36" i="19"/>
  <c r="G36" i="19"/>
  <c r="G35" i="19"/>
  <c r="H35" i="19"/>
  <c r="G38" i="19"/>
  <c r="H38" i="19"/>
  <c r="H34" i="19"/>
  <c r="G34" i="19"/>
  <c r="H33" i="19"/>
  <c r="G33" i="19"/>
  <c r="G32" i="19"/>
  <c r="H32" i="19"/>
  <c r="G30" i="19"/>
  <c r="H30" i="19"/>
  <c r="E43" i="19"/>
  <c r="H29" i="19"/>
  <c r="G29" i="19"/>
  <c r="H31" i="19"/>
  <c r="G31" i="19"/>
  <c r="F44" i="18"/>
  <c r="F43" i="18"/>
  <c r="D30" i="18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H20" i="18"/>
  <c r="E42" i="18" s="1"/>
  <c r="H42" i="18" l="1"/>
  <c r="G42" i="18"/>
  <c r="H44" i="19"/>
  <c r="H43" i="19"/>
  <c r="E41" i="18"/>
  <c r="E40" i="18"/>
  <c r="E39" i="18"/>
  <c r="E36" i="18"/>
  <c r="E38" i="18"/>
  <c r="E37" i="18"/>
  <c r="E35" i="18"/>
  <c r="E34" i="18"/>
  <c r="E32" i="18"/>
  <c r="E33" i="18"/>
  <c r="E29" i="18"/>
  <c r="E30" i="18"/>
  <c r="E31" i="18"/>
  <c r="H34" i="18" l="1"/>
  <c r="G34" i="18"/>
  <c r="H40" i="18"/>
  <c r="G40" i="18"/>
  <c r="H36" i="18"/>
  <c r="G36" i="18"/>
  <c r="H35" i="18"/>
  <c r="G35" i="18"/>
  <c r="H39" i="18"/>
  <c r="G39" i="18"/>
  <c r="H33" i="18"/>
  <c r="G33" i="18"/>
  <c r="G37" i="18"/>
  <c r="H37" i="18"/>
  <c r="G32" i="18"/>
  <c r="H32" i="18"/>
  <c r="G38" i="18"/>
  <c r="H38" i="18"/>
  <c r="H41" i="18"/>
  <c r="G41" i="18"/>
  <c r="G30" i="18"/>
  <c r="H30" i="18"/>
  <c r="E43" i="18"/>
  <c r="G29" i="18"/>
  <c r="H29" i="18"/>
  <c r="H31" i="18"/>
  <c r="G31" i="18"/>
  <c r="H44" i="18" l="1"/>
  <c r="H43" i="18"/>
  <c r="D30" i="17" l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H20" i="17"/>
  <c r="E42" i="17" l="1"/>
  <c r="G42" i="17" s="1"/>
  <c r="E41" i="17"/>
  <c r="E40" i="17"/>
  <c r="G40" i="17" s="1"/>
  <c r="E39" i="17"/>
  <c r="G39" i="17" s="1"/>
  <c r="E38" i="17"/>
  <c r="G38" i="17" s="1"/>
  <c r="E37" i="17"/>
  <c r="G37" i="17" s="1"/>
  <c r="E36" i="17"/>
  <c r="G36" i="17" s="1"/>
  <c r="E35" i="17"/>
  <c r="G35" i="17" s="1"/>
  <c r="E34" i="17"/>
  <c r="G34" i="17" s="1"/>
  <c r="E33" i="17"/>
  <c r="G33" i="17" s="1"/>
  <c r="E32" i="17"/>
  <c r="G32" i="17" s="1"/>
  <c r="E31" i="17"/>
  <c r="G31" i="17" s="1"/>
  <c r="F44" i="17"/>
  <c r="F43" i="17"/>
  <c r="E30" i="17"/>
  <c r="E29" i="17"/>
  <c r="H42" i="17" l="1"/>
  <c r="H41" i="17"/>
  <c r="G41" i="17"/>
  <c r="H36" i="17"/>
  <c r="H37" i="17"/>
  <c r="E43" i="17"/>
  <c r="H29" i="17"/>
  <c r="G29" i="17"/>
  <c r="H32" i="17"/>
  <c r="H35" i="17"/>
  <c r="H39" i="17"/>
  <c r="H30" i="17"/>
  <c r="G30" i="17"/>
  <c r="H40" i="17"/>
  <c r="H33" i="17"/>
  <c r="H38" i="17"/>
  <c r="H31" i="17"/>
  <c r="H34" i="17"/>
  <c r="H44" i="17" l="1"/>
  <c r="H43" i="17"/>
  <c r="F44" i="16" l="1"/>
  <c r="F43" i="16"/>
  <c r="D30" i="16"/>
  <c r="D31" i="16" s="1"/>
  <c r="D32" i="16" s="1"/>
  <c r="D33" i="16" s="1"/>
  <c r="D34" i="16" s="1"/>
  <c r="D35" i="16" s="1"/>
  <c r="D36" i="16" s="1"/>
  <c r="D37" i="16" s="1"/>
  <c r="H20" i="16"/>
  <c r="E42" i="16" l="1"/>
  <c r="G42" i="16" s="1"/>
  <c r="E41" i="16"/>
  <c r="G41" i="16" s="1"/>
  <c r="E40" i="16"/>
  <c r="G40" i="16" s="1"/>
  <c r="E39" i="16"/>
  <c r="G39" i="16" s="1"/>
  <c r="E37" i="16"/>
  <c r="G37" i="16" s="1"/>
  <c r="E38" i="16"/>
  <c r="G38" i="16" s="1"/>
  <c r="E36" i="16"/>
  <c r="G36" i="16" s="1"/>
  <c r="E35" i="16"/>
  <c r="G35" i="16" s="1"/>
  <c r="E34" i="16"/>
  <c r="G34" i="16" s="1"/>
  <c r="E33" i="16"/>
  <c r="G33" i="16" s="1"/>
  <c r="E32" i="16"/>
  <c r="G32" i="16" s="1"/>
  <c r="E31" i="16"/>
  <c r="G31" i="16" s="1"/>
  <c r="D38" i="16"/>
  <c r="D39" i="16" s="1"/>
  <c r="D40" i="16" s="1"/>
  <c r="D41" i="16" s="1"/>
  <c r="D42" i="16" s="1"/>
  <c r="E30" i="16"/>
  <c r="E29" i="16"/>
  <c r="H41" i="16" l="1"/>
  <c r="E43" i="16"/>
  <c r="G29" i="16"/>
  <c r="H29" i="16"/>
  <c r="H42" i="16"/>
  <c r="H40" i="16"/>
  <c r="H39" i="16"/>
  <c r="H38" i="16"/>
  <c r="H37" i="16"/>
  <c r="H36" i="16"/>
  <c r="H35" i="16"/>
  <c r="H34" i="16"/>
  <c r="H33" i="16"/>
  <c r="H32" i="16"/>
  <c r="H31" i="16"/>
  <c r="H30" i="16"/>
  <c r="G30" i="16"/>
  <c r="H44" i="16" l="1"/>
  <c r="H43" i="16"/>
  <c r="F44" i="15" l="1"/>
  <c r="F43" i="15"/>
  <c r="D30" i="15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H20" i="15"/>
  <c r="E33" i="15" s="1"/>
  <c r="E34" i="15" l="1"/>
  <c r="E32" i="15"/>
  <c r="E35" i="15"/>
  <c r="E42" i="15"/>
  <c r="G42" i="15" s="1"/>
  <c r="E41" i="15"/>
  <c r="G41" i="15" s="1"/>
  <c r="E40" i="15"/>
  <c r="G40" i="15" s="1"/>
  <c r="E39" i="15"/>
  <c r="G39" i="15" s="1"/>
  <c r="E38" i="15"/>
  <c r="G38" i="15" s="1"/>
  <c r="E37" i="15"/>
  <c r="G37" i="15" s="1"/>
  <c r="E36" i="15"/>
  <c r="G36" i="15" s="1"/>
  <c r="E31" i="15"/>
  <c r="E29" i="15"/>
  <c r="E30" i="15"/>
  <c r="H40" i="15" l="1"/>
  <c r="H39" i="15"/>
  <c r="H35" i="15"/>
  <c r="G35" i="15"/>
  <c r="H36" i="15"/>
  <c r="H41" i="15"/>
  <c r="H37" i="15"/>
  <c r="H38" i="15"/>
  <c r="H33" i="15"/>
  <c r="G33" i="15"/>
  <c r="H34" i="15"/>
  <c r="G34" i="15"/>
  <c r="H31" i="15"/>
  <c r="G31" i="15"/>
  <c r="H32" i="15"/>
  <c r="G32" i="15"/>
  <c r="H29" i="15"/>
  <c r="G29" i="15"/>
  <c r="E43" i="15"/>
  <c r="H30" i="15"/>
  <c r="G30" i="15"/>
  <c r="H42" i="15"/>
  <c r="H44" i="15" l="1"/>
  <c r="H43" i="15"/>
  <c r="F44" i="14" l="1"/>
  <c r="F43" i="14"/>
  <c r="D30" i="14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H20" i="14"/>
  <c r="E42" i="14" l="1"/>
  <c r="E41" i="14"/>
  <c r="E40" i="14"/>
  <c r="E34" i="14"/>
  <c r="E38" i="14"/>
  <c r="E30" i="14"/>
  <c r="E32" i="14"/>
  <c r="E36" i="14"/>
  <c r="E29" i="14"/>
  <c r="E31" i="14"/>
  <c r="E33" i="14"/>
  <c r="E35" i="14"/>
  <c r="E37" i="14"/>
  <c r="E39" i="14"/>
  <c r="H40" i="14" l="1"/>
  <c r="G40" i="14"/>
  <c r="H41" i="14"/>
  <c r="G41" i="14"/>
  <c r="G42" i="14"/>
  <c r="H42" i="14"/>
  <c r="H32" i="14"/>
  <c r="G32" i="14"/>
  <c r="H30" i="14"/>
  <c r="G30" i="14"/>
  <c r="H36" i="14"/>
  <c r="G36" i="14"/>
  <c r="H38" i="14"/>
  <c r="G38" i="14"/>
  <c r="G39" i="14"/>
  <c r="H39" i="14"/>
  <c r="G35" i="14"/>
  <c r="H35" i="14"/>
  <c r="G33" i="14"/>
  <c r="H33" i="14"/>
  <c r="G31" i="14"/>
  <c r="H31" i="14"/>
  <c r="H34" i="14"/>
  <c r="G34" i="14"/>
  <c r="G37" i="14"/>
  <c r="H37" i="14"/>
  <c r="G29" i="14"/>
  <c r="E43" i="14"/>
  <c r="H29" i="14"/>
  <c r="H43" i="14" l="1"/>
  <c r="H44" i="14"/>
  <c r="F44" i="13" l="1"/>
  <c r="F43" i="13"/>
  <c r="D30" i="13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H20" i="13"/>
  <c r="E42" i="13" l="1"/>
  <c r="E41" i="13"/>
  <c r="E40" i="13"/>
  <c r="E36" i="13"/>
  <c r="E37" i="13"/>
  <c r="E38" i="13"/>
  <c r="E39" i="13"/>
  <c r="E35" i="13"/>
  <c r="E34" i="13"/>
  <c r="E33" i="13"/>
  <c r="E32" i="13"/>
  <c r="E31" i="13"/>
  <c r="E29" i="13"/>
  <c r="E30" i="13"/>
  <c r="H35" i="13" l="1"/>
  <c r="G35" i="13"/>
  <c r="G37" i="13"/>
  <c r="H37" i="13"/>
  <c r="H39" i="13"/>
  <c r="G39" i="13"/>
  <c r="G38" i="13"/>
  <c r="H38" i="13"/>
  <c r="H31" i="13"/>
  <c r="G31" i="13"/>
  <c r="H36" i="13"/>
  <c r="G36" i="13"/>
  <c r="H32" i="13"/>
  <c r="G32" i="13"/>
  <c r="H40" i="13"/>
  <c r="G40" i="13"/>
  <c r="H33" i="13"/>
  <c r="G33" i="13"/>
  <c r="G41" i="13"/>
  <c r="H41" i="13"/>
  <c r="H34" i="13"/>
  <c r="G34" i="13"/>
  <c r="H42" i="13"/>
  <c r="G42" i="13"/>
  <c r="H30" i="13"/>
  <c r="G30" i="13"/>
  <c r="E43" i="13"/>
  <c r="H29" i="13"/>
  <c r="G29" i="13"/>
  <c r="H44" i="13" l="1"/>
  <c r="H43" i="13"/>
  <c r="F44" i="12" l="1"/>
  <c r="D30" i="12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H20" i="12"/>
  <c r="E42" i="12" l="1"/>
  <c r="E41" i="12"/>
  <c r="E40" i="12"/>
  <c r="E39" i="12"/>
  <c r="E38" i="12"/>
  <c r="E35" i="12"/>
  <c r="E37" i="12"/>
  <c r="E36" i="12"/>
  <c r="E34" i="12"/>
  <c r="E33" i="12"/>
  <c r="E32" i="12"/>
  <c r="F43" i="12"/>
  <c r="E30" i="12"/>
  <c r="E29" i="12"/>
  <c r="E31" i="12"/>
  <c r="H36" i="12" l="1"/>
  <c r="G36" i="12"/>
  <c r="H35" i="12"/>
  <c r="G35" i="12"/>
  <c r="H40" i="12"/>
  <c r="G40" i="12"/>
  <c r="H37" i="12"/>
  <c r="G37" i="12"/>
  <c r="H33" i="12"/>
  <c r="G33" i="12"/>
  <c r="G41" i="12"/>
  <c r="H41" i="12"/>
  <c r="H38" i="12"/>
  <c r="G38" i="12"/>
  <c r="G39" i="12"/>
  <c r="H39" i="12"/>
  <c r="H32" i="12"/>
  <c r="G32" i="12"/>
  <c r="H34" i="12"/>
  <c r="G34" i="12"/>
  <c r="H42" i="12"/>
  <c r="G42" i="12"/>
  <c r="H31" i="12"/>
  <c r="G31" i="12"/>
  <c r="H30" i="12"/>
  <c r="G30" i="12"/>
  <c r="H29" i="12"/>
  <c r="G29" i="12"/>
  <c r="E43" i="12"/>
  <c r="H44" i="12" l="1"/>
  <c r="H43" i="12"/>
  <c r="F44" i="11" l="1"/>
  <c r="F43" i="11"/>
  <c r="D30" i="1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H20" i="11"/>
  <c r="E42" i="11" l="1"/>
  <c r="E41" i="11"/>
  <c r="E40" i="11"/>
  <c r="E39" i="11"/>
  <c r="E38" i="11"/>
  <c r="E37" i="11"/>
  <c r="E36" i="11"/>
  <c r="E35" i="11"/>
  <c r="E34" i="11"/>
  <c r="E33" i="11"/>
  <c r="E32" i="11"/>
  <c r="E29" i="11"/>
  <c r="E30" i="11"/>
  <c r="H30" i="11" s="1"/>
  <c r="E31" i="11"/>
  <c r="H31" i="11" s="1"/>
  <c r="F44" i="10"/>
  <c r="F43" i="10"/>
  <c r="D30" i="10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H20" i="10"/>
  <c r="E42" i="10" s="1"/>
  <c r="H35" i="11" l="1"/>
  <c r="G35" i="11"/>
  <c r="H36" i="11"/>
  <c r="G36" i="11"/>
  <c r="H37" i="11"/>
  <c r="G37" i="11"/>
  <c r="H38" i="11"/>
  <c r="G38" i="11"/>
  <c r="H39" i="11"/>
  <c r="G39" i="11"/>
  <c r="H32" i="11"/>
  <c r="G32" i="11"/>
  <c r="H40" i="11"/>
  <c r="G40" i="11"/>
  <c r="H33" i="11"/>
  <c r="G33" i="11"/>
  <c r="G41" i="11"/>
  <c r="H41" i="11"/>
  <c r="H34" i="11"/>
  <c r="G34" i="11"/>
  <c r="G42" i="11"/>
  <c r="H42" i="11"/>
  <c r="G30" i="11"/>
  <c r="H29" i="11"/>
  <c r="G29" i="11"/>
  <c r="E43" i="11"/>
  <c r="G31" i="11"/>
  <c r="G42" i="10"/>
  <c r="E31" i="10"/>
  <c r="E35" i="10"/>
  <c r="E32" i="10"/>
  <c r="E36" i="10"/>
  <c r="E29" i="10"/>
  <c r="E33" i="10"/>
  <c r="E37" i="10"/>
  <c r="E39" i="10"/>
  <c r="E41" i="10"/>
  <c r="E30" i="10"/>
  <c r="E34" i="10"/>
  <c r="E38" i="10"/>
  <c r="E40" i="10"/>
  <c r="H44" i="11" l="1"/>
  <c r="H43" i="11"/>
  <c r="G35" i="10"/>
  <c r="G31" i="10"/>
  <c r="H31" i="10"/>
  <c r="G37" i="10"/>
  <c r="E43" i="10"/>
  <c r="H29" i="10"/>
  <c r="G29" i="10"/>
  <c r="H30" i="10"/>
  <c r="G30" i="10"/>
  <c r="G36" i="10"/>
  <c r="G41" i="10"/>
  <c r="G39" i="10"/>
  <c r="G33" i="10"/>
  <c r="G40" i="10"/>
  <c r="G38" i="10"/>
  <c r="G34" i="10"/>
  <c r="G32" i="10"/>
  <c r="F44" i="9"/>
  <c r="F43" i="9"/>
  <c r="D30" i="9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H20" i="9"/>
  <c r="E42" i="9" s="1"/>
  <c r="H42" i="9" l="1"/>
  <c r="G42" i="9"/>
  <c r="H44" i="10"/>
  <c r="H43" i="10"/>
  <c r="E41" i="9"/>
  <c r="E40" i="9"/>
  <c r="E39" i="9"/>
  <c r="E38" i="9"/>
  <c r="E37" i="9"/>
  <c r="E36" i="9"/>
  <c r="E35" i="9"/>
  <c r="E34" i="9"/>
  <c r="E33" i="9"/>
  <c r="E32" i="9"/>
  <c r="E31" i="9"/>
  <c r="G31" i="9" s="1"/>
  <c r="E29" i="9"/>
  <c r="E30" i="9"/>
  <c r="H35" i="9" l="1"/>
  <c r="G35" i="9"/>
  <c r="G32" i="9"/>
  <c r="H32" i="9"/>
  <c r="H40" i="9"/>
  <c r="G40" i="9"/>
  <c r="G34" i="9"/>
  <c r="H34" i="9"/>
  <c r="G36" i="9"/>
  <c r="H36" i="9"/>
  <c r="G37" i="9"/>
  <c r="H37" i="9"/>
  <c r="G38" i="9"/>
  <c r="H38" i="9"/>
  <c r="G39" i="9"/>
  <c r="H39" i="9"/>
  <c r="G33" i="9"/>
  <c r="H33" i="9"/>
  <c r="H41" i="9"/>
  <c r="G41" i="9"/>
  <c r="H31" i="9"/>
  <c r="H29" i="9"/>
  <c r="G29" i="9"/>
  <c r="H30" i="9"/>
  <c r="G30" i="9"/>
  <c r="E43" i="9"/>
  <c r="H44" i="9" l="1"/>
  <c r="H43" i="9"/>
  <c r="F44" i="8" l="1"/>
  <c r="F43" i="8"/>
  <c r="D30" i="8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H20" i="8"/>
  <c r="E38" i="8" l="1"/>
  <c r="E42" i="8"/>
  <c r="E39" i="8"/>
  <c r="E40" i="8"/>
  <c r="E41" i="8"/>
  <c r="E35" i="8"/>
  <c r="E36" i="8"/>
  <c r="E37" i="8"/>
  <c r="E34" i="8"/>
  <c r="E33" i="8"/>
  <c r="E30" i="8"/>
  <c r="E32" i="8"/>
  <c r="H32" i="8" s="1"/>
  <c r="E29" i="8"/>
  <c r="E31" i="8"/>
  <c r="H41" i="8" l="1"/>
  <c r="G41" i="8"/>
  <c r="G40" i="8"/>
  <c r="H40" i="8"/>
  <c r="H39" i="8"/>
  <c r="G39" i="8"/>
  <c r="H42" i="8"/>
  <c r="G42" i="8"/>
  <c r="H38" i="8"/>
  <c r="G38" i="8"/>
  <c r="G33" i="8"/>
  <c r="H33" i="8"/>
  <c r="H34" i="8"/>
  <c r="G34" i="8"/>
  <c r="H37" i="8"/>
  <c r="G37" i="8"/>
  <c r="G36" i="8"/>
  <c r="H36" i="8"/>
  <c r="G35" i="8"/>
  <c r="H35" i="8"/>
  <c r="G32" i="8"/>
  <c r="H30" i="8"/>
  <c r="G30" i="8"/>
  <c r="G31" i="8"/>
  <c r="H31" i="8"/>
  <c r="G29" i="8"/>
  <c r="E43" i="8"/>
  <c r="H29" i="8"/>
  <c r="H44" i="8" l="1"/>
  <c r="H43" i="8"/>
  <c r="F44" i="7" l="1"/>
  <c r="F43" i="7"/>
  <c r="D30" i="7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H20" i="7"/>
  <c r="E31" i="7" s="1"/>
  <c r="H31" i="7" l="1"/>
  <c r="G31" i="7"/>
  <c r="E42" i="7"/>
  <c r="E38" i="7"/>
  <c r="E34" i="7"/>
  <c r="E41" i="7"/>
  <c r="E37" i="7"/>
  <c r="E33" i="7"/>
  <c r="E40" i="7"/>
  <c r="E36" i="7"/>
  <c r="E32" i="7"/>
  <c r="E39" i="7"/>
  <c r="E35" i="7"/>
  <c r="E30" i="7"/>
  <c r="E29" i="7"/>
  <c r="H33" i="7" l="1"/>
  <c r="G33" i="7"/>
  <c r="H39" i="7"/>
  <c r="G39" i="7"/>
  <c r="G37" i="7"/>
  <c r="H37" i="7"/>
  <c r="H41" i="7"/>
  <c r="G41" i="7"/>
  <c r="G35" i="7"/>
  <c r="H35" i="7"/>
  <c r="G36" i="7"/>
  <c r="H36" i="7"/>
  <c r="G34" i="7"/>
  <c r="H34" i="7"/>
  <c r="G38" i="7"/>
  <c r="H38" i="7"/>
  <c r="H32" i="7"/>
  <c r="G32" i="7"/>
  <c r="H42" i="7"/>
  <c r="G42" i="7"/>
  <c r="G40" i="7"/>
  <c r="H40" i="7"/>
  <c r="E43" i="7"/>
  <c r="H29" i="7"/>
  <c r="G29" i="7"/>
  <c r="H30" i="7"/>
  <c r="G30" i="7"/>
  <c r="H44" i="7" l="1"/>
  <c r="H43" i="7"/>
  <c r="F44" i="6" l="1"/>
  <c r="F43" i="6"/>
  <c r="D30" i="6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H20" i="6"/>
  <c r="E42" i="6" s="1"/>
  <c r="G42" i="6" l="1"/>
  <c r="H42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H41" i="6" l="1"/>
  <c r="G41" i="6"/>
  <c r="G40" i="6"/>
  <c r="H40" i="6"/>
  <c r="H37" i="6"/>
  <c r="G37" i="6"/>
  <c r="G33" i="6"/>
  <c r="H33" i="6"/>
  <c r="G38" i="6"/>
  <c r="H38" i="6"/>
  <c r="H36" i="6"/>
  <c r="G36" i="6"/>
  <c r="H34" i="6"/>
  <c r="G34" i="6"/>
  <c r="H39" i="6"/>
  <c r="G39" i="6"/>
  <c r="H35" i="6"/>
  <c r="G35" i="6"/>
  <c r="H32" i="6"/>
  <c r="G32" i="6"/>
  <c r="H31" i="6"/>
  <c r="G31" i="6"/>
  <c r="H30" i="6"/>
  <c r="G30" i="6"/>
  <c r="H29" i="6"/>
  <c r="G29" i="6"/>
  <c r="E43" i="6"/>
  <c r="H44" i="6" l="1"/>
  <c r="H43" i="6"/>
  <c r="H20" i="2" l="1"/>
  <c r="E42" i="2" s="1"/>
  <c r="E40" i="2" l="1"/>
  <c r="E41" i="2"/>
  <c r="F44" i="5" l="1"/>
  <c r="F43" i="5"/>
  <c r="D30" i="5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H20" i="5"/>
  <c r="E42" i="5" l="1"/>
  <c r="E41" i="5"/>
  <c r="E40" i="5"/>
  <c r="E39" i="5"/>
  <c r="E34" i="5"/>
  <c r="E35" i="5"/>
  <c r="E36" i="5"/>
  <c r="E37" i="5"/>
  <c r="E38" i="5"/>
  <c r="E33" i="5"/>
  <c r="E32" i="5"/>
  <c r="E29" i="5"/>
  <c r="G29" i="5" s="1"/>
  <c r="E30" i="5"/>
  <c r="E31" i="5"/>
  <c r="H29" i="5" l="1"/>
  <c r="E43" i="5"/>
  <c r="H36" i="5"/>
  <c r="G36" i="5"/>
  <c r="G37" i="5"/>
  <c r="H37" i="5"/>
  <c r="H31" i="5"/>
  <c r="G31" i="5"/>
  <c r="G30" i="5"/>
  <c r="H30" i="5"/>
  <c r="G33" i="5"/>
  <c r="H33" i="5"/>
  <c r="G35" i="5"/>
  <c r="H35" i="5"/>
  <c r="H34" i="5"/>
  <c r="G34" i="5"/>
  <c r="H39" i="5"/>
  <c r="G39" i="5"/>
  <c r="H32" i="5"/>
  <c r="G32" i="5"/>
  <c r="H40" i="5"/>
  <c r="G40" i="5"/>
  <c r="G41" i="5"/>
  <c r="H41" i="5"/>
  <c r="H38" i="5"/>
  <c r="G38" i="5"/>
  <c r="H42" i="5"/>
  <c r="G42" i="5"/>
  <c r="D30" i="3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F44" i="3"/>
  <c r="F43" i="3"/>
  <c r="H20" i="3"/>
  <c r="H42" i="2"/>
  <c r="H41" i="2"/>
  <c r="H40" i="2"/>
  <c r="G42" i="2"/>
  <c r="G41" i="2"/>
  <c r="G40" i="2"/>
  <c r="F44" i="2"/>
  <c r="F43" i="2"/>
  <c r="E43" i="2"/>
  <c r="H44" i="5" l="1"/>
  <c r="H43" i="5"/>
  <c r="E40" i="3"/>
  <c r="E36" i="3"/>
  <c r="E32" i="3"/>
  <c r="E39" i="3"/>
  <c r="E35" i="3"/>
  <c r="E31" i="3"/>
  <c r="E42" i="3"/>
  <c r="E38" i="3"/>
  <c r="E34" i="3"/>
  <c r="E30" i="3"/>
  <c r="E41" i="3"/>
  <c r="E37" i="3"/>
  <c r="E33" i="3"/>
  <c r="E29" i="3"/>
  <c r="H44" i="2"/>
  <c r="H43" i="2"/>
  <c r="G37" i="3" l="1"/>
  <c r="H37" i="3"/>
  <c r="H38" i="3"/>
  <c r="G38" i="3"/>
  <c r="G39" i="3"/>
  <c r="H39" i="3"/>
  <c r="G41" i="3"/>
  <c r="H41" i="3"/>
  <c r="G42" i="3"/>
  <c r="H42" i="3"/>
  <c r="H32" i="3"/>
  <c r="G32" i="3"/>
  <c r="G29" i="3"/>
  <c r="E43" i="3"/>
  <c r="H29" i="3"/>
  <c r="H30" i="3"/>
  <c r="G30" i="3"/>
  <c r="G31" i="3"/>
  <c r="H31" i="3"/>
  <c r="H36" i="3"/>
  <c r="G36" i="3"/>
  <c r="G33" i="3"/>
  <c r="H33" i="3"/>
  <c r="H34" i="3"/>
  <c r="G34" i="3"/>
  <c r="G35" i="3"/>
  <c r="H35" i="3"/>
  <c r="G40" i="3"/>
  <c r="H40" i="3"/>
  <c r="H44" i="3" l="1"/>
  <c r="H43" i="3"/>
  <c r="G38" i="33"/>
  <c r="H38" i="33"/>
  <c r="G33" i="33"/>
  <c r="H33" i="33"/>
  <c r="H42" i="33"/>
  <c r="G37" i="33"/>
  <c r="H37" i="33"/>
  <c r="G30" i="33"/>
  <c r="H30" i="33"/>
  <c r="H41" i="33"/>
  <c r="G39" i="33"/>
  <c r="H39" i="33"/>
  <c r="G32" i="33"/>
  <c r="H32" i="33"/>
  <c r="H40" i="33"/>
  <c r="H36" i="33"/>
  <c r="G36" i="33"/>
  <c r="G35" i="33"/>
  <c r="H35" i="33"/>
  <c r="G29" i="33"/>
  <c r="G43" i="33"/>
  <c r="H29" i="33"/>
  <c r="G31" i="33"/>
  <c r="H31" i="33"/>
  <c r="G34" i="33"/>
  <c r="H34" i="33"/>
  <c r="H44" i="33" l="1"/>
  <c r="H43" i="33"/>
  <c r="H30" i="38" l="1"/>
  <c r="G30" i="38"/>
  <c r="E43" i="38"/>
  <c r="G43" i="38" s="1"/>
  <c r="H43" i="38" l="1"/>
  <c r="H44" i="38"/>
  <c r="G43" i="37" l="1"/>
  <c r="H30" i="39"/>
  <c r="G30" i="39"/>
  <c r="G29" i="39"/>
  <c r="H29" i="39"/>
  <c r="E43" i="39"/>
  <c r="G43" i="39" s="1"/>
  <c r="H44" i="39" l="1"/>
  <c r="H43" i="39"/>
  <c r="G29" i="59" l="1"/>
  <c r="G44" i="59" s="1"/>
  <c r="H29" i="59"/>
  <c r="E43" i="59"/>
  <c r="H44" i="59" l="1"/>
  <c r="G43" i="59"/>
  <c r="H43" i="59"/>
  <c r="E44" i="83" l="1"/>
  <c r="E43" i="83"/>
  <c r="G43" i="83" s="1"/>
  <c r="H29" i="83"/>
  <c r="H44" i="83" s="1"/>
  <c r="G29" i="83"/>
  <c r="G44" i="83" s="1"/>
  <c r="H43" i="83" l="1"/>
</calcChain>
</file>

<file path=xl/sharedStrings.xml><?xml version="1.0" encoding="utf-8"?>
<sst xmlns="http://schemas.openxmlformats.org/spreadsheetml/2006/main" count="3730" uniqueCount="156">
  <si>
    <t>Average</t>
  </si>
  <si>
    <t>Total</t>
  </si>
  <si>
    <t>1</t>
  </si>
  <si>
    <t>Shortfall (-)</t>
  </si>
  <si>
    <t>to Col. 2</t>
  </si>
  <si>
    <t>with RBI</t>
  </si>
  <si>
    <t>to be Maintained</t>
  </si>
  <si>
    <t>or</t>
  </si>
  <si>
    <t>percent</t>
  </si>
  <si>
    <t>Actually Maintained</t>
  </si>
  <si>
    <t>Reserves Required</t>
  </si>
  <si>
    <t>Fortnight ended</t>
  </si>
  <si>
    <t>Excess (+)</t>
  </si>
  <si>
    <t>Col. 3 as</t>
  </si>
  <si>
    <t>Cash Balances</t>
  </si>
  <si>
    <t>Average Cash</t>
  </si>
  <si>
    <t>Dates for the</t>
  </si>
  <si>
    <t>(Amount in Rs.Crore)</t>
  </si>
  <si>
    <t>4%</t>
  </si>
  <si>
    <t>Item 2 as percent of Item 1</t>
  </si>
  <si>
    <t>3.</t>
  </si>
  <si>
    <t>Amount of CRR Required to be maintained</t>
  </si>
  <si>
    <t>2.</t>
  </si>
  <si>
    <t>0</t>
  </si>
  <si>
    <t>(b)  Exempted from CRR</t>
  </si>
  <si>
    <t>(a)  Subject to CRR</t>
  </si>
  <si>
    <t>Net Demand and Time Liabilities as on the last Friday of second preceding Fortnight (a+b)</t>
  </si>
  <si>
    <t>1.</t>
  </si>
  <si>
    <t>Amount Outstanding</t>
  </si>
  <si>
    <t>(Rs. in Crores)</t>
  </si>
  <si>
    <t xml:space="preserve">For the fortnight ended : </t>
  </si>
  <si>
    <t>Telephone / Fax Number :</t>
  </si>
  <si>
    <t>Name and Designation of the officer submitting the return :</t>
  </si>
  <si>
    <t>Name of the Bank :</t>
  </si>
  <si>
    <t>Cash Reserve with RBI</t>
  </si>
  <si>
    <t>Special Fortnightly Return II</t>
  </si>
  <si>
    <t>Jana Small Finance Bank Ltd.</t>
  </si>
  <si>
    <t>30th March, 2018</t>
  </si>
  <si>
    <t>13th April,2018</t>
  </si>
  <si>
    <t>27th April,2018</t>
  </si>
  <si>
    <t>4,189.24</t>
  </si>
  <si>
    <t>Telephone / Fax Number :  08046212967</t>
  </si>
  <si>
    <t>4158.11</t>
  </si>
  <si>
    <t>Name and Designation of the officer submitting the return : Ajith Jose  VP Compliance</t>
  </si>
  <si>
    <t>11th May,2018</t>
  </si>
  <si>
    <t>4,138.65</t>
  </si>
  <si>
    <t>25th May,2018</t>
  </si>
  <si>
    <t>4,073.18</t>
  </si>
  <si>
    <t>8th June,2018</t>
  </si>
  <si>
    <t>22nd June,2018</t>
  </si>
  <si>
    <t>3,995.02</t>
  </si>
  <si>
    <t>3,815.23</t>
  </si>
  <si>
    <t>6th July,2018</t>
  </si>
  <si>
    <t>3969.06</t>
  </si>
  <si>
    <t>06th July,2018</t>
  </si>
  <si>
    <t>20th July,2018</t>
  </si>
  <si>
    <t>4063.98</t>
  </si>
  <si>
    <t>4,335.68</t>
  </si>
  <si>
    <t>03rd August,2018</t>
  </si>
  <si>
    <t>17th August,2018</t>
  </si>
  <si>
    <t>31st August,2018</t>
  </si>
  <si>
    <t>14th September,2018</t>
  </si>
  <si>
    <t>28th September,2018</t>
  </si>
  <si>
    <t>12th October,2018</t>
  </si>
  <si>
    <t>26th October,2018</t>
  </si>
  <si>
    <t>9th November,2018</t>
  </si>
  <si>
    <t>23rd November,2018</t>
  </si>
  <si>
    <t>7th December,2018</t>
  </si>
  <si>
    <t>21th December,2018</t>
  </si>
  <si>
    <t>04th January,2019</t>
  </si>
  <si>
    <t>18th January,2019</t>
  </si>
  <si>
    <t>1st Feb,2019</t>
  </si>
  <si>
    <t>15th Feb 2019</t>
  </si>
  <si>
    <t>1st Mar 2019</t>
  </si>
  <si>
    <t>15th Mar 2019</t>
  </si>
  <si>
    <t>29th Mar 2019</t>
  </si>
  <si>
    <t>12th April 2019</t>
  </si>
  <si>
    <t>TOTAL</t>
  </si>
  <si>
    <t>26th April 2019</t>
  </si>
  <si>
    <t xml:space="preserve">Total </t>
  </si>
  <si>
    <t>10th May 2019</t>
  </si>
  <si>
    <t>24th May 2019</t>
  </si>
  <si>
    <t>7th June 2019</t>
  </si>
  <si>
    <t>21st June 2019</t>
  </si>
  <si>
    <t>5th July 2019</t>
  </si>
  <si>
    <t>19th July 2019</t>
  </si>
  <si>
    <t>2nd August 2019</t>
  </si>
  <si>
    <t>16th August 2019</t>
  </si>
  <si>
    <t xml:space="preserve"> </t>
  </si>
  <si>
    <t>Dates for the Fortnight ended</t>
  </si>
  <si>
    <t>Average Cash Reserves Required to be Maintained</t>
  </si>
  <si>
    <t>Cash Balances Actually Maintained with RBI</t>
  </si>
  <si>
    <t>Col. 3 as percent to Col 2</t>
  </si>
  <si>
    <t>Excess (+) or Shortfall(-)</t>
  </si>
  <si>
    <t>30th August 2019</t>
  </si>
  <si>
    <t>13th September 2019</t>
  </si>
  <si>
    <t>27th September 2019</t>
  </si>
  <si>
    <t>11th October 2019</t>
  </si>
  <si>
    <t>25th October 2019</t>
  </si>
  <si>
    <t>08th November 2019</t>
  </si>
  <si>
    <t>22th November 2019</t>
  </si>
  <si>
    <t>6th December 2019</t>
  </si>
  <si>
    <t>20th December 2019</t>
  </si>
  <si>
    <t>03rd January 2020</t>
  </si>
  <si>
    <t>17th Jan 2020</t>
  </si>
  <si>
    <t>31st Jan 2020</t>
  </si>
  <si>
    <t>14th Feb 2020</t>
  </si>
  <si>
    <t>28th Feb 2020</t>
  </si>
  <si>
    <t>Name of the Bank:</t>
  </si>
  <si>
    <t>13th Mar 2020</t>
  </si>
  <si>
    <t>27th Mar 2020</t>
  </si>
  <si>
    <t>10th April 2020</t>
  </si>
  <si>
    <t>3%</t>
  </si>
  <si>
    <t>24th April 2020</t>
  </si>
  <si>
    <t>10th May 2020</t>
  </si>
  <si>
    <t>22nd May 2020</t>
  </si>
  <si>
    <t>05th June 2020</t>
  </si>
  <si>
    <t>19th June 2020</t>
  </si>
  <si>
    <t>03rd July 2020</t>
  </si>
  <si>
    <t>17th July 2020</t>
  </si>
  <si>
    <t>31st July 2020</t>
  </si>
  <si>
    <t>14th August 2020</t>
  </si>
  <si>
    <t>28th August 2020</t>
  </si>
  <si>
    <t>11th September 2020</t>
  </si>
  <si>
    <t>25th September 2020</t>
  </si>
  <si>
    <t>09th October 2020</t>
  </si>
  <si>
    <t>23rd  October 2020</t>
  </si>
  <si>
    <t>6th November 2020</t>
  </si>
  <si>
    <t>20th November 2020</t>
  </si>
  <si>
    <t>04th December 2020</t>
  </si>
  <si>
    <t>18th December 2020</t>
  </si>
  <si>
    <t>01st January 2021</t>
  </si>
  <si>
    <t>15th January 2021</t>
  </si>
  <si>
    <t>29th January 2021</t>
  </si>
  <si>
    <t>12th February2021</t>
  </si>
  <si>
    <t>26th February2021</t>
  </si>
  <si>
    <t>12th March 2021</t>
  </si>
  <si>
    <t>26th March 2021</t>
  </si>
  <si>
    <t>9th April 2021</t>
  </si>
  <si>
    <t>3.50%</t>
  </si>
  <si>
    <t>23rd April 2021</t>
  </si>
  <si>
    <t>7th May 2021</t>
  </si>
  <si>
    <t>21st May 2021</t>
  </si>
  <si>
    <t>NDTL Date</t>
  </si>
  <si>
    <t>4th June 2021</t>
  </si>
  <si>
    <t>4.00%</t>
  </si>
  <si>
    <t>18th  June 2021</t>
  </si>
  <si>
    <t>2nd July 2021</t>
  </si>
  <si>
    <t>16 July 2021</t>
  </si>
  <si>
    <t>30 July 2021</t>
  </si>
  <si>
    <t>13 August 2021</t>
  </si>
  <si>
    <t>27 August 2021</t>
  </si>
  <si>
    <t>10/09/2021</t>
  </si>
  <si>
    <t>Ekuber @4.00pm</t>
  </si>
  <si>
    <t>RTGS @4.00pm</t>
  </si>
  <si>
    <t>4.50%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</si>
</sst>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[$-14009]dd/mm/yyyy;@"/>
    <numFmt numFmtId="165" formatCode="[$-14009]dd/mmm/yy;@"/>
    <numFmt numFmtId="166" formatCode="[$-F800]dddd\,\ mmmm\ dd\,\ yyyy"/>
  </numFmts>
  <fonts count="10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u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0">
    <xf numFmtId="0" fontId="0" fillId="0" borderId="0" xfId="0"/>
    <xf numFmtId="49" fontId="1" fillId="0" borderId="0" xfId="0" applyNumberFormat="1" applyFont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1" fillId="0" borderId="2" xfId="0" applyNumberFormat="1" applyFont="1" applyBorder="1" applyAlignment="1">
      <alignment vertical="center"/>
    </xf>
    <xf numFmtId="49" fontId="1" fillId="0" borderId="3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horizontal="right" vertical="center"/>
    </xf>
    <xf numFmtId="2" fontId="1" fillId="0" borderId="6" xfId="0" applyNumberFormat="1" applyFont="1" applyBorder="1" applyAlignment="1">
      <alignment horizontal="right" vertical="center"/>
    </xf>
    <xf numFmtId="49" fontId="2" fillId="0" borderId="6" xfId="0" applyNumberFormat="1" applyFont="1" applyBorder="1" applyAlignment="1">
      <alignment horizontal="left" vertical="center"/>
    </xf>
    <xf numFmtId="2" fontId="0" fillId="0" borderId="6" xfId="0" applyNumberFormat="1" applyBorder="1"/>
    <xf numFmtId="10" fontId="1" fillId="0" borderId="6" xfId="0" applyNumberFormat="1" applyFont="1" applyBorder="1" applyAlignment="1">
      <alignment horizontal="right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vertical="center"/>
    </xf>
    <xf numFmtId="49" fontId="1" fillId="0" borderId="10" xfId="0" applyNumberFormat="1" applyFont="1" applyBorder="1" applyAlignment="1">
      <alignment vertical="center"/>
    </xf>
    <xf numFmtId="49" fontId="1" fillId="0" borderId="11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49" fontId="2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vertical="center"/>
    </xf>
    <xf numFmtId="49" fontId="3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vertical="center"/>
    </xf>
    <xf numFmtId="49" fontId="1" fillId="0" borderId="0" xfId="0" applyNumberFormat="1" applyFont="1" applyBorder="1" applyAlignment="1">
      <alignment vertical="center"/>
    </xf>
    <xf numFmtId="49" fontId="1" fillId="0" borderId="13" xfId="0" applyNumberFormat="1" applyFont="1" applyBorder="1" applyAlignment="1">
      <alignment vertical="center"/>
    </xf>
    <xf numFmtId="49" fontId="1" fillId="0" borderId="14" xfId="0" applyNumberFormat="1" applyFont="1" applyBorder="1" applyAlignment="1">
      <alignment vertical="center"/>
    </xf>
    <xf numFmtId="49" fontId="1" fillId="0" borderId="15" xfId="0" applyNumberFormat="1" applyFont="1" applyBorder="1" applyAlignment="1">
      <alignment vertical="center"/>
    </xf>
    <xf numFmtId="164" fontId="1" fillId="0" borderId="6" xfId="0" applyNumberFormat="1" applyFont="1" applyBorder="1" applyAlignment="1">
      <alignment horizontal="center" vertical="center"/>
    </xf>
    <xf numFmtId="4" fontId="1" fillId="0" borderId="6" xfId="0" applyNumberFormat="1" applyFont="1" applyBorder="1" applyAlignment="1">
      <alignment horizontal="right" vertical="center"/>
    </xf>
    <xf numFmtId="4" fontId="2" fillId="0" borderId="6" xfId="0" applyNumberFormat="1" applyFont="1" applyBorder="1" applyAlignment="1">
      <alignment horizontal="right" vertical="center"/>
    </xf>
    <xf numFmtId="0" fontId="2" fillId="0" borderId="6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right" vertical="center"/>
    </xf>
    <xf numFmtId="43" fontId="1" fillId="0" borderId="6" xfId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7" fillId="0" borderId="6" xfId="0" applyNumberFormat="1" applyFont="1" applyBorder="1"/>
    <xf numFmtId="0" fontId="1" fillId="0" borderId="0" xfId="0" applyNumberFormat="1" applyFont="1" applyAlignment="1">
      <alignment vertical="center"/>
    </xf>
    <xf numFmtId="49" fontId="1" fillId="2" borderId="0" xfId="0" applyNumberFormat="1" applyFont="1" applyFill="1" applyAlignment="1">
      <alignment vertical="center"/>
    </xf>
    <xf numFmtId="164" fontId="2" fillId="0" borderId="6" xfId="0" applyNumberFormat="1" applyFont="1" applyBorder="1" applyAlignment="1">
      <alignment horizontal="center" vertical="center"/>
    </xf>
    <xf numFmtId="10" fontId="2" fillId="0" borderId="6" xfId="0" applyNumberFormat="1" applyFont="1" applyBorder="1" applyAlignment="1">
      <alignment horizontal="right" vertical="center"/>
    </xf>
    <xf numFmtId="4" fontId="7" fillId="0" borderId="0" xfId="0" applyNumberFormat="1" applyFont="1"/>
    <xf numFmtId="2" fontId="7" fillId="0" borderId="6" xfId="0" applyNumberFormat="1" applyFont="1" applyBorder="1"/>
    <xf numFmtId="165" fontId="1" fillId="0" borderId="6" xfId="0" applyNumberFormat="1" applyFont="1" applyBorder="1" applyAlignment="1">
      <alignment horizontal="center" vertical="center"/>
    </xf>
    <xf numFmtId="0" fontId="7" fillId="0" borderId="0" xfId="0" applyFont="1"/>
    <xf numFmtId="49" fontId="0" fillId="0" borderId="0" xfId="0" applyNumberFormat="1"/>
    <xf numFmtId="43" fontId="1" fillId="0" borderId="4" xfId="1" applyFont="1" applyBorder="1" applyAlignment="1">
      <alignment vertical="center"/>
    </xf>
    <xf numFmtId="43" fontId="0" fillId="0" borderId="0" xfId="0" applyNumberFormat="1"/>
    <xf numFmtId="43" fontId="0" fillId="0" borderId="0" xfId="1" applyFont="1"/>
    <xf numFmtId="10" fontId="0" fillId="0" borderId="6" xfId="0" applyNumberFormat="1" applyBorder="1"/>
    <xf numFmtId="43" fontId="7" fillId="0" borderId="0" xfId="0" applyNumberFormat="1" applyFont="1"/>
    <xf numFmtId="2" fontId="0" fillId="0" borderId="6" xfId="0" applyNumberFormat="1" applyFill="1" applyBorder="1"/>
    <xf numFmtId="2" fontId="1" fillId="0" borderId="6" xfId="0" applyNumberFormat="1" applyFont="1" applyFill="1" applyBorder="1" applyAlignment="1">
      <alignment horizontal="right" vertical="center"/>
    </xf>
    <xf numFmtId="49" fontId="1" fillId="3" borderId="6" xfId="0" applyNumberFormat="1" applyFont="1" applyFill="1" applyBorder="1" applyAlignment="1">
      <alignment horizontal="right" vertical="center"/>
    </xf>
    <xf numFmtId="4" fontId="0" fillId="0" borderId="6" xfId="0" applyNumberFormat="1" applyBorder="1"/>
    <xf numFmtId="4" fontId="0" fillId="0" borderId="0" xfId="0" applyNumberFormat="1"/>
    <xf numFmtId="2" fontId="0" fillId="0" borderId="7" xfId="0" applyNumberFormat="1" applyFill="1" applyBorder="1"/>
    <xf numFmtId="2" fontId="0" fillId="0" borderId="0" xfId="0" applyNumberFormat="1"/>
    <xf numFmtId="4" fontId="0" fillId="0" borderId="6" xfId="0" applyNumberFormat="1" applyFill="1" applyBorder="1"/>
    <xf numFmtId="4" fontId="0" fillId="0" borderId="7" xfId="0" applyNumberFormat="1" applyFill="1" applyBorder="1"/>
    <xf numFmtId="10" fontId="1" fillId="0" borderId="6" xfId="0" applyNumberFormat="1" applyFont="1" applyFill="1" applyBorder="1" applyAlignment="1">
      <alignment horizontal="right" vertical="center"/>
    </xf>
    <xf numFmtId="2" fontId="1" fillId="3" borderId="6" xfId="0" applyNumberFormat="1" applyFont="1" applyFill="1" applyBorder="1" applyAlignment="1">
      <alignment horizontal="right" vertical="center"/>
    </xf>
    <xf numFmtId="4" fontId="8" fillId="0" borderId="6" xfId="0" applyNumberFormat="1" applyFont="1" applyBorder="1"/>
    <xf numFmtId="2" fontId="9" fillId="0" borderId="6" xfId="0" applyNumberFormat="1" applyFont="1" applyBorder="1"/>
    <xf numFmtId="4" fontId="9" fillId="0" borderId="6" xfId="0" applyNumberFormat="1" applyFont="1" applyFill="1" applyBorder="1"/>
    <xf numFmtId="4" fontId="9" fillId="0" borderId="0" xfId="0" applyNumberFormat="1" applyFont="1"/>
    <xf numFmtId="15" fontId="0" fillId="0" borderId="0" xfId="0" applyNumberFormat="1"/>
    <xf numFmtId="15" fontId="2" fillId="0" borderId="0" xfId="0" applyNumberFormat="1" applyFont="1" applyBorder="1" applyAlignment="1">
      <alignment horizontal="center" vertical="center"/>
    </xf>
    <xf numFmtId="0" fontId="0" fillId="0" borderId="16" xfId="0" applyBorder="1"/>
    <xf numFmtId="4" fontId="0" fillId="0" borderId="16" xfId="0" applyNumberFormat="1" applyBorder="1"/>
    <xf numFmtId="166" fontId="2" fillId="0" borderId="0" xfId="0" applyNumberFormat="1" applyFont="1" applyBorder="1" applyAlignment="1">
      <alignment horizontal="center" vertical="center"/>
    </xf>
    <xf numFmtId="4" fontId="1" fillId="4" borderId="6" xfId="0" applyNumberFormat="1" applyFont="1" applyFill="1" applyBorder="1" applyAlignment="1">
      <alignment horizontal="right" vertical="center"/>
    </xf>
    <xf numFmtId="4" fontId="1" fillId="5" borderId="6" xfId="0" applyNumberFormat="1" applyFont="1" applyFill="1" applyBorder="1" applyAlignment="1">
      <alignment horizontal="right" vertical="center"/>
    </xf>
    <xf numFmtId="4" fontId="2" fillId="4" borderId="6" xfId="0" applyNumberFormat="1" applyFont="1" applyFill="1" applyBorder="1" applyAlignment="1">
      <alignment horizontal="right" vertical="center"/>
    </xf>
    <xf numFmtId="10" fontId="1" fillId="4" borderId="6" xfId="0" applyNumberFormat="1" applyFont="1" applyFill="1" applyBorder="1" applyAlignment="1">
      <alignment horizontal="right" vertical="center"/>
    </xf>
    <xf numFmtId="2" fontId="1" fillId="4" borderId="6" xfId="0" applyNumberFormat="1" applyFont="1" applyFill="1" applyBorder="1" applyAlignment="1">
      <alignment horizontal="right" vertical="center"/>
    </xf>
    <xf numFmtId="2" fontId="9" fillId="0" borderId="6" xfId="0" applyNumberFormat="1" applyFont="1" applyFill="1" applyBorder="1"/>
    <xf numFmtId="0" fontId="0" fillId="0" borderId="0" xfId="0" applyBorder="1"/>
    <xf numFmtId="4" fontId="0" fillId="0" borderId="0" xfId="0" applyNumberFormat="1" applyBorder="1"/>
    <xf numFmtId="49" fontId="1" fillId="3" borderId="0" xfId="0" applyNumberFormat="1" applyFont="1" applyFill="1" applyAlignment="1">
      <alignment vertical="center"/>
    </xf>
    <xf numFmtId="49" fontId="1" fillId="3" borderId="5" xfId="0" applyNumberFormat="1" applyFont="1" applyFill="1" applyBorder="1" applyAlignment="1">
      <alignment vertical="center"/>
    </xf>
    <xf numFmtId="165" fontId="1" fillId="3" borderId="6" xfId="0" applyNumberFormat="1" applyFont="1" applyFill="1" applyBorder="1" applyAlignment="1">
      <alignment horizontal="center" vertical="center"/>
    </xf>
    <xf numFmtId="4" fontId="1" fillId="3" borderId="6" xfId="0" applyNumberFormat="1" applyFont="1" applyFill="1" applyBorder="1" applyAlignment="1">
      <alignment horizontal="right" vertical="center"/>
    </xf>
    <xf numFmtId="4" fontId="9" fillId="3" borderId="6" xfId="0" applyNumberFormat="1" applyFont="1" applyFill="1" applyBorder="1"/>
    <xf numFmtId="10" fontId="1" fillId="3" borderId="6" xfId="0" applyNumberFormat="1" applyFont="1" applyFill="1" applyBorder="1" applyAlignment="1">
      <alignment horizontal="right" vertical="center"/>
    </xf>
    <xf numFmtId="2" fontId="9" fillId="3" borderId="6" xfId="0" applyNumberFormat="1" applyFont="1" applyFill="1" applyBorder="1"/>
    <xf numFmtId="43" fontId="1" fillId="3" borderId="4" xfId="1" applyFont="1" applyFill="1" applyBorder="1" applyAlignment="1">
      <alignment vertical="center"/>
    </xf>
    <xf numFmtId="43" fontId="0" fillId="3" borderId="0" xfId="0" applyNumberFormat="1" applyFill="1"/>
    <xf numFmtId="4" fontId="0" fillId="3" borderId="0" xfId="0" applyNumberFormat="1" applyFill="1"/>
    <xf numFmtId="0" fontId="0" fillId="3" borderId="0" xfId="0" applyFill="1"/>
    <xf numFmtId="49" fontId="2" fillId="0" borderId="11" xfId="0" applyNumberFormat="1" applyFont="1" applyBorder="1" applyAlignment="1">
      <alignment horizontal="left" vertical="center"/>
    </xf>
    <xf numFmtId="49" fontId="2" fillId="0" borderId="10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2" fillId="0" borderId="8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2" xfId="0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calcChain" Target="calcChain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1:K49"/>
  <sheetViews>
    <sheetView showGridLines="0" topLeftCell="A7" workbookViewId="0">
      <selection activeCell="H25" sqref="H25"/>
    </sheetView>
  </sheetViews>
  <sheetFormatPr defaultRowHeight="12.75" x14ac:dyDescent="0.25"/>
  <cols>
    <col min="1" max="2" width="9.140625" style="1"/>
    <col min="3" max="3" width="4.7109375" style="1" customWidth="1"/>
    <col min="4" max="4" width="24.5703125" style="1" customWidth="1"/>
    <col min="5" max="5" width="19.5703125" style="1" bestFit="1" customWidth="1"/>
    <col min="6" max="8" width="18.7109375" style="1" customWidth="1"/>
    <col min="9" max="258" width="9.140625" style="1"/>
    <col min="259" max="259" width="4.7109375" style="1" customWidth="1"/>
    <col min="260" max="260" width="20.7109375" style="1" customWidth="1"/>
    <col min="261" max="264" width="18.7109375" style="1" customWidth="1"/>
    <col min="265" max="514" width="9.140625" style="1"/>
    <col min="515" max="515" width="4.7109375" style="1" customWidth="1"/>
    <col min="516" max="516" width="20.7109375" style="1" customWidth="1"/>
    <col min="517" max="520" width="18.7109375" style="1" customWidth="1"/>
    <col min="521" max="770" width="9.140625" style="1"/>
    <col min="771" max="771" width="4.7109375" style="1" customWidth="1"/>
    <col min="772" max="772" width="20.7109375" style="1" customWidth="1"/>
    <col min="773" max="776" width="18.7109375" style="1" customWidth="1"/>
    <col min="777" max="1026" width="9.140625" style="1"/>
    <col min="1027" max="1027" width="4.7109375" style="1" customWidth="1"/>
    <col min="1028" max="1028" width="20.7109375" style="1" customWidth="1"/>
    <col min="1029" max="1032" width="18.7109375" style="1" customWidth="1"/>
    <col min="1033" max="1282" width="9.140625" style="1"/>
    <col min="1283" max="1283" width="4.7109375" style="1" customWidth="1"/>
    <col min="1284" max="1284" width="20.7109375" style="1" customWidth="1"/>
    <col min="1285" max="1288" width="18.7109375" style="1" customWidth="1"/>
    <col min="1289" max="1538" width="9.140625" style="1"/>
    <col min="1539" max="1539" width="4.7109375" style="1" customWidth="1"/>
    <col min="1540" max="1540" width="20.7109375" style="1" customWidth="1"/>
    <col min="1541" max="1544" width="18.7109375" style="1" customWidth="1"/>
    <col min="1545" max="1794" width="9.140625" style="1"/>
    <col min="1795" max="1795" width="4.7109375" style="1" customWidth="1"/>
    <col min="1796" max="1796" width="20.7109375" style="1" customWidth="1"/>
    <col min="1797" max="1800" width="18.7109375" style="1" customWidth="1"/>
    <col min="1801" max="2050" width="9.140625" style="1"/>
    <col min="2051" max="2051" width="4.7109375" style="1" customWidth="1"/>
    <col min="2052" max="2052" width="20.7109375" style="1" customWidth="1"/>
    <col min="2053" max="2056" width="18.7109375" style="1" customWidth="1"/>
    <col min="2057" max="2306" width="9.140625" style="1"/>
    <col min="2307" max="2307" width="4.7109375" style="1" customWidth="1"/>
    <col min="2308" max="2308" width="20.7109375" style="1" customWidth="1"/>
    <col min="2309" max="2312" width="18.7109375" style="1" customWidth="1"/>
    <col min="2313" max="2562" width="9.140625" style="1"/>
    <col min="2563" max="2563" width="4.7109375" style="1" customWidth="1"/>
    <col min="2564" max="2564" width="20.7109375" style="1" customWidth="1"/>
    <col min="2565" max="2568" width="18.7109375" style="1" customWidth="1"/>
    <col min="2569" max="2818" width="9.140625" style="1"/>
    <col min="2819" max="2819" width="4.7109375" style="1" customWidth="1"/>
    <col min="2820" max="2820" width="20.7109375" style="1" customWidth="1"/>
    <col min="2821" max="2824" width="18.7109375" style="1" customWidth="1"/>
    <col min="2825" max="3074" width="9.140625" style="1"/>
    <col min="3075" max="3075" width="4.7109375" style="1" customWidth="1"/>
    <col min="3076" max="3076" width="20.7109375" style="1" customWidth="1"/>
    <col min="3077" max="3080" width="18.7109375" style="1" customWidth="1"/>
    <col min="3081" max="3330" width="9.140625" style="1"/>
    <col min="3331" max="3331" width="4.7109375" style="1" customWidth="1"/>
    <col min="3332" max="3332" width="20.7109375" style="1" customWidth="1"/>
    <col min="3333" max="3336" width="18.7109375" style="1" customWidth="1"/>
    <col min="3337" max="3586" width="9.140625" style="1"/>
    <col min="3587" max="3587" width="4.7109375" style="1" customWidth="1"/>
    <col min="3588" max="3588" width="20.7109375" style="1" customWidth="1"/>
    <col min="3589" max="3592" width="18.7109375" style="1" customWidth="1"/>
    <col min="3593" max="3842" width="9.140625" style="1"/>
    <col min="3843" max="3843" width="4.7109375" style="1" customWidth="1"/>
    <col min="3844" max="3844" width="20.7109375" style="1" customWidth="1"/>
    <col min="3845" max="3848" width="18.7109375" style="1" customWidth="1"/>
    <col min="3849" max="4098" width="9.140625" style="1"/>
    <col min="4099" max="4099" width="4.7109375" style="1" customWidth="1"/>
    <col min="4100" max="4100" width="20.7109375" style="1" customWidth="1"/>
    <col min="4101" max="4104" width="18.7109375" style="1" customWidth="1"/>
    <col min="4105" max="4354" width="9.140625" style="1"/>
    <col min="4355" max="4355" width="4.7109375" style="1" customWidth="1"/>
    <col min="4356" max="4356" width="20.7109375" style="1" customWidth="1"/>
    <col min="4357" max="4360" width="18.7109375" style="1" customWidth="1"/>
    <col min="4361" max="4610" width="9.140625" style="1"/>
    <col min="4611" max="4611" width="4.7109375" style="1" customWidth="1"/>
    <col min="4612" max="4612" width="20.7109375" style="1" customWidth="1"/>
    <col min="4613" max="4616" width="18.7109375" style="1" customWidth="1"/>
    <col min="4617" max="4866" width="9.140625" style="1"/>
    <col min="4867" max="4867" width="4.7109375" style="1" customWidth="1"/>
    <col min="4868" max="4868" width="20.7109375" style="1" customWidth="1"/>
    <col min="4869" max="4872" width="18.7109375" style="1" customWidth="1"/>
    <col min="4873" max="5122" width="9.140625" style="1"/>
    <col min="5123" max="5123" width="4.7109375" style="1" customWidth="1"/>
    <col min="5124" max="5124" width="20.7109375" style="1" customWidth="1"/>
    <col min="5125" max="5128" width="18.7109375" style="1" customWidth="1"/>
    <col min="5129" max="5378" width="9.140625" style="1"/>
    <col min="5379" max="5379" width="4.7109375" style="1" customWidth="1"/>
    <col min="5380" max="5380" width="20.7109375" style="1" customWidth="1"/>
    <col min="5381" max="5384" width="18.7109375" style="1" customWidth="1"/>
    <col min="5385" max="5634" width="9.140625" style="1"/>
    <col min="5635" max="5635" width="4.7109375" style="1" customWidth="1"/>
    <col min="5636" max="5636" width="20.7109375" style="1" customWidth="1"/>
    <col min="5637" max="5640" width="18.7109375" style="1" customWidth="1"/>
    <col min="5641" max="5890" width="9.140625" style="1"/>
    <col min="5891" max="5891" width="4.7109375" style="1" customWidth="1"/>
    <col min="5892" max="5892" width="20.7109375" style="1" customWidth="1"/>
    <col min="5893" max="5896" width="18.7109375" style="1" customWidth="1"/>
    <col min="5897" max="6146" width="9.140625" style="1"/>
    <col min="6147" max="6147" width="4.7109375" style="1" customWidth="1"/>
    <col min="6148" max="6148" width="20.7109375" style="1" customWidth="1"/>
    <col min="6149" max="6152" width="18.7109375" style="1" customWidth="1"/>
    <col min="6153" max="6402" width="9.140625" style="1"/>
    <col min="6403" max="6403" width="4.7109375" style="1" customWidth="1"/>
    <col min="6404" max="6404" width="20.7109375" style="1" customWidth="1"/>
    <col min="6405" max="6408" width="18.7109375" style="1" customWidth="1"/>
    <col min="6409" max="6658" width="9.140625" style="1"/>
    <col min="6659" max="6659" width="4.7109375" style="1" customWidth="1"/>
    <col min="6660" max="6660" width="20.7109375" style="1" customWidth="1"/>
    <col min="6661" max="6664" width="18.7109375" style="1" customWidth="1"/>
    <col min="6665" max="6914" width="9.140625" style="1"/>
    <col min="6915" max="6915" width="4.7109375" style="1" customWidth="1"/>
    <col min="6916" max="6916" width="20.7109375" style="1" customWidth="1"/>
    <col min="6917" max="6920" width="18.7109375" style="1" customWidth="1"/>
    <col min="6921" max="7170" width="9.140625" style="1"/>
    <col min="7171" max="7171" width="4.7109375" style="1" customWidth="1"/>
    <col min="7172" max="7172" width="20.7109375" style="1" customWidth="1"/>
    <col min="7173" max="7176" width="18.7109375" style="1" customWidth="1"/>
    <col min="7177" max="7426" width="9.140625" style="1"/>
    <col min="7427" max="7427" width="4.7109375" style="1" customWidth="1"/>
    <col min="7428" max="7428" width="20.7109375" style="1" customWidth="1"/>
    <col min="7429" max="7432" width="18.7109375" style="1" customWidth="1"/>
    <col min="7433" max="7682" width="9.140625" style="1"/>
    <col min="7683" max="7683" width="4.7109375" style="1" customWidth="1"/>
    <col min="7684" max="7684" width="20.7109375" style="1" customWidth="1"/>
    <col min="7685" max="7688" width="18.7109375" style="1" customWidth="1"/>
    <col min="7689" max="7938" width="9.140625" style="1"/>
    <col min="7939" max="7939" width="4.7109375" style="1" customWidth="1"/>
    <col min="7940" max="7940" width="20.7109375" style="1" customWidth="1"/>
    <col min="7941" max="7944" width="18.7109375" style="1" customWidth="1"/>
    <col min="7945" max="8194" width="9.140625" style="1"/>
    <col min="8195" max="8195" width="4.7109375" style="1" customWidth="1"/>
    <col min="8196" max="8196" width="20.7109375" style="1" customWidth="1"/>
    <col min="8197" max="8200" width="18.7109375" style="1" customWidth="1"/>
    <col min="8201" max="8450" width="9.140625" style="1"/>
    <col min="8451" max="8451" width="4.7109375" style="1" customWidth="1"/>
    <col min="8452" max="8452" width="20.7109375" style="1" customWidth="1"/>
    <col min="8453" max="8456" width="18.7109375" style="1" customWidth="1"/>
    <col min="8457" max="8706" width="9.140625" style="1"/>
    <col min="8707" max="8707" width="4.7109375" style="1" customWidth="1"/>
    <col min="8708" max="8708" width="20.7109375" style="1" customWidth="1"/>
    <col min="8709" max="8712" width="18.7109375" style="1" customWidth="1"/>
    <col min="8713" max="8962" width="9.140625" style="1"/>
    <col min="8963" max="8963" width="4.7109375" style="1" customWidth="1"/>
    <col min="8964" max="8964" width="20.7109375" style="1" customWidth="1"/>
    <col min="8965" max="8968" width="18.7109375" style="1" customWidth="1"/>
    <col min="8969" max="9218" width="9.140625" style="1"/>
    <col min="9219" max="9219" width="4.7109375" style="1" customWidth="1"/>
    <col min="9220" max="9220" width="20.7109375" style="1" customWidth="1"/>
    <col min="9221" max="9224" width="18.7109375" style="1" customWidth="1"/>
    <col min="9225" max="9474" width="9.140625" style="1"/>
    <col min="9475" max="9475" width="4.7109375" style="1" customWidth="1"/>
    <col min="9476" max="9476" width="20.7109375" style="1" customWidth="1"/>
    <col min="9477" max="9480" width="18.7109375" style="1" customWidth="1"/>
    <col min="9481" max="9730" width="9.140625" style="1"/>
    <col min="9731" max="9731" width="4.7109375" style="1" customWidth="1"/>
    <col min="9732" max="9732" width="20.7109375" style="1" customWidth="1"/>
    <col min="9733" max="9736" width="18.7109375" style="1" customWidth="1"/>
    <col min="9737" max="9986" width="9.140625" style="1"/>
    <col min="9987" max="9987" width="4.7109375" style="1" customWidth="1"/>
    <col min="9988" max="9988" width="20.7109375" style="1" customWidth="1"/>
    <col min="9989" max="9992" width="18.7109375" style="1" customWidth="1"/>
    <col min="9993" max="10242" width="9.140625" style="1"/>
    <col min="10243" max="10243" width="4.7109375" style="1" customWidth="1"/>
    <col min="10244" max="10244" width="20.7109375" style="1" customWidth="1"/>
    <col min="10245" max="10248" width="18.7109375" style="1" customWidth="1"/>
    <col min="10249" max="10498" width="9.140625" style="1"/>
    <col min="10499" max="10499" width="4.7109375" style="1" customWidth="1"/>
    <col min="10500" max="10500" width="20.7109375" style="1" customWidth="1"/>
    <col min="10501" max="10504" width="18.7109375" style="1" customWidth="1"/>
    <col min="10505" max="10754" width="9.140625" style="1"/>
    <col min="10755" max="10755" width="4.7109375" style="1" customWidth="1"/>
    <col min="10756" max="10756" width="20.7109375" style="1" customWidth="1"/>
    <col min="10757" max="10760" width="18.7109375" style="1" customWidth="1"/>
    <col min="10761" max="11010" width="9.140625" style="1"/>
    <col min="11011" max="11011" width="4.7109375" style="1" customWidth="1"/>
    <col min="11012" max="11012" width="20.7109375" style="1" customWidth="1"/>
    <col min="11013" max="11016" width="18.7109375" style="1" customWidth="1"/>
    <col min="11017" max="11266" width="9.140625" style="1"/>
    <col min="11267" max="11267" width="4.7109375" style="1" customWidth="1"/>
    <col min="11268" max="11268" width="20.7109375" style="1" customWidth="1"/>
    <col min="11269" max="11272" width="18.7109375" style="1" customWidth="1"/>
    <col min="11273" max="11522" width="9.140625" style="1"/>
    <col min="11523" max="11523" width="4.7109375" style="1" customWidth="1"/>
    <col min="11524" max="11524" width="20.7109375" style="1" customWidth="1"/>
    <col min="11525" max="11528" width="18.7109375" style="1" customWidth="1"/>
    <col min="11529" max="11778" width="9.140625" style="1"/>
    <col min="11779" max="11779" width="4.7109375" style="1" customWidth="1"/>
    <col min="11780" max="11780" width="20.7109375" style="1" customWidth="1"/>
    <col min="11781" max="11784" width="18.7109375" style="1" customWidth="1"/>
    <col min="11785" max="12034" width="9.140625" style="1"/>
    <col min="12035" max="12035" width="4.7109375" style="1" customWidth="1"/>
    <col min="12036" max="12036" width="20.7109375" style="1" customWidth="1"/>
    <col min="12037" max="12040" width="18.7109375" style="1" customWidth="1"/>
    <col min="12041" max="12290" width="9.140625" style="1"/>
    <col min="12291" max="12291" width="4.7109375" style="1" customWidth="1"/>
    <col min="12292" max="12292" width="20.7109375" style="1" customWidth="1"/>
    <col min="12293" max="12296" width="18.7109375" style="1" customWidth="1"/>
    <col min="12297" max="12546" width="9.140625" style="1"/>
    <col min="12547" max="12547" width="4.7109375" style="1" customWidth="1"/>
    <col min="12548" max="12548" width="20.7109375" style="1" customWidth="1"/>
    <col min="12549" max="12552" width="18.7109375" style="1" customWidth="1"/>
    <col min="12553" max="12802" width="9.140625" style="1"/>
    <col min="12803" max="12803" width="4.7109375" style="1" customWidth="1"/>
    <col min="12804" max="12804" width="20.7109375" style="1" customWidth="1"/>
    <col min="12805" max="12808" width="18.7109375" style="1" customWidth="1"/>
    <col min="12809" max="13058" width="9.140625" style="1"/>
    <col min="13059" max="13059" width="4.7109375" style="1" customWidth="1"/>
    <col min="13060" max="13060" width="20.7109375" style="1" customWidth="1"/>
    <col min="13061" max="13064" width="18.7109375" style="1" customWidth="1"/>
    <col min="13065" max="13314" width="9.140625" style="1"/>
    <col min="13315" max="13315" width="4.7109375" style="1" customWidth="1"/>
    <col min="13316" max="13316" width="20.7109375" style="1" customWidth="1"/>
    <col min="13317" max="13320" width="18.7109375" style="1" customWidth="1"/>
    <col min="13321" max="13570" width="9.140625" style="1"/>
    <col min="13571" max="13571" width="4.7109375" style="1" customWidth="1"/>
    <col min="13572" max="13572" width="20.7109375" style="1" customWidth="1"/>
    <col min="13573" max="13576" width="18.7109375" style="1" customWidth="1"/>
    <col min="13577" max="13826" width="9.140625" style="1"/>
    <col min="13827" max="13827" width="4.7109375" style="1" customWidth="1"/>
    <col min="13828" max="13828" width="20.7109375" style="1" customWidth="1"/>
    <col min="13829" max="13832" width="18.7109375" style="1" customWidth="1"/>
    <col min="13833" max="14082" width="9.140625" style="1"/>
    <col min="14083" max="14083" width="4.7109375" style="1" customWidth="1"/>
    <col min="14084" max="14084" width="20.7109375" style="1" customWidth="1"/>
    <col min="14085" max="14088" width="18.7109375" style="1" customWidth="1"/>
    <col min="14089" max="14338" width="9.140625" style="1"/>
    <col min="14339" max="14339" width="4.7109375" style="1" customWidth="1"/>
    <col min="14340" max="14340" width="20.7109375" style="1" customWidth="1"/>
    <col min="14341" max="14344" width="18.7109375" style="1" customWidth="1"/>
    <col min="14345" max="14594" width="9.140625" style="1"/>
    <col min="14595" max="14595" width="4.7109375" style="1" customWidth="1"/>
    <col min="14596" max="14596" width="20.7109375" style="1" customWidth="1"/>
    <col min="14597" max="14600" width="18.7109375" style="1" customWidth="1"/>
    <col min="14601" max="14850" width="9.140625" style="1"/>
    <col min="14851" max="14851" width="4.7109375" style="1" customWidth="1"/>
    <col min="14852" max="14852" width="20.7109375" style="1" customWidth="1"/>
    <col min="14853" max="14856" width="18.7109375" style="1" customWidth="1"/>
    <col min="14857" max="15106" width="9.140625" style="1"/>
    <col min="15107" max="15107" width="4.7109375" style="1" customWidth="1"/>
    <col min="15108" max="15108" width="20.7109375" style="1" customWidth="1"/>
    <col min="15109" max="15112" width="18.7109375" style="1" customWidth="1"/>
    <col min="15113" max="15362" width="9.140625" style="1"/>
    <col min="15363" max="15363" width="4.7109375" style="1" customWidth="1"/>
    <col min="15364" max="15364" width="20.7109375" style="1" customWidth="1"/>
    <col min="15365" max="15368" width="18.7109375" style="1" customWidth="1"/>
    <col min="15369" max="15618" width="9.140625" style="1"/>
    <col min="15619" max="15619" width="4.7109375" style="1" customWidth="1"/>
    <col min="15620" max="15620" width="20.7109375" style="1" customWidth="1"/>
    <col min="15621" max="15624" width="18.7109375" style="1" customWidth="1"/>
    <col min="15625" max="15874" width="9.140625" style="1"/>
    <col min="15875" max="15875" width="4.7109375" style="1" customWidth="1"/>
    <col min="15876" max="15876" width="20.7109375" style="1" customWidth="1"/>
    <col min="15877" max="15880" width="18.7109375" style="1" customWidth="1"/>
    <col min="15881" max="16130" width="9.140625" style="1"/>
    <col min="16131" max="16131" width="4.7109375" style="1" customWidth="1"/>
    <col min="16132" max="16132" width="20.7109375" style="1" customWidth="1"/>
    <col min="16133" max="16136" width="18.7109375" style="1" customWidth="1"/>
    <col min="16137" max="16384" width="9.140625" style="1"/>
  </cols>
  <sheetData>
    <row r="1" spans="2:11" x14ac:dyDescent="0.25">
      <c r="K1" s="28"/>
    </row>
    <row r="2" spans="2:11" x14ac:dyDescent="0.25">
      <c r="B2" s="31"/>
      <c r="C2" s="30"/>
      <c r="D2" s="30"/>
      <c r="E2" s="30"/>
      <c r="F2" s="30"/>
      <c r="G2" s="30"/>
      <c r="H2" s="30"/>
      <c r="I2" s="30"/>
      <c r="J2" s="29"/>
      <c r="K2" s="28"/>
    </row>
    <row r="3" spans="2:11" x14ac:dyDescent="0.25">
      <c r="B3" s="6"/>
      <c r="E3" s="27"/>
      <c r="F3" s="26" t="s">
        <v>35</v>
      </c>
      <c r="G3" s="27"/>
      <c r="J3" s="5"/>
    </row>
    <row r="4" spans="2:11" x14ac:dyDescent="0.25">
      <c r="B4" s="6"/>
      <c r="F4" s="26" t="s">
        <v>34</v>
      </c>
      <c r="J4" s="5"/>
    </row>
    <row r="5" spans="2:11" x14ac:dyDescent="0.25">
      <c r="B5" s="6"/>
      <c r="D5" s="16"/>
      <c r="J5" s="5"/>
    </row>
    <row r="6" spans="2:11" x14ac:dyDescent="0.25">
      <c r="B6" s="6"/>
      <c r="E6" s="25"/>
      <c r="J6" s="5"/>
    </row>
    <row r="7" spans="2:11" ht="15" customHeight="1" x14ac:dyDescent="0.25">
      <c r="B7" s="6"/>
      <c r="D7" s="16" t="s">
        <v>33</v>
      </c>
      <c r="E7" s="24" t="s">
        <v>36</v>
      </c>
      <c r="F7" s="24"/>
      <c r="J7" s="5"/>
    </row>
    <row r="8" spans="2:11" x14ac:dyDescent="0.25">
      <c r="B8" s="6"/>
      <c r="J8" s="5"/>
    </row>
    <row r="9" spans="2:11" x14ac:dyDescent="0.25">
      <c r="B9" s="6"/>
      <c r="D9" s="1" t="s">
        <v>43</v>
      </c>
      <c r="J9" s="5"/>
    </row>
    <row r="10" spans="2:11" x14ac:dyDescent="0.25">
      <c r="B10" s="6"/>
      <c r="J10" s="5"/>
    </row>
    <row r="11" spans="2:11" x14ac:dyDescent="0.25">
      <c r="B11" s="6"/>
      <c r="D11" s="1" t="s">
        <v>41</v>
      </c>
      <c r="J11" s="5"/>
    </row>
    <row r="12" spans="2:11" x14ac:dyDescent="0.25">
      <c r="B12" s="6"/>
      <c r="J12" s="5"/>
    </row>
    <row r="13" spans="2:11" ht="15" customHeight="1" x14ac:dyDescent="0.25">
      <c r="B13" s="6"/>
      <c r="D13" s="16" t="s">
        <v>30</v>
      </c>
      <c r="E13" s="23" t="s">
        <v>37</v>
      </c>
      <c r="J13" s="5"/>
    </row>
    <row r="14" spans="2:11" x14ac:dyDescent="0.25">
      <c r="B14" s="6"/>
      <c r="J14" s="5"/>
    </row>
    <row r="15" spans="2:11" x14ac:dyDescent="0.25">
      <c r="B15" s="6"/>
      <c r="H15" s="1" t="s">
        <v>29</v>
      </c>
      <c r="J15" s="5"/>
    </row>
    <row r="16" spans="2:11" ht="15" customHeight="1" x14ac:dyDescent="0.25">
      <c r="B16" s="6"/>
      <c r="C16" s="22"/>
      <c r="D16" s="21"/>
      <c r="E16" s="20"/>
      <c r="F16" s="20"/>
      <c r="G16" s="19"/>
      <c r="H16" s="12" t="s">
        <v>28</v>
      </c>
      <c r="J16" s="5"/>
    </row>
    <row r="17" spans="2:10" ht="15" customHeight="1" x14ac:dyDescent="0.25">
      <c r="B17" s="6"/>
      <c r="C17" s="15" t="s">
        <v>27</v>
      </c>
      <c r="D17" s="93" t="s">
        <v>26</v>
      </c>
      <c r="E17" s="94"/>
      <c r="F17" s="94"/>
      <c r="G17" s="95"/>
      <c r="H17" s="7"/>
      <c r="J17" s="5"/>
    </row>
    <row r="18" spans="2:10" ht="15" customHeight="1" x14ac:dyDescent="0.25">
      <c r="B18" s="6"/>
      <c r="C18" s="18"/>
      <c r="D18" s="93" t="s">
        <v>25</v>
      </c>
      <c r="E18" s="94"/>
      <c r="F18" s="94"/>
      <c r="G18" s="95"/>
      <c r="H18" s="37">
        <v>4158.1099999999997</v>
      </c>
      <c r="J18" s="5"/>
    </row>
    <row r="19" spans="2:10" ht="15" customHeight="1" x14ac:dyDescent="0.25">
      <c r="B19" s="6"/>
      <c r="C19" s="17"/>
      <c r="D19" s="93" t="s">
        <v>24</v>
      </c>
      <c r="E19" s="94"/>
      <c r="F19" s="94"/>
      <c r="G19" s="95"/>
      <c r="H19" s="7" t="s">
        <v>23</v>
      </c>
      <c r="J19" s="5"/>
    </row>
    <row r="20" spans="2:10" ht="15" customHeight="1" x14ac:dyDescent="0.25"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166.3244</v>
      </c>
      <c r="J20" s="5"/>
    </row>
    <row r="21" spans="2:10" ht="15" customHeight="1" x14ac:dyDescent="0.25"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J21" s="5"/>
    </row>
    <row r="22" spans="2:10" x14ac:dyDescent="0.25">
      <c r="B22" s="6"/>
      <c r="J22" s="5"/>
    </row>
    <row r="23" spans="2:10" x14ac:dyDescent="0.25">
      <c r="B23" s="6"/>
      <c r="J23" s="5"/>
    </row>
    <row r="24" spans="2:10" x14ac:dyDescent="0.25">
      <c r="B24" s="6"/>
      <c r="H24" s="16" t="s">
        <v>17</v>
      </c>
      <c r="J24" s="5"/>
    </row>
    <row r="25" spans="2:10" ht="14.1" customHeight="1" x14ac:dyDescent="0.25">
      <c r="B25" s="6"/>
      <c r="D25" s="15" t="s">
        <v>16</v>
      </c>
      <c r="E25" s="15" t="s">
        <v>15</v>
      </c>
      <c r="F25" s="15" t="s">
        <v>14</v>
      </c>
      <c r="G25" s="15" t="s">
        <v>13</v>
      </c>
      <c r="H25" s="15" t="s">
        <v>12</v>
      </c>
      <c r="J25" s="5"/>
    </row>
    <row r="26" spans="2:10" ht="14.1" customHeight="1" x14ac:dyDescent="0.25">
      <c r="B26" s="6"/>
      <c r="D26" s="13" t="s">
        <v>11</v>
      </c>
      <c r="E26" s="13" t="s">
        <v>10</v>
      </c>
      <c r="F26" s="13" t="s">
        <v>9</v>
      </c>
      <c r="G26" s="13" t="s">
        <v>8</v>
      </c>
      <c r="H26" s="13" t="s">
        <v>7</v>
      </c>
      <c r="J26" s="5"/>
    </row>
    <row r="27" spans="2:10" ht="13.5" customHeight="1" x14ac:dyDescent="0.25">
      <c r="B27" s="6"/>
      <c r="D27" s="13"/>
      <c r="E27" s="14" t="s">
        <v>6</v>
      </c>
      <c r="F27" s="13" t="s">
        <v>5</v>
      </c>
      <c r="G27" s="13" t="s">
        <v>4</v>
      </c>
      <c r="H27" s="13" t="s">
        <v>3</v>
      </c>
      <c r="J27" s="5"/>
    </row>
    <row r="28" spans="2:10" ht="14.1" customHeight="1" x14ac:dyDescent="0.25">
      <c r="B28" s="6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J28" s="5"/>
    </row>
    <row r="29" spans="2:10" ht="15" customHeight="1" x14ac:dyDescent="0.25">
      <c r="B29" s="6"/>
      <c r="D29" s="32">
        <v>43176</v>
      </c>
      <c r="E29" s="7"/>
      <c r="F29" s="8"/>
      <c r="G29" s="11"/>
      <c r="H29" s="10"/>
      <c r="J29" s="5"/>
    </row>
    <row r="30" spans="2:10" ht="15" customHeight="1" x14ac:dyDescent="0.25">
      <c r="B30" s="6"/>
      <c r="D30" s="32">
        <v>43177</v>
      </c>
      <c r="E30" s="7"/>
      <c r="F30" s="8"/>
      <c r="G30" s="11"/>
      <c r="H30" s="10"/>
      <c r="J30" s="5"/>
    </row>
    <row r="31" spans="2:10" ht="15" customHeight="1" x14ac:dyDescent="0.25">
      <c r="B31" s="6"/>
      <c r="D31" s="32">
        <v>43178</v>
      </c>
      <c r="E31" s="7"/>
      <c r="F31" s="8"/>
      <c r="G31" s="11"/>
      <c r="H31" s="10"/>
      <c r="J31" s="5"/>
    </row>
    <row r="32" spans="2:10" ht="15" customHeight="1" x14ac:dyDescent="0.25">
      <c r="B32" s="6"/>
      <c r="D32" s="32">
        <v>43179</v>
      </c>
      <c r="E32" s="7"/>
      <c r="F32" s="8"/>
      <c r="G32" s="11"/>
      <c r="H32" s="10"/>
      <c r="J32" s="5"/>
    </row>
    <row r="33" spans="2:10" ht="15" customHeight="1" x14ac:dyDescent="0.25">
      <c r="B33" s="6"/>
      <c r="D33" s="32">
        <v>43180</v>
      </c>
      <c r="E33" s="7"/>
      <c r="F33" s="8"/>
      <c r="G33" s="11"/>
      <c r="H33" s="10"/>
      <c r="J33" s="5"/>
    </row>
    <row r="34" spans="2:10" ht="15" customHeight="1" x14ac:dyDescent="0.25">
      <c r="B34" s="6"/>
      <c r="D34" s="32">
        <v>43181</v>
      </c>
      <c r="E34" s="7"/>
      <c r="F34" s="8"/>
      <c r="G34" s="11"/>
      <c r="H34" s="10"/>
      <c r="J34" s="5"/>
    </row>
    <row r="35" spans="2:10" ht="15" customHeight="1" x14ac:dyDescent="0.25">
      <c r="B35" s="6"/>
      <c r="D35" s="32">
        <v>43182</v>
      </c>
      <c r="E35" s="7"/>
      <c r="F35" s="8"/>
      <c r="G35" s="11"/>
      <c r="H35" s="10"/>
      <c r="J35" s="5"/>
    </row>
    <row r="36" spans="2:10" ht="15" customHeight="1" x14ac:dyDescent="0.25">
      <c r="B36" s="6"/>
      <c r="D36" s="32">
        <v>43183</v>
      </c>
      <c r="E36" s="7"/>
      <c r="F36" s="8"/>
      <c r="G36" s="11"/>
      <c r="H36" s="10"/>
      <c r="J36" s="5"/>
    </row>
    <row r="37" spans="2:10" ht="15" customHeight="1" x14ac:dyDescent="0.25">
      <c r="B37" s="6"/>
      <c r="D37" s="32">
        <v>43184</v>
      </c>
      <c r="E37" s="7"/>
      <c r="F37" s="8"/>
      <c r="G37" s="11"/>
      <c r="H37" s="10"/>
      <c r="J37" s="5"/>
    </row>
    <row r="38" spans="2:10" ht="15" customHeight="1" x14ac:dyDescent="0.25">
      <c r="B38" s="6"/>
      <c r="D38" s="32">
        <v>43185</v>
      </c>
      <c r="E38" s="7"/>
      <c r="F38" s="8"/>
      <c r="G38" s="11"/>
      <c r="H38" s="10"/>
      <c r="J38" s="5"/>
    </row>
    <row r="39" spans="2:10" ht="15" customHeight="1" x14ac:dyDescent="0.25">
      <c r="B39" s="6"/>
      <c r="D39" s="32">
        <v>43186</v>
      </c>
      <c r="E39" s="7"/>
      <c r="F39" s="8"/>
      <c r="G39" s="11"/>
      <c r="H39" s="10"/>
      <c r="J39" s="5"/>
    </row>
    <row r="40" spans="2:10" ht="15" customHeight="1" x14ac:dyDescent="0.25">
      <c r="B40" s="6"/>
      <c r="D40" s="32">
        <v>43187</v>
      </c>
      <c r="E40" s="33">
        <f>$H$20</f>
        <v>166.3244</v>
      </c>
      <c r="F40" s="8">
        <v>190.01</v>
      </c>
      <c r="G40" s="11">
        <f>F40/E40</f>
        <v>1.1424060450541231</v>
      </c>
      <c r="H40" s="10">
        <f>F40-E40</f>
        <v>23.685599999999994</v>
      </c>
      <c r="J40" s="5"/>
    </row>
    <row r="41" spans="2:10" ht="15" customHeight="1" x14ac:dyDescent="0.25">
      <c r="B41" s="6"/>
      <c r="D41" s="32">
        <v>43188</v>
      </c>
      <c r="E41" s="33">
        <f t="shared" ref="E41:E42" si="0">$H$20</f>
        <v>166.3244</v>
      </c>
      <c r="F41" s="8">
        <v>190.01</v>
      </c>
      <c r="G41" s="11">
        <f t="shared" ref="G41:G42" si="1">F41/E41</f>
        <v>1.1424060450541231</v>
      </c>
      <c r="H41" s="10">
        <f t="shared" ref="H41:H42" si="2">F41-E41</f>
        <v>23.685599999999994</v>
      </c>
      <c r="J41" s="5"/>
    </row>
    <row r="42" spans="2:10" ht="15" customHeight="1" x14ac:dyDescent="0.25">
      <c r="B42" s="6"/>
      <c r="D42" s="32">
        <v>43189</v>
      </c>
      <c r="E42" s="33">
        <f t="shared" si="0"/>
        <v>166.3244</v>
      </c>
      <c r="F42" s="8">
        <v>190.01</v>
      </c>
      <c r="G42" s="11">
        <f t="shared" si="1"/>
        <v>1.1424060450541231</v>
      </c>
      <c r="H42" s="10">
        <f t="shared" si="2"/>
        <v>23.685599999999994</v>
      </c>
      <c r="J42" s="5"/>
    </row>
    <row r="43" spans="2:10" ht="15" customHeight="1" x14ac:dyDescent="0.25">
      <c r="B43" s="6"/>
      <c r="D43" s="9" t="s">
        <v>1</v>
      </c>
      <c r="E43" s="34">
        <f>SUM(E29:E42)</f>
        <v>498.97320000000002</v>
      </c>
      <c r="F43" s="34">
        <f>SUM(F29:F42)</f>
        <v>570.03</v>
      </c>
      <c r="G43" s="34"/>
      <c r="H43" s="34">
        <f>SUM(H29:H42)</f>
        <v>71.056799999999981</v>
      </c>
      <c r="J43" s="5"/>
    </row>
    <row r="44" spans="2:10" ht="15" customHeight="1" x14ac:dyDescent="0.25">
      <c r="B44" s="6"/>
      <c r="D44" s="9" t="s">
        <v>0</v>
      </c>
      <c r="E44" s="8"/>
      <c r="F44" s="8">
        <f>AVERAGE(F29:F42)</f>
        <v>190.01</v>
      </c>
      <c r="G44" s="7"/>
      <c r="H44" s="8">
        <f>AVERAGE(H29:H42)</f>
        <v>23.685599999999994</v>
      </c>
      <c r="J44" s="5"/>
    </row>
    <row r="45" spans="2:10" x14ac:dyDescent="0.25">
      <c r="B45" s="6"/>
      <c r="J45" s="5"/>
    </row>
    <row r="46" spans="2:10" x14ac:dyDescent="0.25">
      <c r="B46" s="6"/>
      <c r="J46" s="5"/>
    </row>
    <row r="47" spans="2:10" x14ac:dyDescent="0.25">
      <c r="B47" s="6"/>
      <c r="J47" s="5"/>
    </row>
    <row r="48" spans="2:10" x14ac:dyDescent="0.25">
      <c r="B48" s="6"/>
      <c r="J48" s="5"/>
    </row>
    <row r="49" spans="2:10" x14ac:dyDescent="0.25">
      <c r="B49" s="4"/>
      <c r="C49" s="3"/>
      <c r="D49" s="3"/>
      <c r="E49" s="3"/>
      <c r="F49" s="3"/>
      <c r="G49" s="3"/>
      <c r="H49" s="3"/>
      <c r="I49" s="3"/>
      <c r="J49" s="2"/>
    </row>
  </sheetData>
  <mergeCells count="5">
    <mergeCell ref="D21:G21"/>
    <mergeCell ref="D17:G17"/>
    <mergeCell ref="D18:G18"/>
    <mergeCell ref="D19:G19"/>
    <mergeCell ref="D20:G2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1:L49"/>
  <sheetViews>
    <sheetView showGridLines="0" topLeftCell="A32" zoomScaleNormal="100" workbookViewId="0">
      <selection activeCell="I42" sqref="I42"/>
    </sheetView>
  </sheetViews>
  <sheetFormatPr defaultRowHeight="12.75" x14ac:dyDescent="0.25"/>
  <cols>
    <col min="1" max="2" width="9.140625" style="1"/>
    <col min="3" max="3" width="4.7109375" style="1" customWidth="1"/>
    <col min="4" max="4" width="24.5703125" style="1" customWidth="1"/>
    <col min="5" max="5" width="19.5703125" style="1" bestFit="1" customWidth="1"/>
    <col min="6" max="8" width="18.7109375" style="1" customWidth="1"/>
    <col min="9" max="11" width="9.140625" style="1"/>
    <col min="12" max="12" width="15.28515625" style="1" bestFit="1" customWidth="1"/>
    <col min="13" max="258" width="9.140625" style="1"/>
    <col min="259" max="259" width="4.7109375" style="1" customWidth="1"/>
    <col min="260" max="260" width="20.7109375" style="1" customWidth="1"/>
    <col min="261" max="264" width="18.7109375" style="1" customWidth="1"/>
    <col min="265" max="514" width="9.140625" style="1"/>
    <col min="515" max="515" width="4.7109375" style="1" customWidth="1"/>
    <col min="516" max="516" width="20.7109375" style="1" customWidth="1"/>
    <col min="517" max="520" width="18.7109375" style="1" customWidth="1"/>
    <col min="521" max="770" width="9.140625" style="1"/>
    <col min="771" max="771" width="4.7109375" style="1" customWidth="1"/>
    <col min="772" max="772" width="20.7109375" style="1" customWidth="1"/>
    <col min="773" max="776" width="18.7109375" style="1" customWidth="1"/>
    <col min="777" max="1026" width="9.140625" style="1"/>
    <col min="1027" max="1027" width="4.7109375" style="1" customWidth="1"/>
    <col min="1028" max="1028" width="20.7109375" style="1" customWidth="1"/>
    <col min="1029" max="1032" width="18.7109375" style="1" customWidth="1"/>
    <col min="1033" max="1282" width="9.140625" style="1"/>
    <col min="1283" max="1283" width="4.7109375" style="1" customWidth="1"/>
    <col min="1284" max="1284" width="20.7109375" style="1" customWidth="1"/>
    <col min="1285" max="1288" width="18.7109375" style="1" customWidth="1"/>
    <col min="1289" max="1538" width="9.140625" style="1"/>
    <col min="1539" max="1539" width="4.7109375" style="1" customWidth="1"/>
    <col min="1540" max="1540" width="20.7109375" style="1" customWidth="1"/>
    <col min="1541" max="1544" width="18.7109375" style="1" customWidth="1"/>
    <col min="1545" max="1794" width="9.140625" style="1"/>
    <col min="1795" max="1795" width="4.7109375" style="1" customWidth="1"/>
    <col min="1796" max="1796" width="20.7109375" style="1" customWidth="1"/>
    <col min="1797" max="1800" width="18.7109375" style="1" customWidth="1"/>
    <col min="1801" max="2050" width="9.140625" style="1"/>
    <col min="2051" max="2051" width="4.7109375" style="1" customWidth="1"/>
    <col min="2052" max="2052" width="20.7109375" style="1" customWidth="1"/>
    <col min="2053" max="2056" width="18.7109375" style="1" customWidth="1"/>
    <col min="2057" max="2306" width="9.140625" style="1"/>
    <col min="2307" max="2307" width="4.7109375" style="1" customWidth="1"/>
    <col min="2308" max="2308" width="20.7109375" style="1" customWidth="1"/>
    <col min="2309" max="2312" width="18.7109375" style="1" customWidth="1"/>
    <col min="2313" max="2562" width="9.140625" style="1"/>
    <col min="2563" max="2563" width="4.7109375" style="1" customWidth="1"/>
    <col min="2564" max="2564" width="20.7109375" style="1" customWidth="1"/>
    <col min="2565" max="2568" width="18.7109375" style="1" customWidth="1"/>
    <col min="2569" max="2818" width="9.140625" style="1"/>
    <col min="2819" max="2819" width="4.7109375" style="1" customWidth="1"/>
    <col min="2820" max="2820" width="20.7109375" style="1" customWidth="1"/>
    <col min="2821" max="2824" width="18.7109375" style="1" customWidth="1"/>
    <col min="2825" max="3074" width="9.140625" style="1"/>
    <col min="3075" max="3075" width="4.7109375" style="1" customWidth="1"/>
    <col min="3076" max="3076" width="20.7109375" style="1" customWidth="1"/>
    <col min="3077" max="3080" width="18.7109375" style="1" customWidth="1"/>
    <col min="3081" max="3330" width="9.140625" style="1"/>
    <col min="3331" max="3331" width="4.7109375" style="1" customWidth="1"/>
    <col min="3332" max="3332" width="20.7109375" style="1" customWidth="1"/>
    <col min="3333" max="3336" width="18.7109375" style="1" customWidth="1"/>
    <col min="3337" max="3586" width="9.140625" style="1"/>
    <col min="3587" max="3587" width="4.7109375" style="1" customWidth="1"/>
    <col min="3588" max="3588" width="20.7109375" style="1" customWidth="1"/>
    <col min="3589" max="3592" width="18.7109375" style="1" customWidth="1"/>
    <col min="3593" max="3842" width="9.140625" style="1"/>
    <col min="3843" max="3843" width="4.7109375" style="1" customWidth="1"/>
    <col min="3844" max="3844" width="20.7109375" style="1" customWidth="1"/>
    <col min="3845" max="3848" width="18.7109375" style="1" customWidth="1"/>
    <col min="3849" max="4098" width="9.140625" style="1"/>
    <col min="4099" max="4099" width="4.7109375" style="1" customWidth="1"/>
    <col min="4100" max="4100" width="20.7109375" style="1" customWidth="1"/>
    <col min="4101" max="4104" width="18.7109375" style="1" customWidth="1"/>
    <col min="4105" max="4354" width="9.140625" style="1"/>
    <col min="4355" max="4355" width="4.7109375" style="1" customWidth="1"/>
    <col min="4356" max="4356" width="20.7109375" style="1" customWidth="1"/>
    <col min="4357" max="4360" width="18.7109375" style="1" customWidth="1"/>
    <col min="4361" max="4610" width="9.140625" style="1"/>
    <col min="4611" max="4611" width="4.7109375" style="1" customWidth="1"/>
    <col min="4612" max="4612" width="20.7109375" style="1" customWidth="1"/>
    <col min="4613" max="4616" width="18.7109375" style="1" customWidth="1"/>
    <col min="4617" max="4866" width="9.140625" style="1"/>
    <col min="4867" max="4867" width="4.7109375" style="1" customWidth="1"/>
    <col min="4868" max="4868" width="20.7109375" style="1" customWidth="1"/>
    <col min="4869" max="4872" width="18.7109375" style="1" customWidth="1"/>
    <col min="4873" max="5122" width="9.140625" style="1"/>
    <col min="5123" max="5123" width="4.7109375" style="1" customWidth="1"/>
    <col min="5124" max="5124" width="20.7109375" style="1" customWidth="1"/>
    <col min="5125" max="5128" width="18.7109375" style="1" customWidth="1"/>
    <col min="5129" max="5378" width="9.140625" style="1"/>
    <col min="5379" max="5379" width="4.7109375" style="1" customWidth="1"/>
    <col min="5380" max="5380" width="20.7109375" style="1" customWidth="1"/>
    <col min="5381" max="5384" width="18.7109375" style="1" customWidth="1"/>
    <col min="5385" max="5634" width="9.140625" style="1"/>
    <col min="5635" max="5635" width="4.7109375" style="1" customWidth="1"/>
    <col min="5636" max="5636" width="20.7109375" style="1" customWidth="1"/>
    <col min="5637" max="5640" width="18.7109375" style="1" customWidth="1"/>
    <col min="5641" max="5890" width="9.140625" style="1"/>
    <col min="5891" max="5891" width="4.7109375" style="1" customWidth="1"/>
    <col min="5892" max="5892" width="20.7109375" style="1" customWidth="1"/>
    <col min="5893" max="5896" width="18.7109375" style="1" customWidth="1"/>
    <col min="5897" max="6146" width="9.140625" style="1"/>
    <col min="6147" max="6147" width="4.7109375" style="1" customWidth="1"/>
    <col min="6148" max="6148" width="20.7109375" style="1" customWidth="1"/>
    <col min="6149" max="6152" width="18.7109375" style="1" customWidth="1"/>
    <col min="6153" max="6402" width="9.140625" style="1"/>
    <col min="6403" max="6403" width="4.7109375" style="1" customWidth="1"/>
    <col min="6404" max="6404" width="20.7109375" style="1" customWidth="1"/>
    <col min="6405" max="6408" width="18.7109375" style="1" customWidth="1"/>
    <col min="6409" max="6658" width="9.140625" style="1"/>
    <col min="6659" max="6659" width="4.7109375" style="1" customWidth="1"/>
    <col min="6660" max="6660" width="20.7109375" style="1" customWidth="1"/>
    <col min="6661" max="6664" width="18.7109375" style="1" customWidth="1"/>
    <col min="6665" max="6914" width="9.140625" style="1"/>
    <col min="6915" max="6915" width="4.7109375" style="1" customWidth="1"/>
    <col min="6916" max="6916" width="20.7109375" style="1" customWidth="1"/>
    <col min="6917" max="6920" width="18.7109375" style="1" customWidth="1"/>
    <col min="6921" max="7170" width="9.140625" style="1"/>
    <col min="7171" max="7171" width="4.7109375" style="1" customWidth="1"/>
    <col min="7172" max="7172" width="20.7109375" style="1" customWidth="1"/>
    <col min="7173" max="7176" width="18.7109375" style="1" customWidth="1"/>
    <col min="7177" max="7426" width="9.140625" style="1"/>
    <col min="7427" max="7427" width="4.7109375" style="1" customWidth="1"/>
    <col min="7428" max="7428" width="20.7109375" style="1" customWidth="1"/>
    <col min="7429" max="7432" width="18.7109375" style="1" customWidth="1"/>
    <col min="7433" max="7682" width="9.140625" style="1"/>
    <col min="7683" max="7683" width="4.7109375" style="1" customWidth="1"/>
    <col min="7684" max="7684" width="20.7109375" style="1" customWidth="1"/>
    <col min="7685" max="7688" width="18.7109375" style="1" customWidth="1"/>
    <col min="7689" max="7938" width="9.140625" style="1"/>
    <col min="7939" max="7939" width="4.7109375" style="1" customWidth="1"/>
    <col min="7940" max="7940" width="20.7109375" style="1" customWidth="1"/>
    <col min="7941" max="7944" width="18.7109375" style="1" customWidth="1"/>
    <col min="7945" max="8194" width="9.140625" style="1"/>
    <col min="8195" max="8195" width="4.7109375" style="1" customWidth="1"/>
    <col min="8196" max="8196" width="20.7109375" style="1" customWidth="1"/>
    <col min="8197" max="8200" width="18.7109375" style="1" customWidth="1"/>
    <col min="8201" max="8450" width="9.140625" style="1"/>
    <col min="8451" max="8451" width="4.7109375" style="1" customWidth="1"/>
    <col min="8452" max="8452" width="20.7109375" style="1" customWidth="1"/>
    <col min="8453" max="8456" width="18.7109375" style="1" customWidth="1"/>
    <col min="8457" max="8706" width="9.140625" style="1"/>
    <col min="8707" max="8707" width="4.7109375" style="1" customWidth="1"/>
    <col min="8708" max="8708" width="20.7109375" style="1" customWidth="1"/>
    <col min="8709" max="8712" width="18.7109375" style="1" customWidth="1"/>
    <col min="8713" max="8962" width="9.140625" style="1"/>
    <col min="8963" max="8963" width="4.7109375" style="1" customWidth="1"/>
    <col min="8964" max="8964" width="20.7109375" style="1" customWidth="1"/>
    <col min="8965" max="8968" width="18.7109375" style="1" customWidth="1"/>
    <col min="8969" max="9218" width="9.140625" style="1"/>
    <col min="9219" max="9219" width="4.7109375" style="1" customWidth="1"/>
    <col min="9220" max="9220" width="20.7109375" style="1" customWidth="1"/>
    <col min="9221" max="9224" width="18.7109375" style="1" customWidth="1"/>
    <col min="9225" max="9474" width="9.140625" style="1"/>
    <col min="9475" max="9475" width="4.7109375" style="1" customWidth="1"/>
    <col min="9476" max="9476" width="20.7109375" style="1" customWidth="1"/>
    <col min="9477" max="9480" width="18.7109375" style="1" customWidth="1"/>
    <col min="9481" max="9730" width="9.140625" style="1"/>
    <col min="9731" max="9731" width="4.7109375" style="1" customWidth="1"/>
    <col min="9732" max="9732" width="20.7109375" style="1" customWidth="1"/>
    <col min="9733" max="9736" width="18.7109375" style="1" customWidth="1"/>
    <col min="9737" max="9986" width="9.140625" style="1"/>
    <col min="9987" max="9987" width="4.7109375" style="1" customWidth="1"/>
    <col min="9988" max="9988" width="20.7109375" style="1" customWidth="1"/>
    <col min="9989" max="9992" width="18.7109375" style="1" customWidth="1"/>
    <col min="9993" max="10242" width="9.140625" style="1"/>
    <col min="10243" max="10243" width="4.7109375" style="1" customWidth="1"/>
    <col min="10244" max="10244" width="20.7109375" style="1" customWidth="1"/>
    <col min="10245" max="10248" width="18.7109375" style="1" customWidth="1"/>
    <col min="10249" max="10498" width="9.140625" style="1"/>
    <col min="10499" max="10499" width="4.7109375" style="1" customWidth="1"/>
    <col min="10500" max="10500" width="20.7109375" style="1" customWidth="1"/>
    <col min="10501" max="10504" width="18.7109375" style="1" customWidth="1"/>
    <col min="10505" max="10754" width="9.140625" style="1"/>
    <col min="10755" max="10755" width="4.7109375" style="1" customWidth="1"/>
    <col min="10756" max="10756" width="20.7109375" style="1" customWidth="1"/>
    <col min="10757" max="10760" width="18.7109375" style="1" customWidth="1"/>
    <col min="10761" max="11010" width="9.140625" style="1"/>
    <col min="11011" max="11011" width="4.7109375" style="1" customWidth="1"/>
    <col min="11012" max="11012" width="20.7109375" style="1" customWidth="1"/>
    <col min="11013" max="11016" width="18.7109375" style="1" customWidth="1"/>
    <col min="11017" max="11266" width="9.140625" style="1"/>
    <col min="11267" max="11267" width="4.7109375" style="1" customWidth="1"/>
    <col min="11268" max="11268" width="20.7109375" style="1" customWidth="1"/>
    <col min="11269" max="11272" width="18.7109375" style="1" customWidth="1"/>
    <col min="11273" max="11522" width="9.140625" style="1"/>
    <col min="11523" max="11523" width="4.7109375" style="1" customWidth="1"/>
    <col min="11524" max="11524" width="20.7109375" style="1" customWidth="1"/>
    <col min="11525" max="11528" width="18.7109375" style="1" customWidth="1"/>
    <col min="11529" max="11778" width="9.140625" style="1"/>
    <col min="11779" max="11779" width="4.7109375" style="1" customWidth="1"/>
    <col min="11780" max="11780" width="20.7109375" style="1" customWidth="1"/>
    <col min="11781" max="11784" width="18.7109375" style="1" customWidth="1"/>
    <col min="11785" max="12034" width="9.140625" style="1"/>
    <col min="12035" max="12035" width="4.7109375" style="1" customWidth="1"/>
    <col min="12036" max="12036" width="20.7109375" style="1" customWidth="1"/>
    <col min="12037" max="12040" width="18.7109375" style="1" customWidth="1"/>
    <col min="12041" max="12290" width="9.140625" style="1"/>
    <col min="12291" max="12291" width="4.7109375" style="1" customWidth="1"/>
    <col min="12292" max="12292" width="20.7109375" style="1" customWidth="1"/>
    <col min="12293" max="12296" width="18.7109375" style="1" customWidth="1"/>
    <col min="12297" max="12546" width="9.140625" style="1"/>
    <col min="12547" max="12547" width="4.7109375" style="1" customWidth="1"/>
    <col min="12548" max="12548" width="20.7109375" style="1" customWidth="1"/>
    <col min="12549" max="12552" width="18.7109375" style="1" customWidth="1"/>
    <col min="12553" max="12802" width="9.140625" style="1"/>
    <col min="12803" max="12803" width="4.7109375" style="1" customWidth="1"/>
    <col min="12804" max="12804" width="20.7109375" style="1" customWidth="1"/>
    <col min="12805" max="12808" width="18.7109375" style="1" customWidth="1"/>
    <col min="12809" max="13058" width="9.140625" style="1"/>
    <col min="13059" max="13059" width="4.7109375" style="1" customWidth="1"/>
    <col min="13060" max="13060" width="20.7109375" style="1" customWidth="1"/>
    <col min="13061" max="13064" width="18.7109375" style="1" customWidth="1"/>
    <col min="13065" max="13314" width="9.140625" style="1"/>
    <col min="13315" max="13315" width="4.7109375" style="1" customWidth="1"/>
    <col min="13316" max="13316" width="20.7109375" style="1" customWidth="1"/>
    <col min="13317" max="13320" width="18.7109375" style="1" customWidth="1"/>
    <col min="13321" max="13570" width="9.140625" style="1"/>
    <col min="13571" max="13571" width="4.7109375" style="1" customWidth="1"/>
    <col min="13572" max="13572" width="20.7109375" style="1" customWidth="1"/>
    <col min="13573" max="13576" width="18.7109375" style="1" customWidth="1"/>
    <col min="13577" max="13826" width="9.140625" style="1"/>
    <col min="13827" max="13827" width="4.7109375" style="1" customWidth="1"/>
    <col min="13828" max="13828" width="20.7109375" style="1" customWidth="1"/>
    <col min="13829" max="13832" width="18.7109375" style="1" customWidth="1"/>
    <col min="13833" max="14082" width="9.140625" style="1"/>
    <col min="14083" max="14083" width="4.7109375" style="1" customWidth="1"/>
    <col min="14084" max="14084" width="20.7109375" style="1" customWidth="1"/>
    <col min="14085" max="14088" width="18.7109375" style="1" customWidth="1"/>
    <col min="14089" max="14338" width="9.140625" style="1"/>
    <col min="14339" max="14339" width="4.7109375" style="1" customWidth="1"/>
    <col min="14340" max="14340" width="20.7109375" style="1" customWidth="1"/>
    <col min="14341" max="14344" width="18.7109375" style="1" customWidth="1"/>
    <col min="14345" max="14594" width="9.140625" style="1"/>
    <col min="14595" max="14595" width="4.7109375" style="1" customWidth="1"/>
    <col min="14596" max="14596" width="20.7109375" style="1" customWidth="1"/>
    <col min="14597" max="14600" width="18.7109375" style="1" customWidth="1"/>
    <col min="14601" max="14850" width="9.140625" style="1"/>
    <col min="14851" max="14851" width="4.7109375" style="1" customWidth="1"/>
    <col min="14852" max="14852" width="20.7109375" style="1" customWidth="1"/>
    <col min="14853" max="14856" width="18.7109375" style="1" customWidth="1"/>
    <col min="14857" max="15106" width="9.140625" style="1"/>
    <col min="15107" max="15107" width="4.7109375" style="1" customWidth="1"/>
    <col min="15108" max="15108" width="20.7109375" style="1" customWidth="1"/>
    <col min="15109" max="15112" width="18.7109375" style="1" customWidth="1"/>
    <col min="15113" max="15362" width="9.140625" style="1"/>
    <col min="15363" max="15363" width="4.7109375" style="1" customWidth="1"/>
    <col min="15364" max="15364" width="20.7109375" style="1" customWidth="1"/>
    <col min="15365" max="15368" width="18.7109375" style="1" customWidth="1"/>
    <col min="15369" max="15618" width="9.140625" style="1"/>
    <col min="15619" max="15619" width="4.7109375" style="1" customWidth="1"/>
    <col min="15620" max="15620" width="20.7109375" style="1" customWidth="1"/>
    <col min="15621" max="15624" width="18.7109375" style="1" customWidth="1"/>
    <col min="15625" max="15874" width="9.140625" style="1"/>
    <col min="15875" max="15875" width="4.7109375" style="1" customWidth="1"/>
    <col min="15876" max="15876" width="20.7109375" style="1" customWidth="1"/>
    <col min="15877" max="15880" width="18.7109375" style="1" customWidth="1"/>
    <col min="15881" max="16130" width="9.140625" style="1"/>
    <col min="16131" max="16131" width="4.7109375" style="1" customWidth="1"/>
    <col min="16132" max="16132" width="20.7109375" style="1" customWidth="1"/>
    <col min="16133" max="16136" width="18.7109375" style="1" customWidth="1"/>
    <col min="16137" max="16384" width="9.140625" style="1"/>
  </cols>
  <sheetData>
    <row r="1" spans="2:11" x14ac:dyDescent="0.25">
      <c r="K1" s="28"/>
    </row>
    <row r="2" spans="2:11" x14ac:dyDescent="0.25">
      <c r="B2" s="31"/>
      <c r="C2" s="30"/>
      <c r="D2" s="30"/>
      <c r="E2" s="30"/>
      <c r="F2" s="30"/>
      <c r="G2" s="30"/>
      <c r="H2" s="30"/>
      <c r="I2" s="30"/>
      <c r="J2" s="29"/>
      <c r="K2" s="28"/>
    </row>
    <row r="3" spans="2:11" x14ac:dyDescent="0.25">
      <c r="B3" s="6"/>
      <c r="E3" s="27"/>
      <c r="F3" s="26" t="s">
        <v>35</v>
      </c>
      <c r="G3" s="27"/>
      <c r="J3" s="5"/>
    </row>
    <row r="4" spans="2:11" x14ac:dyDescent="0.25">
      <c r="B4" s="6"/>
      <c r="F4" s="26" t="s">
        <v>34</v>
      </c>
      <c r="J4" s="5"/>
    </row>
    <row r="5" spans="2:11" x14ac:dyDescent="0.25">
      <c r="B5" s="6"/>
      <c r="D5" s="16"/>
      <c r="J5" s="5"/>
    </row>
    <row r="6" spans="2:11" x14ac:dyDescent="0.25">
      <c r="B6" s="6"/>
      <c r="E6" s="25"/>
      <c r="J6" s="5"/>
    </row>
    <row r="7" spans="2:11" ht="15" customHeight="1" x14ac:dyDescent="0.25">
      <c r="B7" s="6"/>
      <c r="D7" s="16" t="s">
        <v>33</v>
      </c>
      <c r="E7" s="24" t="s">
        <v>36</v>
      </c>
      <c r="F7" s="24"/>
      <c r="J7" s="5"/>
    </row>
    <row r="8" spans="2:11" x14ac:dyDescent="0.25">
      <c r="B8" s="6"/>
      <c r="J8" s="5"/>
    </row>
    <row r="9" spans="2:11" x14ac:dyDescent="0.25">
      <c r="B9" s="6"/>
      <c r="D9" s="96" t="s">
        <v>32</v>
      </c>
      <c r="E9" s="96"/>
      <c r="F9" s="96"/>
      <c r="J9" s="5"/>
    </row>
    <row r="10" spans="2:11" x14ac:dyDescent="0.25">
      <c r="B10" s="6"/>
      <c r="J10" s="5"/>
    </row>
    <row r="11" spans="2:11" x14ac:dyDescent="0.25">
      <c r="B11" s="6"/>
      <c r="D11" s="1" t="s">
        <v>31</v>
      </c>
      <c r="J11" s="5"/>
    </row>
    <row r="12" spans="2:11" x14ac:dyDescent="0.25">
      <c r="B12" s="6"/>
      <c r="J12" s="5"/>
    </row>
    <row r="13" spans="2:11" ht="15" customHeight="1" x14ac:dyDescent="0.25">
      <c r="B13" s="6"/>
      <c r="D13" s="16" t="s">
        <v>30</v>
      </c>
      <c r="E13" s="23" t="s">
        <v>58</v>
      </c>
      <c r="J13" s="5"/>
    </row>
    <row r="14" spans="2:11" x14ac:dyDescent="0.25">
      <c r="B14" s="6"/>
      <c r="J14" s="5"/>
    </row>
    <row r="15" spans="2:11" x14ac:dyDescent="0.25">
      <c r="B15" s="6"/>
      <c r="H15" s="36" t="s">
        <v>29</v>
      </c>
      <c r="J15" s="5"/>
    </row>
    <row r="16" spans="2:11" ht="15" customHeight="1" x14ac:dyDescent="0.25">
      <c r="B16" s="6"/>
      <c r="C16" s="22"/>
      <c r="D16" s="21"/>
      <c r="E16" s="20"/>
      <c r="F16" s="20"/>
      <c r="G16" s="19"/>
      <c r="H16" s="12" t="s">
        <v>28</v>
      </c>
      <c r="J16" s="5"/>
    </row>
    <row r="17" spans="2:12" ht="15" customHeight="1" x14ac:dyDescent="0.25">
      <c r="B17" s="6"/>
      <c r="C17" s="15" t="s">
        <v>27</v>
      </c>
      <c r="D17" s="93" t="s">
        <v>26</v>
      </c>
      <c r="E17" s="94"/>
      <c r="F17" s="94"/>
      <c r="G17" s="95"/>
      <c r="H17" s="7"/>
      <c r="J17" s="5"/>
    </row>
    <row r="18" spans="2:12" ht="15" customHeight="1" x14ac:dyDescent="0.25">
      <c r="B18" s="6"/>
      <c r="C18" s="18"/>
      <c r="D18" s="93" t="s">
        <v>25</v>
      </c>
      <c r="E18" s="94"/>
      <c r="F18" s="94"/>
      <c r="G18" s="95"/>
      <c r="H18" s="7" t="s">
        <v>57</v>
      </c>
      <c r="J18" s="5"/>
    </row>
    <row r="19" spans="2:12" ht="15" customHeight="1" x14ac:dyDescent="0.25">
      <c r="B19" s="6"/>
      <c r="C19" s="17"/>
      <c r="D19" s="93" t="s">
        <v>24</v>
      </c>
      <c r="E19" s="94"/>
      <c r="F19" s="94"/>
      <c r="G19" s="95"/>
      <c r="H19" s="7" t="s">
        <v>23</v>
      </c>
      <c r="J19" s="5"/>
    </row>
    <row r="20" spans="2:12" ht="15" customHeight="1" x14ac:dyDescent="0.25"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173.42720000000003</v>
      </c>
      <c r="J20" s="5"/>
    </row>
    <row r="21" spans="2:12" ht="15" customHeight="1" x14ac:dyDescent="0.25"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J21" s="5"/>
    </row>
    <row r="22" spans="2:12" x14ac:dyDescent="0.25">
      <c r="B22" s="6"/>
      <c r="J22" s="5"/>
    </row>
    <row r="23" spans="2:12" x14ac:dyDescent="0.25">
      <c r="B23" s="6"/>
      <c r="J23" s="5"/>
    </row>
    <row r="24" spans="2:12" x14ac:dyDescent="0.25">
      <c r="B24" s="6"/>
      <c r="H24" s="16" t="s">
        <v>17</v>
      </c>
      <c r="J24" s="5"/>
    </row>
    <row r="25" spans="2:12" ht="14.1" customHeight="1" x14ac:dyDescent="0.25">
      <c r="B25" s="6"/>
      <c r="D25" s="15" t="s">
        <v>16</v>
      </c>
      <c r="E25" s="15" t="s">
        <v>15</v>
      </c>
      <c r="F25" s="15" t="s">
        <v>14</v>
      </c>
      <c r="G25" s="15" t="s">
        <v>13</v>
      </c>
      <c r="H25" s="15" t="s">
        <v>12</v>
      </c>
      <c r="J25" s="5"/>
    </row>
    <row r="26" spans="2:12" ht="14.1" customHeight="1" x14ac:dyDescent="0.25">
      <c r="B26" s="6"/>
      <c r="D26" s="13" t="s">
        <v>11</v>
      </c>
      <c r="E26" s="13" t="s">
        <v>10</v>
      </c>
      <c r="F26" s="13" t="s">
        <v>9</v>
      </c>
      <c r="G26" s="13" t="s">
        <v>8</v>
      </c>
      <c r="H26" s="13" t="s">
        <v>7</v>
      </c>
      <c r="J26" s="5"/>
    </row>
    <row r="27" spans="2:12" ht="13.5" customHeight="1" x14ac:dyDescent="0.25">
      <c r="B27" s="6"/>
      <c r="D27" s="13"/>
      <c r="E27" s="14" t="s">
        <v>6</v>
      </c>
      <c r="F27" s="13" t="s">
        <v>5</v>
      </c>
      <c r="G27" s="13" t="s">
        <v>4</v>
      </c>
      <c r="H27" s="13" t="s">
        <v>3</v>
      </c>
      <c r="J27" s="5"/>
    </row>
    <row r="28" spans="2:12" ht="14.1" customHeight="1" x14ac:dyDescent="0.25">
      <c r="B28" s="6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J28" s="5"/>
    </row>
    <row r="29" spans="2:12" ht="15" customHeight="1" x14ac:dyDescent="0.25">
      <c r="B29" s="6"/>
      <c r="D29" s="32">
        <v>43302</v>
      </c>
      <c r="E29" s="33">
        <f t="shared" ref="E29:E42" si="0">$H$20</f>
        <v>173.42720000000003</v>
      </c>
      <c r="F29" s="8">
        <v>206.12979744100002</v>
      </c>
      <c r="G29" s="11">
        <f t="shared" ref="G29:G36" si="1">F29/E29</f>
        <v>1.1885667152615045</v>
      </c>
      <c r="H29" s="10">
        <f t="shared" ref="H29:H36" si="2">F29-E29</f>
        <v>32.702597440999995</v>
      </c>
      <c r="J29" s="5"/>
      <c r="L29" s="38"/>
    </row>
    <row r="30" spans="2:12" ht="15" customHeight="1" x14ac:dyDescent="0.25">
      <c r="B30" s="6"/>
      <c r="D30" s="32">
        <f>D29+1</f>
        <v>43303</v>
      </c>
      <c r="E30" s="33">
        <f t="shared" si="0"/>
        <v>173.42720000000003</v>
      </c>
      <c r="F30" s="8">
        <v>206.12979744100002</v>
      </c>
      <c r="G30" s="11">
        <f t="shared" si="1"/>
        <v>1.1885667152615045</v>
      </c>
      <c r="H30" s="10">
        <f t="shared" si="2"/>
        <v>32.702597440999995</v>
      </c>
      <c r="J30" s="5"/>
    </row>
    <row r="31" spans="2:12" ht="15" customHeight="1" x14ac:dyDescent="0.25">
      <c r="B31" s="6"/>
      <c r="D31" s="32">
        <f t="shared" ref="D31:D42" si="3">D30+1</f>
        <v>43304</v>
      </c>
      <c r="E31" s="33">
        <f t="shared" si="0"/>
        <v>173.42720000000003</v>
      </c>
      <c r="F31" s="8">
        <v>206.17516356800002</v>
      </c>
      <c r="G31" s="11">
        <f t="shared" si="1"/>
        <v>1.1888283012583953</v>
      </c>
      <c r="H31" s="10">
        <f t="shared" si="2"/>
        <v>32.747963567999989</v>
      </c>
      <c r="J31" s="5"/>
    </row>
    <row r="32" spans="2:12" ht="15" customHeight="1" x14ac:dyDescent="0.25">
      <c r="B32" s="6"/>
      <c r="D32" s="32">
        <f t="shared" si="3"/>
        <v>43305</v>
      </c>
      <c r="E32" s="33">
        <f t="shared" si="0"/>
        <v>173.42720000000003</v>
      </c>
      <c r="F32" s="8">
        <v>206.34074686300002</v>
      </c>
      <c r="G32" s="11">
        <f t="shared" si="1"/>
        <v>1.1897830724534559</v>
      </c>
      <c r="H32" s="10">
        <f t="shared" si="2"/>
        <v>32.913546862999993</v>
      </c>
      <c r="J32" s="5"/>
    </row>
    <row r="33" spans="2:10" ht="15" customHeight="1" x14ac:dyDescent="0.25">
      <c r="B33" s="6"/>
      <c r="D33" s="32">
        <f t="shared" si="3"/>
        <v>43306</v>
      </c>
      <c r="E33" s="33">
        <f t="shared" si="0"/>
        <v>173.42720000000003</v>
      </c>
      <c r="F33" s="8">
        <v>206.19703782400001</v>
      </c>
      <c r="G33" s="11">
        <f t="shared" si="1"/>
        <v>1.1889544305852828</v>
      </c>
      <c r="H33" s="10">
        <f t="shared" si="2"/>
        <v>32.769837823999978</v>
      </c>
      <c r="J33" s="5"/>
    </row>
    <row r="34" spans="2:10" ht="15" customHeight="1" x14ac:dyDescent="0.25">
      <c r="B34" s="6"/>
      <c r="D34" s="32">
        <f t="shared" si="3"/>
        <v>43307</v>
      </c>
      <c r="E34" s="33">
        <f t="shared" si="0"/>
        <v>173.42720000000003</v>
      </c>
      <c r="F34" s="8">
        <v>207.11072626800001</v>
      </c>
      <c r="G34" s="11">
        <f t="shared" si="1"/>
        <v>1.1942228570143552</v>
      </c>
      <c r="H34" s="10">
        <f t="shared" si="2"/>
        <v>33.68352626799998</v>
      </c>
      <c r="J34" s="5"/>
    </row>
    <row r="35" spans="2:10" ht="15" customHeight="1" x14ac:dyDescent="0.25">
      <c r="B35" s="6"/>
      <c r="D35" s="32">
        <f t="shared" si="3"/>
        <v>43308</v>
      </c>
      <c r="E35" s="33">
        <f t="shared" si="0"/>
        <v>173.42720000000003</v>
      </c>
      <c r="F35" s="8">
        <v>207.21807552600001</v>
      </c>
      <c r="G35" s="11">
        <f t="shared" si="1"/>
        <v>1.1948418444511586</v>
      </c>
      <c r="H35" s="10">
        <f t="shared" si="2"/>
        <v>33.790875525999979</v>
      </c>
      <c r="J35" s="5"/>
    </row>
    <row r="36" spans="2:10" ht="15" customHeight="1" x14ac:dyDescent="0.25">
      <c r="B36" s="6"/>
      <c r="D36" s="32">
        <f t="shared" si="3"/>
        <v>43309</v>
      </c>
      <c r="E36" s="33">
        <f t="shared" si="0"/>
        <v>173.42720000000003</v>
      </c>
      <c r="F36" s="8">
        <v>207.21807552600001</v>
      </c>
      <c r="G36" s="11">
        <f t="shared" si="1"/>
        <v>1.1948418444511586</v>
      </c>
      <c r="H36" s="10">
        <f t="shared" si="2"/>
        <v>33.790875525999979</v>
      </c>
      <c r="J36" s="5"/>
    </row>
    <row r="37" spans="2:10" ht="15" customHeight="1" x14ac:dyDescent="0.25">
      <c r="B37" s="6"/>
      <c r="D37" s="32">
        <f t="shared" si="3"/>
        <v>43310</v>
      </c>
      <c r="E37" s="33">
        <f t="shared" si="0"/>
        <v>173.42720000000003</v>
      </c>
      <c r="F37" s="8">
        <v>207.21807552600001</v>
      </c>
      <c r="G37" s="11">
        <f t="shared" ref="G37" si="4">F37/E37</f>
        <v>1.1948418444511586</v>
      </c>
      <c r="H37" s="10">
        <f t="shared" ref="H37" si="5">F37-E37</f>
        <v>33.790875525999979</v>
      </c>
      <c r="J37" s="5"/>
    </row>
    <row r="38" spans="2:10" ht="15" customHeight="1" x14ac:dyDescent="0.25">
      <c r="B38" s="6"/>
      <c r="D38" s="32">
        <f t="shared" si="3"/>
        <v>43311</v>
      </c>
      <c r="E38" s="33">
        <f t="shared" si="0"/>
        <v>173.42720000000003</v>
      </c>
      <c r="F38" s="8">
        <v>207.240377067</v>
      </c>
      <c r="G38" s="11">
        <f t="shared" ref="G38:G42" si="6">F38/E38</f>
        <v>1.1949704375495884</v>
      </c>
      <c r="H38" s="10">
        <f t="shared" ref="H38:H42" si="7">F38-E38</f>
        <v>33.81317706699997</v>
      </c>
      <c r="J38" s="5"/>
    </row>
    <row r="39" spans="2:10" ht="15" customHeight="1" x14ac:dyDescent="0.25">
      <c r="B39" s="6"/>
      <c r="D39" s="32">
        <f t="shared" si="3"/>
        <v>43312</v>
      </c>
      <c r="E39" s="33">
        <f t="shared" si="0"/>
        <v>173.42720000000003</v>
      </c>
      <c r="F39" s="8">
        <v>209.034145518</v>
      </c>
      <c r="G39" s="11">
        <f t="shared" si="6"/>
        <v>1.2053135005235625</v>
      </c>
      <c r="H39" s="10">
        <f t="shared" si="7"/>
        <v>35.606945517999975</v>
      </c>
      <c r="J39" s="5"/>
    </row>
    <row r="40" spans="2:10" ht="15" customHeight="1" x14ac:dyDescent="0.25">
      <c r="B40" s="6"/>
      <c r="D40" s="32">
        <f t="shared" si="3"/>
        <v>43313</v>
      </c>
      <c r="E40" s="33">
        <f t="shared" si="0"/>
        <v>173.42720000000003</v>
      </c>
      <c r="F40" s="8">
        <v>208.95042201999999</v>
      </c>
      <c r="G40" s="11">
        <f t="shared" si="6"/>
        <v>1.2048307417752231</v>
      </c>
      <c r="H40" s="10">
        <f t="shared" si="7"/>
        <v>35.523222019999963</v>
      </c>
      <c r="J40" s="5"/>
    </row>
    <row r="41" spans="2:10" ht="15" customHeight="1" x14ac:dyDescent="0.25">
      <c r="B41" s="6"/>
      <c r="D41" s="32">
        <f t="shared" si="3"/>
        <v>43314</v>
      </c>
      <c r="E41" s="33">
        <f t="shared" si="0"/>
        <v>173.42720000000003</v>
      </c>
      <c r="F41" s="8">
        <v>210.44816049100001</v>
      </c>
      <c r="G41" s="11">
        <f t="shared" si="6"/>
        <v>1.2134668638541126</v>
      </c>
      <c r="H41" s="10">
        <f t="shared" si="7"/>
        <v>37.020960490999983</v>
      </c>
      <c r="J41" s="5"/>
    </row>
    <row r="42" spans="2:10" ht="15" customHeight="1" x14ac:dyDescent="0.25">
      <c r="B42" s="6"/>
      <c r="D42" s="32">
        <f t="shared" si="3"/>
        <v>43315</v>
      </c>
      <c r="E42" s="33">
        <f t="shared" si="0"/>
        <v>173.42720000000003</v>
      </c>
      <c r="F42" s="8">
        <v>210.82704515</v>
      </c>
      <c r="G42" s="11">
        <f t="shared" si="6"/>
        <v>1.2156515537931765</v>
      </c>
      <c r="H42" s="10">
        <f t="shared" si="7"/>
        <v>37.399845149999976</v>
      </c>
      <c r="J42" s="5"/>
    </row>
    <row r="43" spans="2:10" ht="15" customHeight="1" x14ac:dyDescent="0.25">
      <c r="B43" s="6"/>
      <c r="D43" s="9" t="s">
        <v>1</v>
      </c>
      <c r="E43" s="34">
        <f>SUM(E29:E42)</f>
        <v>2427.9808000000007</v>
      </c>
      <c r="F43" s="34">
        <f>SUM(F29:F42)</f>
        <v>2906.2376462290003</v>
      </c>
      <c r="G43" s="34"/>
      <c r="H43" s="34">
        <f>SUM(H29:H42)</f>
        <v>478.25684622899979</v>
      </c>
      <c r="J43" s="5"/>
    </row>
    <row r="44" spans="2:10" ht="15" customHeight="1" x14ac:dyDescent="0.25">
      <c r="B44" s="6"/>
      <c r="D44" s="9" t="s">
        <v>0</v>
      </c>
      <c r="E44" s="8"/>
      <c r="F44" s="8">
        <f>AVERAGE(F29:F42)</f>
        <v>207.58840330207144</v>
      </c>
      <c r="G44" s="7"/>
      <c r="H44" s="8">
        <f>AVERAGE(H29:H42)</f>
        <v>34.161203302071414</v>
      </c>
      <c r="J44" s="5"/>
    </row>
    <row r="45" spans="2:10" x14ac:dyDescent="0.25">
      <c r="B45" s="6"/>
      <c r="J45" s="5"/>
    </row>
    <row r="46" spans="2:10" x14ac:dyDescent="0.25">
      <c r="B46" s="6"/>
      <c r="J46" s="5"/>
    </row>
    <row r="47" spans="2:10" x14ac:dyDescent="0.25">
      <c r="B47" s="6"/>
      <c r="J47" s="5"/>
    </row>
    <row r="48" spans="2:10" x14ac:dyDescent="0.25">
      <c r="B48" s="6"/>
      <c r="J48" s="5"/>
    </row>
    <row r="49" spans="2:10" x14ac:dyDescent="0.25">
      <c r="B49" s="4"/>
      <c r="C49" s="3"/>
      <c r="D49" s="3"/>
      <c r="E49" s="3"/>
      <c r="F49" s="3"/>
      <c r="G49" s="3"/>
      <c r="H49" s="3"/>
      <c r="I49" s="3"/>
      <c r="J49" s="2"/>
    </row>
  </sheetData>
  <mergeCells count="6"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opLeftCell="E22" workbookViewId="0">
      <selection activeCell="R36" sqref="R36"/>
    </sheetView>
  </sheetViews>
  <sheetFormatPr defaultRowHeight="15" x14ac:dyDescent="0.25"/>
  <cols>
    <col min="1" max="1" width="1.85546875" customWidth="1"/>
    <col min="2" max="2" width="4.7109375" customWidth="1"/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9" max="10" width="1.42578125" customWidth="1"/>
    <col min="11" max="11" width="8.28515625" customWidth="1"/>
    <col min="12" max="12" width="10.7109375" style="58" bestFit="1" customWidth="1"/>
    <col min="13" max="13" width="1.42578125" customWidth="1"/>
    <col min="14" max="14" width="16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73">
        <v>44575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7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 s="69"/>
    </row>
    <row r="18" spans="1:17" x14ac:dyDescent="0.25">
      <c r="A18" s="1"/>
      <c r="B18" s="6"/>
      <c r="C18" s="18"/>
      <c r="D18" s="93" t="s">
        <v>25</v>
      </c>
      <c r="E18" s="94"/>
      <c r="F18" s="94"/>
      <c r="G18" s="95"/>
      <c r="H18" s="65">
        <v>11324.34</v>
      </c>
      <c r="I18" s="1"/>
      <c r="J18" s="5"/>
      <c r="K18" s="51"/>
    </row>
    <row r="19" spans="1:17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7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452.97360000000003</v>
      </c>
      <c r="I20" s="1"/>
      <c r="J20" s="5"/>
      <c r="K20" s="58">
        <f>H20*0.9</f>
        <v>407.67624000000006</v>
      </c>
    </row>
    <row r="21" spans="1:17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145</v>
      </c>
      <c r="I21" s="1"/>
      <c r="J21" s="5"/>
      <c r="K21" s="60">
        <f>K20/H18%</f>
        <v>3.6</v>
      </c>
    </row>
    <row r="22" spans="1:17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7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7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7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7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7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7" x14ac:dyDescent="0.25">
      <c r="A28" s="1"/>
      <c r="B28" s="6"/>
      <c r="C28" s="1"/>
      <c r="D28" s="35">
        <v>1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7" x14ac:dyDescent="0.25">
      <c r="A29" s="1"/>
      <c r="B29" s="6"/>
      <c r="C29" s="1"/>
      <c r="D29" s="46">
        <v>44562</v>
      </c>
      <c r="E29" s="75">
        <f>$H$20</f>
        <v>452.97360000000003</v>
      </c>
      <c r="F29" s="33">
        <v>501.22022557100001</v>
      </c>
      <c r="G29" s="63">
        <f t="shared" ref="G29:G43" si="0">F29/E29</f>
        <v>1.1065108994674302</v>
      </c>
      <c r="H29" s="79">
        <f t="shared" ref="H29:H41" si="1">F29-E29</f>
        <v>48.246625570999981</v>
      </c>
      <c r="I29" s="1"/>
      <c r="J29" s="49"/>
      <c r="K29" s="50">
        <f>ROUND((F29/$H$18%),4)</f>
        <v>4.4260000000000002</v>
      </c>
      <c r="L29" s="58">
        <f t="shared" ref="L29:L42" si="2">(F29*10^7)/10^5</f>
        <v>50122.022557099997</v>
      </c>
      <c r="P29">
        <v>501.22022557100001</v>
      </c>
      <c r="Q29" t="b">
        <f>P29=F29</f>
        <v>1</v>
      </c>
    </row>
    <row r="30" spans="1:17" x14ac:dyDescent="0.25">
      <c r="A30" s="1"/>
      <c r="B30" s="6"/>
      <c r="C30" s="1"/>
      <c r="D30" s="46">
        <f>+D29+1</f>
        <v>44563</v>
      </c>
      <c r="E30" s="75">
        <f t="shared" ref="E30:E42" si="3">$H$20</f>
        <v>452.97360000000003</v>
      </c>
      <c r="F30" s="67">
        <v>471.22061654200002</v>
      </c>
      <c r="G30" s="63">
        <f t="shared" si="0"/>
        <v>1.0402827373206738</v>
      </c>
      <c r="H30" s="79">
        <f t="shared" si="1"/>
        <v>18.247016541999983</v>
      </c>
      <c r="I30" s="1"/>
      <c r="J30" s="49"/>
      <c r="K30" s="50">
        <f>ROUND((F30/$H$18%),4)</f>
        <v>4.1611000000000002</v>
      </c>
      <c r="L30" s="58">
        <f t="shared" si="2"/>
        <v>47122.061654199999</v>
      </c>
      <c r="P30">
        <v>471.22061654200002</v>
      </c>
      <c r="Q30" t="b">
        <f t="shared" ref="Q30:Q42" si="4">P30=F30</f>
        <v>1</v>
      </c>
    </row>
    <row r="31" spans="1:17" x14ac:dyDescent="0.25">
      <c r="A31" s="1"/>
      <c r="B31" s="6"/>
      <c r="C31" s="1"/>
      <c r="D31" s="46">
        <f t="shared" ref="D31:D42" si="5">+D30+1</f>
        <v>44564</v>
      </c>
      <c r="E31" s="75">
        <f t="shared" si="3"/>
        <v>452.97360000000003</v>
      </c>
      <c r="F31" s="67">
        <v>432.11355062899997</v>
      </c>
      <c r="G31" s="63">
        <f t="shared" si="0"/>
        <v>0.95394864210408714</v>
      </c>
      <c r="H31" s="79">
        <f t="shared" si="1"/>
        <v>-20.860049371000059</v>
      </c>
      <c r="I31" s="1"/>
      <c r="J31" s="49"/>
      <c r="K31" s="50">
        <f t="shared" ref="K31:K42" si="6">ROUND((F31/$H$18%),4)</f>
        <v>3.8157999999999999</v>
      </c>
      <c r="L31" s="58">
        <f>(F31*10^7)/10^5</f>
        <v>43211.355062900002</v>
      </c>
      <c r="P31">
        <v>432.11355062899997</v>
      </c>
      <c r="Q31" t="b">
        <f t="shared" si="4"/>
        <v>1</v>
      </c>
    </row>
    <row r="32" spans="1:17" x14ac:dyDescent="0.25">
      <c r="A32" s="1"/>
      <c r="B32" s="6"/>
      <c r="C32" s="1"/>
      <c r="D32" s="46">
        <f t="shared" si="5"/>
        <v>44565</v>
      </c>
      <c r="E32" s="75">
        <f t="shared" si="3"/>
        <v>452.97360000000003</v>
      </c>
      <c r="F32" s="67">
        <v>415.05082808499998</v>
      </c>
      <c r="G32" s="63">
        <f t="shared" si="0"/>
        <v>0.91628039268734418</v>
      </c>
      <c r="H32" s="79">
        <f t="shared" si="1"/>
        <v>-37.922771915000055</v>
      </c>
      <c r="I32" s="1"/>
      <c r="J32" s="49"/>
      <c r="K32" s="50">
        <f t="shared" si="6"/>
        <v>3.6650999999999998</v>
      </c>
      <c r="L32" s="58">
        <f t="shared" si="2"/>
        <v>41505.082808499996</v>
      </c>
      <c r="P32">
        <v>415.05082808499998</v>
      </c>
      <c r="Q32" t="b">
        <f t="shared" si="4"/>
        <v>1</v>
      </c>
    </row>
    <row r="33" spans="1:17" x14ac:dyDescent="0.25">
      <c r="A33" s="1"/>
      <c r="B33" s="6"/>
      <c r="C33" s="1"/>
      <c r="D33" s="46">
        <f t="shared" si="5"/>
        <v>44566</v>
      </c>
      <c r="E33" s="75">
        <f t="shared" si="3"/>
        <v>452.97360000000003</v>
      </c>
      <c r="F33" s="67">
        <v>434.65251450900001</v>
      </c>
      <c r="G33" s="63">
        <f t="shared" si="0"/>
        <v>0.95955374553616368</v>
      </c>
      <c r="H33" s="79">
        <f t="shared" si="1"/>
        <v>-18.321085491000019</v>
      </c>
      <c r="I33" s="1"/>
      <c r="J33" s="49"/>
      <c r="K33" s="50">
        <f t="shared" si="6"/>
        <v>3.8382000000000001</v>
      </c>
      <c r="L33" s="58">
        <f t="shared" si="2"/>
        <v>43465.251450900003</v>
      </c>
      <c r="P33">
        <v>434.65251450900001</v>
      </c>
      <c r="Q33" t="b">
        <f t="shared" si="4"/>
        <v>1</v>
      </c>
    </row>
    <row r="34" spans="1:17" x14ac:dyDescent="0.25">
      <c r="A34" s="1"/>
      <c r="B34" s="6"/>
      <c r="C34" s="1"/>
      <c r="D34" s="46">
        <f t="shared" si="5"/>
        <v>44567</v>
      </c>
      <c r="E34" s="75">
        <f t="shared" si="3"/>
        <v>452.97360000000003</v>
      </c>
      <c r="F34" s="67">
        <v>434.88028519899996</v>
      </c>
      <c r="G34" s="63">
        <f t="shared" si="0"/>
        <v>0.96005657989560522</v>
      </c>
      <c r="H34" s="79">
        <f t="shared" si="1"/>
        <v>-18.093314801000076</v>
      </c>
      <c r="I34" s="1"/>
      <c r="J34" s="49"/>
      <c r="K34" s="50">
        <f t="shared" si="6"/>
        <v>3.8401999999999998</v>
      </c>
      <c r="L34" s="58">
        <f t="shared" si="2"/>
        <v>43488.028519899999</v>
      </c>
      <c r="P34">
        <v>434.88028519899996</v>
      </c>
      <c r="Q34" t="b">
        <f t="shared" si="4"/>
        <v>1</v>
      </c>
    </row>
    <row r="35" spans="1:17" x14ac:dyDescent="0.25">
      <c r="A35" s="1"/>
      <c r="B35" s="6"/>
      <c r="C35" s="1"/>
      <c r="D35" s="46">
        <f t="shared" si="5"/>
        <v>44568</v>
      </c>
      <c r="E35" s="75">
        <f t="shared" si="3"/>
        <v>452.97360000000003</v>
      </c>
      <c r="F35" s="67">
        <v>488.71537717500001</v>
      </c>
      <c r="G35" s="63">
        <f t="shared" si="0"/>
        <v>1.0789047687878499</v>
      </c>
      <c r="H35" s="79">
        <f t="shared" si="1"/>
        <v>35.741777174999982</v>
      </c>
      <c r="I35" s="1"/>
      <c r="J35" s="49"/>
      <c r="K35" s="50">
        <f>ROUND((F35/$H$18%),4)</f>
        <v>4.3155999999999999</v>
      </c>
      <c r="L35" s="58">
        <f>(F35*10^7)/10^5</f>
        <v>48871.537717500003</v>
      </c>
      <c r="P35">
        <v>488.71537717500001</v>
      </c>
      <c r="Q35" t="b">
        <f t="shared" si="4"/>
        <v>1</v>
      </c>
    </row>
    <row r="36" spans="1:17" x14ac:dyDescent="0.25">
      <c r="A36" s="1"/>
      <c r="B36" s="6"/>
      <c r="C36" s="1"/>
      <c r="D36" s="46">
        <f t="shared" si="5"/>
        <v>44569</v>
      </c>
      <c r="E36" s="75">
        <f t="shared" si="3"/>
        <v>452.97360000000003</v>
      </c>
      <c r="F36" s="67">
        <v>485.86462365900002</v>
      </c>
      <c r="G36" s="63">
        <f t="shared" si="0"/>
        <v>1.0726113478997452</v>
      </c>
      <c r="H36" s="79">
        <f t="shared" si="1"/>
        <v>32.891023658999984</v>
      </c>
      <c r="I36" s="1"/>
      <c r="J36" s="49"/>
      <c r="K36" s="50">
        <f>ROUND((F36/$H$18%),4)</f>
        <v>4.2904</v>
      </c>
      <c r="L36" s="58">
        <f>(F36*10^7)/10^5</f>
        <v>48586.462365899999</v>
      </c>
      <c r="M36" s="58"/>
      <c r="P36">
        <v>485.86462365900002</v>
      </c>
      <c r="Q36" t="b">
        <f t="shared" si="4"/>
        <v>1</v>
      </c>
    </row>
    <row r="37" spans="1:17" x14ac:dyDescent="0.25">
      <c r="A37" s="1"/>
      <c r="B37" s="6"/>
      <c r="C37" s="1"/>
      <c r="D37" s="46">
        <f t="shared" si="5"/>
        <v>44570</v>
      </c>
      <c r="E37" s="75">
        <f t="shared" si="3"/>
        <v>452.97360000000003</v>
      </c>
      <c r="F37" s="67">
        <v>477.82020899700001</v>
      </c>
      <c r="G37" s="63">
        <f t="shared" si="0"/>
        <v>1.0548522231692972</v>
      </c>
      <c r="H37" s="79">
        <f t="shared" si="1"/>
        <v>24.846608996999976</v>
      </c>
      <c r="I37" s="1"/>
      <c r="J37" s="49"/>
      <c r="K37" s="50">
        <f>ROUND((F37/$H$18%),4)</f>
        <v>4.2194000000000003</v>
      </c>
      <c r="L37" s="58">
        <f>(F37*10^7)/10^5</f>
        <v>47782.020899700001</v>
      </c>
      <c r="P37">
        <v>477.82020899700001</v>
      </c>
      <c r="Q37" t="b">
        <f t="shared" si="4"/>
        <v>1</v>
      </c>
    </row>
    <row r="38" spans="1:17" x14ac:dyDescent="0.25">
      <c r="A38" s="1"/>
      <c r="B38" s="6"/>
      <c r="C38" s="1"/>
      <c r="D38" s="46">
        <f t="shared" si="5"/>
        <v>44571</v>
      </c>
      <c r="E38" s="75">
        <f t="shared" si="3"/>
        <v>452.97360000000003</v>
      </c>
      <c r="F38" s="67">
        <v>431.04590112099999</v>
      </c>
      <c r="G38" s="63">
        <f t="shared" si="0"/>
        <v>0.95159166256267458</v>
      </c>
      <c r="H38" s="79">
        <f t="shared" si="1"/>
        <v>-21.927698879000047</v>
      </c>
      <c r="I38" s="1"/>
      <c r="J38" s="49"/>
      <c r="K38" s="50">
        <f t="shared" si="6"/>
        <v>3.8064</v>
      </c>
      <c r="L38" s="58">
        <f t="shared" si="2"/>
        <v>43104.590112099999</v>
      </c>
      <c r="P38">
        <v>431.04590112099999</v>
      </c>
      <c r="Q38" t="b">
        <f t="shared" si="4"/>
        <v>1</v>
      </c>
    </row>
    <row r="39" spans="1:17" x14ac:dyDescent="0.25">
      <c r="A39" s="1"/>
      <c r="B39" s="6"/>
      <c r="C39" s="1"/>
      <c r="D39" s="46">
        <f t="shared" si="5"/>
        <v>44572</v>
      </c>
      <c r="E39" s="75">
        <f t="shared" si="3"/>
        <v>452.97360000000003</v>
      </c>
      <c r="F39" s="67">
        <v>433.08511650399998</v>
      </c>
      <c r="G39" s="63">
        <f t="shared" si="0"/>
        <v>0.95609350413357408</v>
      </c>
      <c r="H39" s="79">
        <f t="shared" si="1"/>
        <v>-19.888483496000049</v>
      </c>
      <c r="I39" s="1"/>
      <c r="J39" s="49"/>
      <c r="K39" s="50">
        <f t="shared" si="6"/>
        <v>3.8243999999999998</v>
      </c>
      <c r="L39" s="58">
        <f t="shared" si="2"/>
        <v>43308.511650399996</v>
      </c>
      <c r="P39">
        <v>433.08511650399998</v>
      </c>
      <c r="Q39" t="b">
        <f t="shared" si="4"/>
        <v>1</v>
      </c>
    </row>
    <row r="40" spans="1:17" x14ac:dyDescent="0.25">
      <c r="A40" s="1"/>
      <c r="B40" s="6"/>
      <c r="C40" s="1"/>
      <c r="D40" s="46">
        <f t="shared" si="5"/>
        <v>44573</v>
      </c>
      <c r="E40" s="75">
        <f t="shared" si="3"/>
        <v>452.97360000000003</v>
      </c>
      <c r="F40" s="67">
        <v>433.84299567799997</v>
      </c>
      <c r="G40" s="63">
        <f t="shared" si="0"/>
        <v>0.95776662409906432</v>
      </c>
      <c r="H40" s="79">
        <f t="shared" si="1"/>
        <v>-19.130604322000067</v>
      </c>
      <c r="I40" s="1"/>
      <c r="J40" s="49"/>
      <c r="K40" s="50">
        <f t="shared" si="6"/>
        <v>3.8311000000000002</v>
      </c>
      <c r="L40" s="58">
        <f t="shared" si="2"/>
        <v>43384.299567800001</v>
      </c>
      <c r="N40" t="s">
        <v>153</v>
      </c>
      <c r="O40" s="58">
        <v>0</v>
      </c>
      <c r="P40">
        <v>433.84299567799997</v>
      </c>
      <c r="Q40" t="b">
        <f t="shared" si="4"/>
        <v>1</v>
      </c>
    </row>
    <row r="41" spans="1:17" x14ac:dyDescent="0.25">
      <c r="A41" s="1"/>
      <c r="B41" s="6"/>
      <c r="C41" s="1"/>
      <c r="D41" s="46">
        <f t="shared" si="5"/>
        <v>44574</v>
      </c>
      <c r="E41" s="75">
        <f t="shared" si="3"/>
        <v>452.97360000000003</v>
      </c>
      <c r="F41" s="67">
        <v>444.01202452799998</v>
      </c>
      <c r="G41" s="63">
        <f t="shared" si="0"/>
        <v>0.98021611972088429</v>
      </c>
      <c r="H41" s="79">
        <f t="shared" si="1"/>
        <v>-8.9615754720000496</v>
      </c>
      <c r="I41" s="1"/>
      <c r="J41" s="49"/>
      <c r="K41" s="50">
        <f t="shared" si="6"/>
        <v>3.9209000000000001</v>
      </c>
      <c r="L41" s="58">
        <f t="shared" si="2"/>
        <v>44401.202452799997</v>
      </c>
      <c r="N41" t="s">
        <v>154</v>
      </c>
      <c r="O41" s="58">
        <v>0</v>
      </c>
      <c r="P41">
        <v>444.01202452799998</v>
      </c>
      <c r="Q41" t="b">
        <f t="shared" si="4"/>
        <v>1</v>
      </c>
    </row>
    <row r="42" spans="1:17" ht="15.75" thickBot="1" x14ac:dyDescent="0.3">
      <c r="A42" s="1"/>
      <c r="B42" s="6"/>
      <c r="C42" s="1"/>
      <c r="D42" s="46">
        <f t="shared" si="5"/>
        <v>44575</v>
      </c>
      <c r="E42" s="75">
        <f t="shared" si="3"/>
        <v>452.97360000000003</v>
      </c>
      <c r="F42" s="67">
        <v>503.97494198900006</v>
      </c>
      <c r="G42" s="63">
        <f t="shared" ref="G42" si="7">F42/E42</f>
        <v>1.1125923055758657</v>
      </c>
      <c r="H42" s="79">
        <f t="shared" ref="H42" si="8">F42-E42</f>
        <v>51.001341989000025</v>
      </c>
      <c r="J42" s="49"/>
      <c r="K42" s="50">
        <f t="shared" si="6"/>
        <v>4.4504000000000001</v>
      </c>
      <c r="L42" s="58">
        <f t="shared" si="2"/>
        <v>50397.4941989</v>
      </c>
      <c r="N42" s="71" t="s">
        <v>1</v>
      </c>
      <c r="O42" s="72">
        <f>SUM(O40:O41)</f>
        <v>0</v>
      </c>
      <c r="P42">
        <v>503.97494198900006</v>
      </c>
      <c r="Q42" t="b">
        <f t="shared" si="4"/>
        <v>1</v>
      </c>
    </row>
    <row r="43" spans="1:17" ht="15.75" thickTop="1" x14ac:dyDescent="0.25">
      <c r="A43" s="1"/>
      <c r="B43" s="6"/>
      <c r="C43" s="1"/>
      <c r="D43" s="42" t="s">
        <v>77</v>
      </c>
      <c r="E43" s="74">
        <f>SUM(E29:E42)</f>
        <v>6341.6304000000027</v>
      </c>
      <c r="F43" s="76">
        <f>SUM(F29:F42)</f>
        <v>6387.4992101859998</v>
      </c>
      <c r="G43" s="77">
        <f t="shared" si="0"/>
        <v>1.0072329680685896</v>
      </c>
      <c r="H43" s="76">
        <f>SUM(H29:H42)</f>
        <v>45.868810185999507</v>
      </c>
      <c r="I43" s="1"/>
      <c r="J43" s="5"/>
      <c r="K43" s="50"/>
    </row>
    <row r="44" spans="1:17" x14ac:dyDescent="0.25">
      <c r="A44" s="1"/>
      <c r="B44" s="6"/>
      <c r="C44" s="1"/>
      <c r="D44" s="9" t="s">
        <v>0</v>
      </c>
      <c r="E44" s="78">
        <f>AVERAGE(E29:E42)</f>
        <v>452.9736000000002</v>
      </c>
      <c r="F44" s="78">
        <f>AVERAGE(F29:F42)</f>
        <v>456.24994358471429</v>
      </c>
      <c r="G44" s="77">
        <f>AVERAGE(G29:G42)</f>
        <v>1.0072329680685899</v>
      </c>
      <c r="H44" s="78">
        <f>AVERAGE(H29:H42)</f>
        <v>3.2763435847142506</v>
      </c>
      <c r="I44" s="1"/>
      <c r="J44" s="5"/>
      <c r="K44" s="50"/>
    </row>
    <row r="45" spans="1:17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7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7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7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1:G21"/>
    <mergeCell ref="D9:F9"/>
    <mergeCell ref="D17:G17"/>
    <mergeCell ref="D18:G18"/>
    <mergeCell ref="D19:G19"/>
    <mergeCell ref="D20:G20"/>
    <mergeCell ref="D25:D27"/>
    <mergeCell ref="E25:E27"/>
    <mergeCell ref="F25:F27"/>
    <mergeCell ref="G25:G27"/>
    <mergeCell ref="H25:H27"/>
  </mergeCell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C31" workbookViewId="0">
      <selection activeCell="N41" sqref="N41"/>
    </sheetView>
  </sheetViews>
  <sheetFormatPr defaultRowHeight="15" x14ac:dyDescent="0.25"/>
  <cols>
    <col min="1" max="1" width="1.85546875" customWidth="1"/>
    <col min="2" max="2" width="4.7109375" customWidth="1"/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9" max="10" width="1.42578125" customWidth="1"/>
    <col min="11" max="11" width="8.28515625" customWidth="1"/>
    <col min="12" max="12" width="10.7109375" style="58" bestFit="1" customWidth="1"/>
    <col min="13" max="13" width="1.42578125" customWidth="1"/>
    <col min="14" max="14" width="16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73">
        <v>44589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5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 s="69"/>
    </row>
    <row r="18" spans="1:15" x14ac:dyDescent="0.25">
      <c r="A18" s="1"/>
      <c r="B18" s="6"/>
      <c r="C18" s="18"/>
      <c r="D18" s="93" t="s">
        <v>25</v>
      </c>
      <c r="E18" s="94"/>
      <c r="F18" s="94"/>
      <c r="G18" s="95"/>
      <c r="H18" s="65">
        <v>11426</v>
      </c>
      <c r="I18" s="1"/>
      <c r="J18" s="5"/>
      <c r="K18" s="51"/>
    </row>
    <row r="19" spans="1:15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5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457.04</v>
      </c>
      <c r="I20" s="1"/>
      <c r="J20" s="5"/>
      <c r="K20" s="58">
        <f>H20*0.9</f>
        <v>411.33600000000001</v>
      </c>
    </row>
    <row r="21" spans="1:15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145</v>
      </c>
      <c r="I21" s="1"/>
      <c r="J21" s="5"/>
      <c r="K21" s="60">
        <f>K20/H18%</f>
        <v>3.6</v>
      </c>
    </row>
    <row r="22" spans="1:15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5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5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5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5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5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5" x14ac:dyDescent="0.25">
      <c r="A28" s="1"/>
      <c r="B28" s="6"/>
      <c r="C28" s="1"/>
      <c r="D28" s="35">
        <v>1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5" x14ac:dyDescent="0.25">
      <c r="A29" s="1"/>
      <c r="B29" s="6"/>
      <c r="C29" s="1"/>
      <c r="D29" s="46">
        <v>44576</v>
      </c>
      <c r="E29" s="75">
        <f>$H$20</f>
        <v>457.04</v>
      </c>
      <c r="F29" s="33">
        <v>490.42338152899998</v>
      </c>
      <c r="G29" s="63">
        <f t="shared" ref="G29:G43" si="0">F29/E29</f>
        <v>1.0730425816755644</v>
      </c>
      <c r="H29" s="79">
        <f t="shared" ref="H29" si="1">F29-E29</f>
        <v>33.383381528999962</v>
      </c>
      <c r="I29" s="1"/>
      <c r="J29" s="49"/>
      <c r="K29" s="50">
        <f>ROUND((F29/$H$18%),4)</f>
        <v>4.2922000000000002</v>
      </c>
      <c r="L29" s="58">
        <f t="shared" ref="L29:L42" si="2">(F29*10^7)/10^5</f>
        <v>49042.338152899996</v>
      </c>
      <c r="N29">
        <v>490.42338152899998</v>
      </c>
      <c r="O29" t="b">
        <f>N29=F29</f>
        <v>1</v>
      </c>
    </row>
    <row r="30" spans="1:15" x14ac:dyDescent="0.25">
      <c r="A30" s="1"/>
      <c r="B30" s="6"/>
      <c r="C30" s="1"/>
      <c r="D30" s="46">
        <f>+D29+1</f>
        <v>44577</v>
      </c>
      <c r="E30" s="75">
        <f t="shared" ref="E30:E42" si="3">$H$20</f>
        <v>457.04</v>
      </c>
      <c r="F30" s="67">
        <v>487.88664322299996</v>
      </c>
      <c r="G30" s="63">
        <f t="shared" ref="G30" si="4">F30/E30</f>
        <v>1.0674922177993171</v>
      </c>
      <c r="H30" s="79">
        <f t="shared" ref="H30" si="5">F30-E30</f>
        <v>30.846643222999944</v>
      </c>
      <c r="I30" s="1"/>
      <c r="J30" s="49"/>
      <c r="K30" s="50">
        <f>ROUND((F30/$H$18%),4)</f>
        <v>4.2699999999999996</v>
      </c>
      <c r="L30" s="58">
        <f t="shared" si="2"/>
        <v>48788.664322299992</v>
      </c>
      <c r="N30">
        <v>487.88664322299996</v>
      </c>
      <c r="O30" t="b">
        <f t="shared" ref="O30:O42" si="6">N30=F30</f>
        <v>1</v>
      </c>
    </row>
    <row r="31" spans="1:15" x14ac:dyDescent="0.25">
      <c r="A31" s="1"/>
      <c r="B31" s="6"/>
      <c r="C31" s="1"/>
      <c r="D31" s="46">
        <f t="shared" ref="D31:D42" si="7">+D30+1</f>
        <v>44578</v>
      </c>
      <c r="E31" s="75">
        <f t="shared" si="3"/>
        <v>457.04</v>
      </c>
      <c r="F31" s="67">
        <v>430.84937786800003</v>
      </c>
      <c r="G31" s="63">
        <f t="shared" ref="G31" si="8">F31/E31</f>
        <v>0.94269512048835991</v>
      </c>
      <c r="H31" s="79">
        <f t="shared" ref="H31" si="9">F31-E31</f>
        <v>-26.190622131999987</v>
      </c>
      <c r="I31" s="1"/>
      <c r="J31" s="49"/>
      <c r="K31" s="50">
        <f t="shared" ref="K31:K42" si="10">ROUND((F31/$H$18%),4)</f>
        <v>3.7707999999999999</v>
      </c>
      <c r="L31" s="58">
        <f>(F31*10^7)/10^5</f>
        <v>43084.937786800001</v>
      </c>
      <c r="N31">
        <v>430.84937786800003</v>
      </c>
      <c r="O31" t="b">
        <f t="shared" si="6"/>
        <v>1</v>
      </c>
    </row>
    <row r="32" spans="1:15" x14ac:dyDescent="0.25">
      <c r="A32" s="1"/>
      <c r="B32" s="6"/>
      <c r="C32" s="1"/>
      <c r="D32" s="46">
        <f t="shared" si="7"/>
        <v>44579</v>
      </c>
      <c r="E32" s="75">
        <f t="shared" si="3"/>
        <v>457.04</v>
      </c>
      <c r="F32" s="67">
        <v>428.77781811199998</v>
      </c>
      <c r="G32" s="63">
        <f t="shared" ref="G32" si="11">F32/E32</f>
        <v>0.93816256369683171</v>
      </c>
      <c r="H32" s="79">
        <f t="shared" ref="H32" si="12">F32-E32</f>
        <v>-28.262181888000043</v>
      </c>
      <c r="I32" s="1"/>
      <c r="J32" s="49"/>
      <c r="K32" s="50">
        <f t="shared" si="10"/>
        <v>3.7526999999999999</v>
      </c>
      <c r="L32" s="58">
        <f t="shared" si="2"/>
        <v>42877.781811200002</v>
      </c>
      <c r="N32">
        <v>428.77781811199998</v>
      </c>
      <c r="O32" t="b">
        <f t="shared" si="6"/>
        <v>1</v>
      </c>
    </row>
    <row r="33" spans="1:15" x14ac:dyDescent="0.25">
      <c r="A33" s="1"/>
      <c r="B33" s="6"/>
      <c r="C33" s="1"/>
      <c r="D33" s="46">
        <f t="shared" si="7"/>
        <v>44580</v>
      </c>
      <c r="E33" s="75">
        <f t="shared" si="3"/>
        <v>457.04</v>
      </c>
      <c r="F33" s="67">
        <v>433.34574619700004</v>
      </c>
      <c r="G33" s="63">
        <f t="shared" ref="G33" si="13">F33/E33</f>
        <v>0.94815715516584986</v>
      </c>
      <c r="H33" s="79">
        <f t="shared" ref="H33" si="14">F33-E33</f>
        <v>-23.694253802999981</v>
      </c>
      <c r="I33" s="1"/>
      <c r="J33" s="49"/>
      <c r="K33" s="50">
        <f t="shared" si="10"/>
        <v>3.7926000000000002</v>
      </c>
      <c r="L33" s="58">
        <f t="shared" si="2"/>
        <v>43334.574619700004</v>
      </c>
      <c r="N33">
        <v>433.34574619700004</v>
      </c>
      <c r="O33" t="b">
        <f t="shared" si="6"/>
        <v>1</v>
      </c>
    </row>
    <row r="34" spans="1:15" x14ac:dyDescent="0.25">
      <c r="A34" s="1"/>
      <c r="B34" s="6"/>
      <c r="C34" s="1"/>
      <c r="D34" s="46">
        <f t="shared" si="7"/>
        <v>44581</v>
      </c>
      <c r="E34" s="75">
        <f t="shared" si="3"/>
        <v>457.04</v>
      </c>
      <c r="F34" s="67">
        <v>432.75967336000002</v>
      </c>
      <c r="G34" s="63">
        <f t="shared" ref="G34:G42" si="15">F34/E34</f>
        <v>0.94687483231227032</v>
      </c>
      <c r="H34" s="79">
        <f t="shared" ref="H34:H42" si="16">F34-E34</f>
        <v>-24.280326639999998</v>
      </c>
      <c r="I34" s="1"/>
      <c r="J34" s="49"/>
      <c r="K34" s="50">
        <f t="shared" si="10"/>
        <v>3.7875000000000001</v>
      </c>
      <c r="L34" s="58">
        <f t="shared" si="2"/>
        <v>43275.967336000002</v>
      </c>
      <c r="N34">
        <v>432.75967336000002</v>
      </c>
      <c r="O34" t="b">
        <f t="shared" si="6"/>
        <v>1</v>
      </c>
    </row>
    <row r="35" spans="1:15" x14ac:dyDescent="0.25">
      <c r="A35" s="1"/>
      <c r="B35" s="6"/>
      <c r="C35" s="1"/>
      <c r="D35" s="46">
        <f t="shared" si="7"/>
        <v>44582</v>
      </c>
      <c r="E35" s="75">
        <f t="shared" si="3"/>
        <v>457.04</v>
      </c>
      <c r="F35" s="67">
        <v>493.14782423299999</v>
      </c>
      <c r="G35" s="63">
        <f t="shared" si="15"/>
        <v>1.0790036413289865</v>
      </c>
      <c r="H35" s="79">
        <f t="shared" si="16"/>
        <v>36.107824232999974</v>
      </c>
      <c r="I35" s="1"/>
      <c r="J35" s="49"/>
      <c r="K35" s="50">
        <f>ROUND((F35/$H$18%),4)</f>
        <v>4.3159999999999998</v>
      </c>
      <c r="L35" s="58">
        <f>(F35*10^7)/10^5</f>
        <v>49314.782423299999</v>
      </c>
      <c r="N35">
        <v>493.14782423299999</v>
      </c>
      <c r="O35" t="b">
        <f t="shared" si="6"/>
        <v>1</v>
      </c>
    </row>
    <row r="36" spans="1:15" x14ac:dyDescent="0.25">
      <c r="A36" s="1"/>
      <c r="B36" s="6"/>
      <c r="C36" s="1"/>
      <c r="D36" s="46">
        <f t="shared" si="7"/>
        <v>44583</v>
      </c>
      <c r="E36" s="75">
        <f t="shared" si="3"/>
        <v>457.04</v>
      </c>
      <c r="F36" s="67">
        <v>482.24838379799996</v>
      </c>
      <c r="G36" s="63">
        <f t="shared" si="15"/>
        <v>1.0551557496017854</v>
      </c>
      <c r="H36" s="79">
        <f t="shared" si="16"/>
        <v>25.208383797999943</v>
      </c>
      <c r="I36" s="1"/>
      <c r="J36" s="49"/>
      <c r="K36" s="50">
        <f>ROUND((F36/$H$18%),4)</f>
        <v>4.2206000000000001</v>
      </c>
      <c r="L36" s="58">
        <f>(F36*10^7)/10^5</f>
        <v>48224.838379799992</v>
      </c>
      <c r="M36" s="58"/>
      <c r="N36">
        <v>482.24838379799996</v>
      </c>
      <c r="O36" t="b">
        <f t="shared" si="6"/>
        <v>1</v>
      </c>
    </row>
    <row r="37" spans="1:15" x14ac:dyDescent="0.25">
      <c r="A37" s="1"/>
      <c r="B37" s="6"/>
      <c r="C37" s="1"/>
      <c r="D37" s="46">
        <f t="shared" si="7"/>
        <v>44584</v>
      </c>
      <c r="E37" s="75">
        <f t="shared" si="3"/>
        <v>457.04</v>
      </c>
      <c r="F37" s="67">
        <v>470.61819172299994</v>
      </c>
      <c r="G37" s="63">
        <f t="shared" si="15"/>
        <v>1.0297089789143181</v>
      </c>
      <c r="H37" s="79">
        <f t="shared" si="16"/>
        <v>13.578191722999918</v>
      </c>
      <c r="I37" s="1"/>
      <c r="J37" s="49"/>
      <c r="K37" s="50">
        <f>ROUND((F37/$H$18%),4)</f>
        <v>4.1188000000000002</v>
      </c>
      <c r="L37" s="58">
        <f>(F37*10^7)/10^5</f>
        <v>47061.819172299998</v>
      </c>
      <c r="N37">
        <v>470.61819172299994</v>
      </c>
      <c r="O37" t="b">
        <f t="shared" si="6"/>
        <v>1</v>
      </c>
    </row>
    <row r="38" spans="1:15" x14ac:dyDescent="0.25">
      <c r="A38" s="1"/>
      <c r="B38" s="6"/>
      <c r="C38" s="1"/>
      <c r="D38" s="46">
        <f t="shared" si="7"/>
        <v>44585</v>
      </c>
      <c r="E38" s="75">
        <f t="shared" si="3"/>
        <v>457.04</v>
      </c>
      <c r="F38" s="67">
        <v>431.22369234799993</v>
      </c>
      <c r="G38" s="63">
        <f t="shared" si="15"/>
        <v>0.94351411768772953</v>
      </c>
      <c r="H38" s="79">
        <f t="shared" si="16"/>
        <v>-25.816307652000091</v>
      </c>
      <c r="I38" s="1"/>
      <c r="J38" s="49"/>
      <c r="K38" s="50">
        <f t="shared" si="10"/>
        <v>3.7740999999999998</v>
      </c>
      <c r="L38" s="58">
        <f t="shared" si="2"/>
        <v>43122.369234799997</v>
      </c>
      <c r="N38">
        <v>431.22369234799993</v>
      </c>
      <c r="O38" t="b">
        <f t="shared" si="6"/>
        <v>1</v>
      </c>
    </row>
    <row r="39" spans="1:15" x14ac:dyDescent="0.25">
      <c r="A39" s="1"/>
      <c r="B39" s="6"/>
      <c r="C39" s="1"/>
      <c r="D39" s="46">
        <f t="shared" si="7"/>
        <v>44586</v>
      </c>
      <c r="E39" s="75">
        <f t="shared" si="3"/>
        <v>457.04</v>
      </c>
      <c r="F39" s="67">
        <v>472.23464940299999</v>
      </c>
      <c r="G39" s="63">
        <f t="shared" si="15"/>
        <v>1.0332457758686329</v>
      </c>
      <c r="H39" s="79">
        <f t="shared" si="16"/>
        <v>15.194649402999971</v>
      </c>
      <c r="I39" s="1"/>
      <c r="J39" s="49"/>
      <c r="K39" s="50">
        <f t="shared" si="10"/>
        <v>4.133</v>
      </c>
      <c r="L39" s="58">
        <f t="shared" si="2"/>
        <v>47223.4649403</v>
      </c>
      <c r="N39">
        <v>472.23464940299999</v>
      </c>
      <c r="O39" t="b">
        <f t="shared" si="6"/>
        <v>1</v>
      </c>
    </row>
    <row r="40" spans="1:15" x14ac:dyDescent="0.25">
      <c r="A40" s="1"/>
      <c r="B40" s="6"/>
      <c r="C40" s="1"/>
      <c r="D40" s="46">
        <f t="shared" si="7"/>
        <v>44587</v>
      </c>
      <c r="E40" s="75">
        <f t="shared" si="3"/>
        <v>457.04</v>
      </c>
      <c r="F40" s="67">
        <v>461.31826237700005</v>
      </c>
      <c r="G40" s="63">
        <f t="shared" si="15"/>
        <v>1.009360805130842</v>
      </c>
      <c r="H40" s="79">
        <f t="shared" si="16"/>
        <v>4.2782623770000328</v>
      </c>
      <c r="I40" s="1"/>
      <c r="J40" s="49"/>
      <c r="K40" s="50">
        <f t="shared" si="10"/>
        <v>4.0373999999999999</v>
      </c>
      <c r="L40" s="58">
        <f t="shared" si="2"/>
        <v>46131.826237700006</v>
      </c>
      <c r="N40" s="80">
        <v>461.31826237700005</v>
      </c>
      <c r="O40" t="b">
        <f t="shared" si="6"/>
        <v>1</v>
      </c>
    </row>
    <row r="41" spans="1:15" x14ac:dyDescent="0.25">
      <c r="A41" s="1"/>
      <c r="B41" s="6"/>
      <c r="C41" s="1"/>
      <c r="D41" s="46">
        <f t="shared" si="7"/>
        <v>44588</v>
      </c>
      <c r="E41" s="75">
        <f t="shared" si="3"/>
        <v>457.04</v>
      </c>
      <c r="F41" s="67">
        <v>427.33074482299997</v>
      </c>
      <c r="G41" s="63">
        <f t="shared" si="15"/>
        <v>0.93499637848547168</v>
      </c>
      <c r="H41" s="79">
        <f t="shared" si="16"/>
        <v>-29.709255177000045</v>
      </c>
      <c r="I41" s="1"/>
      <c r="J41" s="49"/>
      <c r="K41" s="50">
        <f t="shared" si="10"/>
        <v>3.74</v>
      </c>
      <c r="L41" s="58">
        <f t="shared" si="2"/>
        <v>42733.074482299999</v>
      </c>
      <c r="N41" s="80">
        <v>427.33074482299997</v>
      </c>
      <c r="O41" t="b">
        <f t="shared" si="6"/>
        <v>1</v>
      </c>
    </row>
    <row r="42" spans="1:15" x14ac:dyDescent="0.25">
      <c r="A42" s="1"/>
      <c r="B42" s="6"/>
      <c r="C42" s="1"/>
      <c r="D42" s="46">
        <f t="shared" si="7"/>
        <v>44589</v>
      </c>
      <c r="E42" s="75">
        <f t="shared" si="3"/>
        <v>457.04</v>
      </c>
      <c r="F42" s="67">
        <v>502.39321238100007</v>
      </c>
      <c r="G42" s="63">
        <f t="shared" si="15"/>
        <v>1.0992324793913006</v>
      </c>
      <c r="H42" s="79">
        <f t="shared" si="16"/>
        <v>45.353212381000048</v>
      </c>
      <c r="J42" s="49"/>
      <c r="K42" s="50">
        <f t="shared" si="10"/>
        <v>4.3968999999999996</v>
      </c>
      <c r="L42" s="58">
        <f t="shared" si="2"/>
        <v>50239.321238100005</v>
      </c>
      <c r="N42" s="80">
        <v>502.39321238100007</v>
      </c>
      <c r="O42" t="b">
        <f t="shared" si="6"/>
        <v>1</v>
      </c>
    </row>
    <row r="43" spans="1:15" x14ac:dyDescent="0.25">
      <c r="A43" s="1"/>
      <c r="B43" s="6"/>
      <c r="C43" s="1"/>
      <c r="D43" s="42" t="s">
        <v>77</v>
      </c>
      <c r="E43" s="74">
        <f>SUM(E29:E42)</f>
        <v>6398.56</v>
      </c>
      <c r="F43" s="76">
        <f>SUM(F29:F42)</f>
        <v>6444.5576013749987</v>
      </c>
      <c r="G43" s="77">
        <f t="shared" si="0"/>
        <v>1.007188742681947</v>
      </c>
      <c r="H43" s="76">
        <f>SUM(H29:H42)</f>
        <v>45.997601374999647</v>
      </c>
      <c r="I43" s="1"/>
      <c r="J43" s="5"/>
      <c r="K43" s="50"/>
    </row>
    <row r="44" spans="1:15" x14ac:dyDescent="0.25">
      <c r="A44" s="1"/>
      <c r="B44" s="6"/>
      <c r="C44" s="1"/>
      <c r="D44" s="9" t="s">
        <v>0</v>
      </c>
      <c r="E44" s="78">
        <f>AVERAGE(E29:E42)</f>
        <v>457.04</v>
      </c>
      <c r="F44" s="78">
        <f>AVERAGE(F29:F42)</f>
        <v>460.32554295535704</v>
      </c>
      <c r="G44" s="77">
        <f>AVERAGE(G29:G42)</f>
        <v>1.0071887426819472</v>
      </c>
      <c r="H44" s="78">
        <f>AVERAGE(H29:H42)</f>
        <v>3.2855429553571178</v>
      </c>
      <c r="I44" s="1"/>
      <c r="J44" s="5"/>
      <c r="K44" s="50"/>
    </row>
    <row r="45" spans="1:15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5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5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5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1:G21"/>
    <mergeCell ref="D9:F9"/>
    <mergeCell ref="D17:G17"/>
    <mergeCell ref="D18:G18"/>
    <mergeCell ref="D19:G19"/>
    <mergeCell ref="D20:G20"/>
    <mergeCell ref="D25:D27"/>
    <mergeCell ref="E25:E27"/>
    <mergeCell ref="F25:F27"/>
    <mergeCell ref="G25:G27"/>
    <mergeCell ref="H25:H27"/>
  </mergeCell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26" workbookViewId="0">
      <selection activeCell="F39" sqref="F39"/>
    </sheetView>
  </sheetViews>
  <sheetFormatPr defaultRowHeight="15" x14ac:dyDescent="0.25"/>
  <cols>
    <col min="1" max="1" width="1.85546875" customWidth="1"/>
    <col min="2" max="2" width="4.7109375" customWidth="1"/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9" max="10" width="1.42578125" customWidth="1"/>
    <col min="11" max="11" width="8.28515625" customWidth="1"/>
    <col min="12" max="12" width="10.7109375" style="58" bestFit="1" customWidth="1"/>
    <col min="13" max="13" width="1.42578125" customWidth="1"/>
    <col min="14" max="14" width="16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73">
        <v>44603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5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 s="69"/>
    </row>
    <row r="18" spans="1:15" x14ac:dyDescent="0.25">
      <c r="A18" s="1"/>
      <c r="B18" s="6"/>
      <c r="C18" s="18"/>
      <c r="D18" s="93" t="s">
        <v>25</v>
      </c>
      <c r="E18" s="94"/>
      <c r="F18" s="94"/>
      <c r="G18" s="95"/>
      <c r="H18" s="65">
        <v>11101.49</v>
      </c>
      <c r="I18" s="1"/>
      <c r="J18" s="5"/>
      <c r="K18" s="51"/>
    </row>
    <row r="19" spans="1:15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5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444.05959999999999</v>
      </c>
      <c r="I20" s="1"/>
      <c r="J20" s="5"/>
      <c r="K20" s="58">
        <f>H20*0.9</f>
        <v>399.65364</v>
      </c>
    </row>
    <row r="21" spans="1:15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145</v>
      </c>
      <c r="I21" s="1"/>
      <c r="J21" s="5"/>
      <c r="K21" s="60">
        <f>K20/H18%</f>
        <v>3.6</v>
      </c>
    </row>
    <row r="22" spans="1:15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5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5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5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5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5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5" x14ac:dyDescent="0.25">
      <c r="A28" s="1"/>
      <c r="B28" s="6"/>
      <c r="C28" s="1"/>
      <c r="D28" s="35">
        <v>1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5" x14ac:dyDescent="0.25">
      <c r="A29" s="1"/>
      <c r="B29" s="6"/>
      <c r="C29" s="1"/>
      <c r="D29" s="46">
        <v>44590</v>
      </c>
      <c r="E29" s="75">
        <f>$H$20</f>
        <v>444.05959999999999</v>
      </c>
      <c r="F29" s="33">
        <v>567.832126238</v>
      </c>
      <c r="G29" s="63">
        <f t="shared" ref="G29:G43" si="0">F29/E29</f>
        <v>1.278729535940671</v>
      </c>
      <c r="H29" s="79">
        <f t="shared" ref="H29:H34" si="1">F29-E29</f>
        <v>123.77252623800001</v>
      </c>
      <c r="I29" s="1"/>
      <c r="J29" s="49"/>
      <c r="K29" s="50">
        <f>ROUND((F29/$H$18%),4)</f>
        <v>5.1148999999999996</v>
      </c>
      <c r="L29" s="58">
        <f t="shared" ref="L29:L42" si="2">(F29*10^7)/10^5</f>
        <v>56783.212623799998</v>
      </c>
      <c r="N29">
        <v>567.832126238</v>
      </c>
      <c r="O29" t="b">
        <f>N29=F29</f>
        <v>1</v>
      </c>
    </row>
    <row r="30" spans="1:15" x14ac:dyDescent="0.25">
      <c r="A30" s="1"/>
      <c r="B30" s="6"/>
      <c r="C30" s="1"/>
      <c r="D30" s="46">
        <f>+D29+1</f>
        <v>44591</v>
      </c>
      <c r="E30" s="75">
        <f t="shared" ref="E30:E42" si="3">$H$20</f>
        <v>444.05959999999999</v>
      </c>
      <c r="F30" s="67">
        <v>561.529883025</v>
      </c>
      <c r="G30" s="63">
        <f t="shared" si="0"/>
        <v>1.2645371995673553</v>
      </c>
      <c r="H30" s="79">
        <f t="shared" si="1"/>
        <v>117.47028302500001</v>
      </c>
      <c r="I30" s="1"/>
      <c r="J30" s="49"/>
      <c r="K30" s="50">
        <f>ROUND((F30/$H$18%),4)</f>
        <v>5.0580999999999996</v>
      </c>
      <c r="L30" s="58">
        <f t="shared" si="2"/>
        <v>56152.988302500002</v>
      </c>
      <c r="N30">
        <v>561.529883025</v>
      </c>
      <c r="O30" t="b">
        <f t="shared" ref="O30:O42" si="4">N30=F30</f>
        <v>1</v>
      </c>
    </row>
    <row r="31" spans="1:15" x14ac:dyDescent="0.25">
      <c r="A31" s="1"/>
      <c r="B31" s="6"/>
      <c r="C31" s="1"/>
      <c r="D31" s="46">
        <f t="shared" ref="D31:D42" si="5">+D30+1</f>
        <v>44592</v>
      </c>
      <c r="E31" s="75">
        <f t="shared" si="3"/>
        <v>444.05959999999999</v>
      </c>
      <c r="F31" s="67">
        <v>410.795314507</v>
      </c>
      <c r="G31" s="63">
        <f t="shared" si="0"/>
        <v>0.92509049349907091</v>
      </c>
      <c r="H31" s="79">
        <f t="shared" si="1"/>
        <v>-33.264285492999988</v>
      </c>
      <c r="I31" s="1"/>
      <c r="J31" s="49"/>
      <c r="K31" s="50">
        <f t="shared" ref="K31:K42" si="6">ROUND((F31/$H$18%),4)</f>
        <v>3.7004000000000001</v>
      </c>
      <c r="L31" s="58">
        <f>(F31*10^7)/10^5</f>
        <v>41079.5314507</v>
      </c>
      <c r="N31">
        <v>410.795314507</v>
      </c>
      <c r="O31" t="b">
        <f t="shared" si="4"/>
        <v>1</v>
      </c>
    </row>
    <row r="32" spans="1:15" x14ac:dyDescent="0.25">
      <c r="A32" s="1"/>
      <c r="B32" s="6"/>
      <c r="C32" s="1"/>
      <c r="D32" s="46">
        <f t="shared" si="5"/>
        <v>44593</v>
      </c>
      <c r="E32" s="75">
        <f t="shared" si="3"/>
        <v>444.05959999999999</v>
      </c>
      <c r="F32" s="67">
        <v>418.486816933</v>
      </c>
      <c r="G32" s="63">
        <f t="shared" si="0"/>
        <v>0.94241137210635695</v>
      </c>
      <c r="H32" s="79">
        <f t="shared" si="1"/>
        <v>-25.572783066999989</v>
      </c>
      <c r="I32" s="1"/>
      <c r="J32" s="49"/>
      <c r="K32" s="50">
        <f t="shared" si="6"/>
        <v>3.7696000000000001</v>
      </c>
      <c r="L32" s="58">
        <f t="shared" si="2"/>
        <v>41848.681693300001</v>
      </c>
      <c r="N32">
        <v>418.486816933</v>
      </c>
      <c r="O32" t="b">
        <f t="shared" si="4"/>
        <v>1</v>
      </c>
    </row>
    <row r="33" spans="1:15" x14ac:dyDescent="0.25">
      <c r="A33" s="1"/>
      <c r="B33" s="6"/>
      <c r="C33" s="1"/>
      <c r="D33" s="46">
        <f t="shared" si="5"/>
        <v>44594</v>
      </c>
      <c r="E33" s="75">
        <f t="shared" si="3"/>
        <v>444.05959999999999</v>
      </c>
      <c r="F33" s="67">
        <v>417.81781418400004</v>
      </c>
      <c r="G33" s="63">
        <f t="shared" si="0"/>
        <v>0.94090481139018289</v>
      </c>
      <c r="H33" s="79">
        <f t="shared" si="1"/>
        <v>-26.241785815999947</v>
      </c>
      <c r="I33" s="1"/>
      <c r="J33" s="49"/>
      <c r="K33" s="50">
        <f t="shared" si="6"/>
        <v>3.7635999999999998</v>
      </c>
      <c r="L33" s="58">
        <f t="shared" si="2"/>
        <v>41781.781418400009</v>
      </c>
      <c r="N33">
        <v>417.81781418400004</v>
      </c>
      <c r="O33" t="b">
        <f t="shared" si="4"/>
        <v>1</v>
      </c>
    </row>
    <row r="34" spans="1:15" x14ac:dyDescent="0.25">
      <c r="A34" s="1"/>
      <c r="B34" s="6"/>
      <c r="C34" s="1"/>
      <c r="D34" s="46">
        <f t="shared" si="5"/>
        <v>44595</v>
      </c>
      <c r="E34" s="75">
        <f t="shared" si="3"/>
        <v>444.05959999999999</v>
      </c>
      <c r="F34" s="67">
        <v>415.85768324600002</v>
      </c>
      <c r="G34" s="63">
        <f t="shared" si="0"/>
        <v>0.93649069459595069</v>
      </c>
      <c r="H34" s="79">
        <f t="shared" si="1"/>
        <v>-28.201916753999967</v>
      </c>
      <c r="I34" s="1"/>
      <c r="J34" s="49"/>
      <c r="K34" s="50">
        <f t="shared" si="6"/>
        <v>3.746</v>
      </c>
      <c r="L34" s="58">
        <f t="shared" si="2"/>
        <v>41585.768324600002</v>
      </c>
      <c r="N34">
        <v>415.85768324600002</v>
      </c>
      <c r="O34" t="b">
        <f t="shared" si="4"/>
        <v>1</v>
      </c>
    </row>
    <row r="35" spans="1:15" x14ac:dyDescent="0.25">
      <c r="A35" s="1"/>
      <c r="B35" s="6"/>
      <c r="C35" s="1"/>
      <c r="D35" s="46">
        <f t="shared" si="5"/>
        <v>44596</v>
      </c>
      <c r="E35" s="75">
        <f t="shared" si="3"/>
        <v>444.05959999999999</v>
      </c>
      <c r="F35" s="67">
        <v>464.30844296200002</v>
      </c>
      <c r="G35" s="63">
        <f t="shared" ref="G35:G37" si="7">F35/E35</f>
        <v>1.0455993811686539</v>
      </c>
      <c r="H35" s="79">
        <f t="shared" ref="H35:H37" si="8">F35-E35</f>
        <v>20.248842962000026</v>
      </c>
      <c r="I35" s="1"/>
      <c r="J35" s="49"/>
      <c r="K35" s="50">
        <f>ROUND((F35/$H$18%),4)</f>
        <v>4.1824000000000003</v>
      </c>
      <c r="L35" s="58">
        <f>(F35*10^7)/10^5</f>
        <v>46430.844296199997</v>
      </c>
      <c r="N35">
        <v>464.30844296200002</v>
      </c>
      <c r="O35" t="b">
        <f t="shared" si="4"/>
        <v>1</v>
      </c>
    </row>
    <row r="36" spans="1:15" x14ac:dyDescent="0.25">
      <c r="A36" s="1"/>
      <c r="B36" s="6"/>
      <c r="C36" s="1"/>
      <c r="D36" s="46">
        <f t="shared" si="5"/>
        <v>44597</v>
      </c>
      <c r="E36" s="75">
        <f t="shared" si="3"/>
        <v>444.05959999999999</v>
      </c>
      <c r="F36" s="67">
        <v>460.45431601999996</v>
      </c>
      <c r="G36" s="63">
        <f t="shared" si="7"/>
        <v>1.0369200801423952</v>
      </c>
      <c r="H36" s="79">
        <f t="shared" si="8"/>
        <v>16.394716019999976</v>
      </c>
      <c r="I36" s="1"/>
      <c r="J36" s="49"/>
      <c r="K36" s="50">
        <f>ROUND((F36/$H$18%),4)</f>
        <v>4.1477000000000004</v>
      </c>
      <c r="L36" s="58">
        <f>(F36*10^7)/10^5</f>
        <v>46045.431601999997</v>
      </c>
      <c r="M36" s="58"/>
      <c r="N36">
        <v>460.45431601999996</v>
      </c>
      <c r="O36" t="b">
        <f t="shared" si="4"/>
        <v>1</v>
      </c>
    </row>
    <row r="37" spans="1:15" x14ac:dyDescent="0.25">
      <c r="A37" s="1"/>
      <c r="B37" s="6"/>
      <c r="C37" s="1"/>
      <c r="D37" s="46">
        <f t="shared" si="5"/>
        <v>44598</v>
      </c>
      <c r="E37" s="75">
        <f t="shared" si="3"/>
        <v>444.05959999999999</v>
      </c>
      <c r="F37" s="67">
        <v>468.63985831599996</v>
      </c>
      <c r="G37" s="63">
        <f t="shared" si="7"/>
        <v>1.0553535118168822</v>
      </c>
      <c r="H37" s="79">
        <f t="shared" si="8"/>
        <v>24.58025831599997</v>
      </c>
      <c r="I37" s="1"/>
      <c r="J37" s="49"/>
      <c r="K37" s="50">
        <f>ROUND((F37/$H$18%),4)</f>
        <v>4.2214</v>
      </c>
      <c r="L37" s="58">
        <f>(F37*10^7)/10^5</f>
        <v>46863.985831599995</v>
      </c>
      <c r="N37">
        <v>468.63985831599996</v>
      </c>
      <c r="O37" t="b">
        <f t="shared" si="4"/>
        <v>1</v>
      </c>
    </row>
    <row r="38" spans="1:15" x14ac:dyDescent="0.25">
      <c r="A38" s="1"/>
      <c r="B38" s="6"/>
      <c r="C38" s="1"/>
      <c r="D38" s="46">
        <f t="shared" si="5"/>
        <v>44599</v>
      </c>
      <c r="E38" s="75">
        <f t="shared" si="3"/>
        <v>444.05959999999999</v>
      </c>
      <c r="F38" s="67">
        <v>405.590000352</v>
      </c>
      <c r="G38" s="63">
        <f t="shared" ref="G38" si="9">F38/E38</f>
        <v>0.91336838647785124</v>
      </c>
      <c r="H38" s="79">
        <f t="shared" ref="H38" si="10">F38-E38</f>
        <v>-38.469599647999985</v>
      </c>
      <c r="I38" s="1"/>
      <c r="J38" s="49"/>
      <c r="K38" s="50">
        <f t="shared" si="6"/>
        <v>3.6535000000000002</v>
      </c>
      <c r="L38" s="58">
        <f t="shared" si="2"/>
        <v>40559.000035199999</v>
      </c>
      <c r="N38">
        <v>405.590000352</v>
      </c>
      <c r="O38" t="b">
        <f t="shared" si="4"/>
        <v>1</v>
      </c>
    </row>
    <row r="39" spans="1:15" x14ac:dyDescent="0.25">
      <c r="A39" s="1"/>
      <c r="B39" s="6"/>
      <c r="C39" s="1"/>
      <c r="D39" s="46">
        <f t="shared" si="5"/>
        <v>44600</v>
      </c>
      <c r="E39" s="75">
        <f t="shared" si="3"/>
        <v>444.05959999999999</v>
      </c>
      <c r="F39" s="67">
        <v>405.26301742199996</v>
      </c>
      <c r="G39" s="63">
        <f t="shared" ref="G39" si="11">F39/E39</f>
        <v>0.91263203728058118</v>
      </c>
      <c r="H39" s="79">
        <f t="shared" ref="H39" si="12">F39-E39</f>
        <v>-38.796582578000027</v>
      </c>
      <c r="I39" s="1"/>
      <c r="J39" s="49"/>
      <c r="K39" s="50">
        <f t="shared" si="6"/>
        <v>3.6505000000000001</v>
      </c>
      <c r="L39" s="58">
        <f t="shared" si="2"/>
        <v>40526.301742199998</v>
      </c>
      <c r="N39">
        <v>405.26301742199996</v>
      </c>
      <c r="O39" t="b">
        <f t="shared" si="4"/>
        <v>1</v>
      </c>
    </row>
    <row r="40" spans="1:15" x14ac:dyDescent="0.25">
      <c r="A40" s="1"/>
      <c r="B40" s="6"/>
      <c r="C40" s="1"/>
      <c r="D40" s="46">
        <f t="shared" si="5"/>
        <v>44601</v>
      </c>
      <c r="E40" s="75">
        <f t="shared" si="3"/>
        <v>444.05959999999999</v>
      </c>
      <c r="F40" s="67">
        <v>405.96754901500003</v>
      </c>
      <c r="G40" s="63">
        <f t="shared" ref="G40:G42" si="13">F40/E40</f>
        <v>0.91421860717570358</v>
      </c>
      <c r="H40" s="79">
        <f t="shared" ref="H40:H42" si="14">F40-E40</f>
        <v>-38.092050984999958</v>
      </c>
      <c r="I40" s="1"/>
      <c r="J40" s="49"/>
      <c r="K40" s="50">
        <f t="shared" si="6"/>
        <v>3.6568999999999998</v>
      </c>
      <c r="L40" s="58">
        <f t="shared" si="2"/>
        <v>40596.754901500004</v>
      </c>
      <c r="N40" s="80">
        <v>405.96754901500003</v>
      </c>
      <c r="O40" t="b">
        <f t="shared" si="4"/>
        <v>1</v>
      </c>
    </row>
    <row r="41" spans="1:15" x14ac:dyDescent="0.25">
      <c r="A41" s="1"/>
      <c r="B41" s="6"/>
      <c r="C41" s="1"/>
      <c r="D41" s="46">
        <f t="shared" si="5"/>
        <v>44602</v>
      </c>
      <c r="E41" s="75">
        <f t="shared" si="3"/>
        <v>444.05959999999999</v>
      </c>
      <c r="F41" s="67">
        <v>405.83331127399998</v>
      </c>
      <c r="G41" s="63">
        <f t="shared" si="13"/>
        <v>0.91391631049976174</v>
      </c>
      <c r="H41" s="79">
        <f t="shared" si="14"/>
        <v>-38.226288726000007</v>
      </c>
      <c r="I41" s="1"/>
      <c r="J41" s="49"/>
      <c r="K41" s="50">
        <f t="shared" si="6"/>
        <v>3.6556999999999999</v>
      </c>
      <c r="L41" s="58">
        <f t="shared" si="2"/>
        <v>40583.331127400001</v>
      </c>
      <c r="N41" s="80">
        <v>405.83331127399998</v>
      </c>
      <c r="O41" t="b">
        <f t="shared" si="4"/>
        <v>1</v>
      </c>
    </row>
    <row r="42" spans="1:15" x14ac:dyDescent="0.25">
      <c r="A42" s="1"/>
      <c r="B42" s="6"/>
      <c r="C42" s="1"/>
      <c r="D42" s="46">
        <f t="shared" si="5"/>
        <v>44603</v>
      </c>
      <c r="E42" s="75">
        <f t="shared" si="3"/>
        <v>444.05959999999999</v>
      </c>
      <c r="F42" s="67">
        <v>451.03872005699998</v>
      </c>
      <c r="G42" s="63">
        <f t="shared" si="13"/>
        <v>1.0157166291574373</v>
      </c>
      <c r="H42" s="79">
        <f t="shared" si="14"/>
        <v>6.9791200569999887</v>
      </c>
      <c r="J42" s="49"/>
      <c r="K42" s="50">
        <f t="shared" si="6"/>
        <v>4.0629</v>
      </c>
      <c r="L42" s="58">
        <f t="shared" si="2"/>
        <v>45103.872005699995</v>
      </c>
      <c r="N42" s="80">
        <v>451.03872005699998</v>
      </c>
      <c r="O42" t="b">
        <f t="shared" si="4"/>
        <v>1</v>
      </c>
    </row>
    <row r="43" spans="1:15" x14ac:dyDescent="0.25">
      <c r="A43" s="1"/>
      <c r="B43" s="6"/>
      <c r="C43" s="1"/>
      <c r="D43" s="42" t="s">
        <v>77</v>
      </c>
      <c r="E43" s="74">
        <f>SUM(E29:E42)</f>
        <v>6216.8343999999979</v>
      </c>
      <c r="F43" s="76">
        <f>SUM(F29:F42)</f>
        <v>6259.4148535510012</v>
      </c>
      <c r="G43" s="77">
        <f t="shared" si="0"/>
        <v>1.006849217915633</v>
      </c>
      <c r="H43" s="76">
        <f>SUM(H29:H42)</f>
        <v>42.580453551000119</v>
      </c>
      <c r="I43" s="1"/>
      <c r="J43" s="5"/>
      <c r="K43" s="50"/>
    </row>
    <row r="44" spans="1:15" x14ac:dyDescent="0.25">
      <c r="A44" s="1"/>
      <c r="B44" s="6"/>
      <c r="C44" s="1"/>
      <c r="D44" s="9" t="s">
        <v>0</v>
      </c>
      <c r="E44" s="78">
        <f>AVERAGE(E29:E42)</f>
        <v>444.05959999999988</v>
      </c>
      <c r="F44" s="78">
        <f>AVERAGE(F29:F42)</f>
        <v>447.10106096792867</v>
      </c>
      <c r="G44" s="77">
        <f>AVERAGE(G29:G42)</f>
        <v>1.0068492179156323</v>
      </c>
      <c r="H44" s="78">
        <f>AVERAGE(H29:H42)</f>
        <v>3.0414609679285798</v>
      </c>
      <c r="I44" s="1"/>
      <c r="J44" s="5"/>
      <c r="K44" s="50"/>
    </row>
    <row r="45" spans="1:15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5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5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5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5:D27"/>
    <mergeCell ref="E25:E27"/>
    <mergeCell ref="F25:F27"/>
    <mergeCell ref="G25:G27"/>
    <mergeCell ref="H25:H27"/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A22" workbookViewId="0">
      <selection activeCell="D29" sqref="D29:H44"/>
    </sheetView>
  </sheetViews>
  <sheetFormatPr defaultRowHeight="15" x14ac:dyDescent="0.25"/>
  <cols>
    <col min="1" max="1" width="1.85546875" customWidth="1"/>
    <col min="2" max="2" width="4.7109375" customWidth="1"/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9" max="10" width="1.42578125" customWidth="1"/>
    <col min="11" max="11" width="8.28515625" customWidth="1"/>
    <col min="12" max="12" width="10.7109375" style="58" bestFit="1" customWidth="1"/>
    <col min="13" max="13" width="1.42578125" customWidth="1"/>
    <col min="14" max="14" width="16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73">
        <v>44617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6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 s="69"/>
    </row>
    <row r="18" spans="1:16" x14ac:dyDescent="0.25">
      <c r="A18" s="1"/>
      <c r="B18" s="6"/>
      <c r="C18" s="18"/>
      <c r="D18" s="93" t="s">
        <v>25</v>
      </c>
      <c r="E18" s="94"/>
      <c r="F18" s="94"/>
      <c r="G18" s="95"/>
      <c r="H18" s="65">
        <v>11140.09</v>
      </c>
      <c r="I18" s="1"/>
      <c r="J18" s="5"/>
      <c r="K18" s="51"/>
    </row>
    <row r="19" spans="1:16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6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445.60360000000003</v>
      </c>
      <c r="I20" s="1"/>
      <c r="J20" s="5"/>
      <c r="K20" s="58">
        <f>H20*0.9</f>
        <v>401.04324000000003</v>
      </c>
    </row>
    <row r="21" spans="1:16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145</v>
      </c>
      <c r="I21" s="1"/>
      <c r="J21" s="5"/>
      <c r="K21" s="60">
        <f>K20/H18%</f>
        <v>3.6</v>
      </c>
    </row>
    <row r="22" spans="1:16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6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6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6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6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6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6" x14ac:dyDescent="0.25">
      <c r="A28" s="1"/>
      <c r="B28" s="6"/>
      <c r="C28" s="1"/>
      <c r="D28" s="35">
        <v>1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6" x14ac:dyDescent="0.25">
      <c r="A29" s="1"/>
      <c r="B29" s="6"/>
      <c r="C29" s="1"/>
      <c r="D29" s="46">
        <v>44604</v>
      </c>
      <c r="E29" s="75">
        <v>445.60360000000003</v>
      </c>
      <c r="F29" s="33">
        <v>441.51361567299995</v>
      </c>
      <c r="G29" s="63">
        <f t="shared" ref="G29:G43" si="0">F29/E29</f>
        <v>0.99082147377848817</v>
      </c>
      <c r="H29" s="79">
        <f t="shared" ref="H29:H42" si="1">F29-E29</f>
        <v>-4.0899843270000815</v>
      </c>
      <c r="I29" s="1"/>
      <c r="J29" s="49"/>
      <c r="K29" s="50">
        <f>ROUND((F29/$H$18%),4)</f>
        <v>3.9632999999999998</v>
      </c>
      <c r="L29" s="58">
        <f t="shared" ref="L29:L42" si="2">(F29*10^7)/10^5</f>
        <v>44151.361567299995</v>
      </c>
      <c r="N29">
        <v>441.51361567299995</v>
      </c>
      <c r="O29" t="b">
        <f>N29=F29</f>
        <v>1</v>
      </c>
    </row>
    <row r="30" spans="1:16" x14ac:dyDescent="0.25">
      <c r="A30" s="1"/>
      <c r="B30" s="6"/>
      <c r="C30" s="1"/>
      <c r="D30" s="46">
        <f>+D29+1</f>
        <v>44605</v>
      </c>
      <c r="E30" s="75">
        <v>445.60360000000003</v>
      </c>
      <c r="F30" s="67">
        <v>434.97776280699998</v>
      </c>
      <c r="G30" s="63">
        <f t="shared" si="0"/>
        <v>0.97615405891469442</v>
      </c>
      <c r="H30" s="79">
        <f t="shared" si="1"/>
        <v>-10.625837193000052</v>
      </c>
      <c r="I30" s="1"/>
      <c r="J30" s="49"/>
      <c r="K30" s="50">
        <f>ROUND((F30/$H$18%),4)</f>
        <v>3.9045999999999998</v>
      </c>
      <c r="L30" s="58">
        <f t="shared" si="2"/>
        <v>43497.776280699996</v>
      </c>
      <c r="N30">
        <v>434.97776280699998</v>
      </c>
      <c r="O30" t="b">
        <f t="shared" ref="O30:O42" si="3">N30=F30</f>
        <v>1</v>
      </c>
    </row>
    <row r="31" spans="1:16" x14ac:dyDescent="0.25">
      <c r="A31" s="1"/>
      <c r="B31" s="6"/>
      <c r="C31" s="1"/>
      <c r="D31" s="46">
        <f t="shared" ref="D31:D42" si="4">+D30+1</f>
        <v>44606</v>
      </c>
      <c r="E31" s="75">
        <v>445.60360000000003</v>
      </c>
      <c r="F31" s="67">
        <v>422.54</v>
      </c>
      <c r="G31" s="63">
        <f t="shared" si="0"/>
        <v>0.94824189032584116</v>
      </c>
      <c r="H31" s="79">
        <f t="shared" si="1"/>
        <v>-23.063600000000008</v>
      </c>
      <c r="I31" s="1"/>
      <c r="J31" s="49"/>
      <c r="K31" s="50">
        <f t="shared" ref="K31:K42" si="5">ROUND((F31/$H$18%),4)</f>
        <v>3.7930000000000001</v>
      </c>
      <c r="L31" s="58">
        <f>(F31*10^7)/10^5</f>
        <v>42254</v>
      </c>
      <c r="N31">
        <v>422.544516456</v>
      </c>
      <c r="O31" t="b">
        <f t="shared" si="3"/>
        <v>0</v>
      </c>
      <c r="P31" s="58">
        <f>N31-F31</f>
        <v>4.5164559999761877E-3</v>
      </c>
    </row>
    <row r="32" spans="1:16" x14ac:dyDescent="0.25">
      <c r="A32" s="1"/>
      <c r="B32" s="6"/>
      <c r="C32" s="1"/>
      <c r="D32" s="46">
        <f t="shared" si="4"/>
        <v>44607</v>
      </c>
      <c r="E32" s="75">
        <v>445.60360000000003</v>
      </c>
      <c r="F32" s="67">
        <v>433.55270133699997</v>
      </c>
      <c r="G32" s="63">
        <f t="shared" si="0"/>
        <v>0.97295601143482668</v>
      </c>
      <c r="H32" s="79">
        <f t="shared" si="1"/>
        <v>-12.050898663000055</v>
      </c>
      <c r="I32" s="1"/>
      <c r="J32" s="49"/>
      <c r="K32" s="50">
        <f t="shared" si="5"/>
        <v>3.8917999999999999</v>
      </c>
      <c r="L32" s="58">
        <f t="shared" si="2"/>
        <v>43355.270133699996</v>
      </c>
      <c r="N32">
        <v>433.55270133699997</v>
      </c>
      <c r="O32" t="b">
        <f t="shared" si="3"/>
        <v>1</v>
      </c>
    </row>
    <row r="33" spans="1:15" x14ac:dyDescent="0.25">
      <c r="A33" s="1"/>
      <c r="B33" s="6"/>
      <c r="C33" s="1"/>
      <c r="D33" s="46">
        <f t="shared" si="4"/>
        <v>44608</v>
      </c>
      <c r="E33" s="75">
        <v>445.60360000000003</v>
      </c>
      <c r="F33" s="67">
        <v>431.94213028599995</v>
      </c>
      <c r="G33" s="63">
        <f t="shared" si="0"/>
        <v>0.96934165317784671</v>
      </c>
      <c r="H33" s="79">
        <f t="shared" si="1"/>
        <v>-13.661469714000077</v>
      </c>
      <c r="I33" s="1"/>
      <c r="J33" s="49"/>
      <c r="K33" s="50">
        <f t="shared" si="5"/>
        <v>3.8774000000000002</v>
      </c>
      <c r="L33" s="58">
        <f t="shared" si="2"/>
        <v>43194.213028599996</v>
      </c>
      <c r="N33">
        <v>431.94213028599995</v>
      </c>
      <c r="O33" t="b">
        <f t="shared" si="3"/>
        <v>1</v>
      </c>
    </row>
    <row r="34" spans="1:15" x14ac:dyDescent="0.25">
      <c r="A34" s="1"/>
      <c r="B34" s="6"/>
      <c r="C34" s="1"/>
      <c r="D34" s="46">
        <f t="shared" si="4"/>
        <v>44609</v>
      </c>
      <c r="E34" s="75">
        <v>445.60360000000003</v>
      </c>
      <c r="F34" s="67">
        <v>432.96482638999998</v>
      </c>
      <c r="G34" s="63">
        <f t="shared" si="0"/>
        <v>0.97163673361256497</v>
      </c>
      <c r="H34" s="79">
        <f t="shared" si="1"/>
        <v>-12.638773610000044</v>
      </c>
      <c r="I34" s="1"/>
      <c r="J34" s="49"/>
      <c r="K34" s="50">
        <f t="shared" si="5"/>
        <v>3.8864999999999998</v>
      </c>
      <c r="L34" s="58">
        <f t="shared" si="2"/>
        <v>43296.482638999994</v>
      </c>
      <c r="N34">
        <v>432.96482638999998</v>
      </c>
      <c r="O34" t="b">
        <f t="shared" si="3"/>
        <v>1</v>
      </c>
    </row>
    <row r="35" spans="1:15" x14ac:dyDescent="0.25">
      <c r="A35" s="1"/>
      <c r="B35" s="6"/>
      <c r="C35" s="1"/>
      <c r="D35" s="46">
        <f t="shared" si="4"/>
        <v>44610</v>
      </c>
      <c r="E35" s="75">
        <v>445.60360000000003</v>
      </c>
      <c r="F35" s="67">
        <v>477.41912357899997</v>
      </c>
      <c r="G35" s="63">
        <f t="shared" si="0"/>
        <v>1.0713987130691942</v>
      </c>
      <c r="H35" s="79">
        <f t="shared" si="1"/>
        <v>31.815523578999944</v>
      </c>
      <c r="I35" s="1"/>
      <c r="J35" s="49"/>
      <c r="K35" s="50">
        <f>ROUND((F35/$H$18%),4)</f>
        <v>4.2855999999999996</v>
      </c>
      <c r="L35" s="58">
        <f>(F35*10^7)/10^5</f>
        <v>47741.912357900001</v>
      </c>
      <c r="N35">
        <v>477.41912357899997</v>
      </c>
      <c r="O35" t="b">
        <f t="shared" si="3"/>
        <v>1</v>
      </c>
    </row>
    <row r="36" spans="1:15" x14ac:dyDescent="0.25">
      <c r="A36" s="1"/>
      <c r="B36" s="6"/>
      <c r="C36" s="1"/>
      <c r="D36" s="46">
        <f t="shared" si="4"/>
        <v>44611</v>
      </c>
      <c r="E36" s="75">
        <v>445.60360000000003</v>
      </c>
      <c r="F36" s="67">
        <v>451.22960954300004</v>
      </c>
      <c r="G36" s="63">
        <f t="shared" si="0"/>
        <v>1.0126255926635244</v>
      </c>
      <c r="H36" s="79">
        <f t="shared" si="1"/>
        <v>5.6260095430000092</v>
      </c>
      <c r="I36" s="1"/>
      <c r="J36" s="49"/>
      <c r="K36" s="50">
        <f>ROUND((F36/$H$18%),4)</f>
        <v>4.0505000000000004</v>
      </c>
      <c r="L36" s="58">
        <f>(F36*10^7)/10^5</f>
        <v>45122.960954300004</v>
      </c>
      <c r="M36" s="58"/>
      <c r="N36">
        <v>451.22960954300004</v>
      </c>
      <c r="O36" t="b">
        <f t="shared" si="3"/>
        <v>1</v>
      </c>
    </row>
    <row r="37" spans="1:15" x14ac:dyDescent="0.25">
      <c r="A37" s="1"/>
      <c r="B37" s="6"/>
      <c r="C37" s="1"/>
      <c r="D37" s="46">
        <f t="shared" si="4"/>
        <v>44612</v>
      </c>
      <c r="E37" s="75">
        <v>445.60360000000003</v>
      </c>
      <c r="F37" s="67">
        <v>442.27866392700003</v>
      </c>
      <c r="G37" s="63">
        <f t="shared" si="0"/>
        <v>0.99253835455323969</v>
      </c>
      <c r="H37" s="79">
        <f t="shared" si="1"/>
        <v>-3.3249360730000035</v>
      </c>
      <c r="I37" s="1"/>
      <c r="J37" s="49"/>
      <c r="K37" s="50">
        <f>ROUND((F37/$H$18%),4)</f>
        <v>3.9702000000000002</v>
      </c>
      <c r="L37" s="58">
        <f>(F37*10^7)/10^5</f>
        <v>44227.866392700002</v>
      </c>
      <c r="N37">
        <v>442.27866392700003</v>
      </c>
      <c r="O37" t="b">
        <f t="shared" si="3"/>
        <v>1</v>
      </c>
    </row>
    <row r="38" spans="1:15" x14ac:dyDescent="0.25">
      <c r="A38" s="1"/>
      <c r="B38" s="6"/>
      <c r="C38" s="1"/>
      <c r="D38" s="46">
        <f t="shared" si="4"/>
        <v>44613</v>
      </c>
      <c r="E38" s="75">
        <v>445.60360000000003</v>
      </c>
      <c r="F38" s="67">
        <v>537.99949515100002</v>
      </c>
      <c r="G38" s="63">
        <f t="shared" si="0"/>
        <v>1.2073499746209411</v>
      </c>
      <c r="H38" s="79">
        <f t="shared" si="1"/>
        <v>92.395895150999991</v>
      </c>
      <c r="I38" s="1"/>
      <c r="J38" s="49"/>
      <c r="K38" s="50">
        <f t="shared" si="5"/>
        <v>4.8293999999999997</v>
      </c>
      <c r="L38" s="58">
        <f t="shared" si="2"/>
        <v>53799.949515100001</v>
      </c>
      <c r="N38">
        <v>537.99949515100002</v>
      </c>
      <c r="O38" t="b">
        <f t="shared" si="3"/>
        <v>1</v>
      </c>
    </row>
    <row r="39" spans="1:15" x14ac:dyDescent="0.25">
      <c r="A39" s="1"/>
      <c r="B39" s="6"/>
      <c r="C39" s="1"/>
      <c r="D39" s="46">
        <f t="shared" si="4"/>
        <v>44614</v>
      </c>
      <c r="E39" s="75">
        <v>445.60360000000003</v>
      </c>
      <c r="F39" s="67">
        <v>434.66294699600002</v>
      </c>
      <c r="G39" s="63">
        <f t="shared" si="0"/>
        <v>0.97544756594426074</v>
      </c>
      <c r="H39" s="79">
        <f t="shared" si="1"/>
        <v>-10.940653004000012</v>
      </c>
      <c r="I39" s="1"/>
      <c r="J39" s="49"/>
      <c r="K39" s="50">
        <f t="shared" si="5"/>
        <v>3.9018000000000002</v>
      </c>
      <c r="L39" s="58">
        <f t="shared" si="2"/>
        <v>43466.294699600003</v>
      </c>
      <c r="N39">
        <v>434.66294699600002</v>
      </c>
      <c r="O39" t="b">
        <f t="shared" si="3"/>
        <v>1</v>
      </c>
    </row>
    <row r="40" spans="1:15" x14ac:dyDescent="0.25">
      <c r="A40" s="1"/>
      <c r="B40" s="6"/>
      <c r="C40" s="1"/>
      <c r="D40" s="46">
        <f t="shared" si="4"/>
        <v>44615</v>
      </c>
      <c r="E40" s="75">
        <v>445.60360000000003</v>
      </c>
      <c r="F40" s="67">
        <v>434.76690884200002</v>
      </c>
      <c r="G40" s="63">
        <f t="shared" si="0"/>
        <v>0.97568087161324546</v>
      </c>
      <c r="H40" s="79">
        <f t="shared" si="1"/>
        <v>-10.836691158000008</v>
      </c>
      <c r="I40" s="1"/>
      <c r="J40" s="49"/>
      <c r="K40" s="50">
        <f t="shared" si="5"/>
        <v>3.9026999999999998</v>
      </c>
      <c r="L40" s="58">
        <f t="shared" si="2"/>
        <v>43476.690884199998</v>
      </c>
      <c r="N40" s="80">
        <v>434.76690884200002</v>
      </c>
      <c r="O40" t="b">
        <f t="shared" si="3"/>
        <v>1</v>
      </c>
    </row>
    <row r="41" spans="1:15" x14ac:dyDescent="0.25">
      <c r="A41" s="1"/>
      <c r="B41" s="6"/>
      <c r="C41" s="1"/>
      <c r="D41" s="46">
        <f t="shared" si="4"/>
        <v>44616</v>
      </c>
      <c r="E41" s="75">
        <v>445.60360000000003</v>
      </c>
      <c r="F41" s="67">
        <v>429.63067604499997</v>
      </c>
      <c r="G41" s="63">
        <f t="shared" si="0"/>
        <v>0.96415440998456914</v>
      </c>
      <c r="H41" s="79">
        <f t="shared" si="1"/>
        <v>-15.972923955000056</v>
      </c>
      <c r="I41" s="1"/>
      <c r="J41" s="49"/>
      <c r="K41" s="50">
        <f t="shared" si="5"/>
        <v>3.8565999999999998</v>
      </c>
      <c r="L41" s="58">
        <f t="shared" si="2"/>
        <v>42963.0676045</v>
      </c>
      <c r="N41" s="80">
        <v>429.63067604499997</v>
      </c>
      <c r="O41" t="b">
        <f t="shared" si="3"/>
        <v>1</v>
      </c>
    </row>
    <row r="42" spans="1:15" x14ac:dyDescent="0.25">
      <c r="A42" s="1"/>
      <c r="B42" s="6"/>
      <c r="C42" s="1"/>
      <c r="D42" s="46">
        <f t="shared" si="4"/>
        <v>44617</v>
      </c>
      <c r="E42" s="75">
        <v>445.60360000000003</v>
      </c>
      <c r="F42" s="67">
        <v>471.00116686800004</v>
      </c>
      <c r="G42" s="63">
        <f t="shared" si="0"/>
        <v>1.0569958745126835</v>
      </c>
      <c r="H42" s="79">
        <f t="shared" si="1"/>
        <v>25.397566868000013</v>
      </c>
      <c r="J42" s="49"/>
      <c r="K42" s="50">
        <f t="shared" si="5"/>
        <v>4.2279999999999998</v>
      </c>
      <c r="L42" s="58">
        <f t="shared" si="2"/>
        <v>47100.1166868</v>
      </c>
      <c r="N42" s="80">
        <v>471.00116686800004</v>
      </c>
      <c r="O42" t="b">
        <f t="shared" si="3"/>
        <v>1</v>
      </c>
    </row>
    <row r="43" spans="1:15" x14ac:dyDescent="0.25">
      <c r="A43" s="1"/>
      <c r="B43" s="6"/>
      <c r="C43" s="1"/>
      <c r="D43" s="42" t="s">
        <v>77</v>
      </c>
      <c r="E43" s="74">
        <f>SUM(E29:E42)</f>
        <v>6238.4504000000015</v>
      </c>
      <c r="F43" s="76">
        <f>SUM(F29:F42)</f>
        <v>6276.4796274439987</v>
      </c>
      <c r="G43" s="77">
        <f t="shared" si="0"/>
        <v>1.0060959413004225</v>
      </c>
      <c r="H43" s="76">
        <f>SUM(H29:H42)</f>
        <v>38.029227443999559</v>
      </c>
      <c r="I43" s="1"/>
      <c r="J43" s="5"/>
      <c r="K43" s="50"/>
    </row>
    <row r="44" spans="1:15" x14ac:dyDescent="0.25">
      <c r="A44" s="1"/>
      <c r="B44" s="6"/>
      <c r="C44" s="1"/>
      <c r="D44" s="9" t="s">
        <v>0</v>
      </c>
      <c r="E44" s="78">
        <f>AVERAGE(E29:E42)</f>
        <v>445.60360000000009</v>
      </c>
      <c r="F44" s="78">
        <f>AVERAGE(F29:F42)</f>
        <v>448.31997338885702</v>
      </c>
      <c r="G44" s="77">
        <f>AVERAGE(G29:G42)</f>
        <v>1.0060959413004229</v>
      </c>
      <c r="H44" s="78">
        <f>AVERAGE(H29:H42)</f>
        <v>2.7163733888571113</v>
      </c>
      <c r="I44" s="1"/>
      <c r="J44" s="5"/>
      <c r="K44" s="50"/>
    </row>
    <row r="45" spans="1:15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5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5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5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5:D27"/>
    <mergeCell ref="E25:E27"/>
    <mergeCell ref="F25:F27"/>
    <mergeCell ref="G25:G27"/>
    <mergeCell ref="H25:H27"/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28" workbookViewId="0"/>
  </sheetViews>
  <sheetFormatPr defaultRowHeight="15" x14ac:dyDescent="0.25"/>
  <cols>
    <col min="1" max="1" width="1.85546875" customWidth="1"/>
    <col min="2" max="2" width="4.7109375" customWidth="1"/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9" max="10" width="1.42578125" customWidth="1"/>
    <col min="11" max="11" width="8.28515625" customWidth="1"/>
    <col min="12" max="12" width="10.7109375" style="58" bestFit="1" customWidth="1"/>
    <col min="13" max="13" width="1.42578125" customWidth="1"/>
    <col min="14" max="14" width="16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73">
        <v>44631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5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 s="69"/>
    </row>
    <row r="18" spans="1:15" x14ac:dyDescent="0.25">
      <c r="A18" s="1"/>
      <c r="B18" s="6"/>
      <c r="C18" s="18"/>
      <c r="D18" s="93" t="s">
        <v>25</v>
      </c>
      <c r="E18" s="94"/>
      <c r="F18" s="94"/>
      <c r="G18" s="95"/>
      <c r="H18" s="65">
        <v>11227.37</v>
      </c>
      <c r="I18" s="1"/>
      <c r="J18" s="5"/>
      <c r="K18" s="51"/>
    </row>
    <row r="19" spans="1:15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5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449.09480000000002</v>
      </c>
      <c r="I20" s="1"/>
      <c r="J20" s="5"/>
      <c r="K20" s="58">
        <f>H20*0.9</f>
        <v>404.18532000000005</v>
      </c>
    </row>
    <row r="21" spans="1:15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145</v>
      </c>
      <c r="I21" s="1"/>
      <c r="J21" s="5"/>
      <c r="K21" s="60">
        <f>K20/H18%</f>
        <v>3.6</v>
      </c>
    </row>
    <row r="22" spans="1:15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5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5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5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5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5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5" x14ac:dyDescent="0.25">
      <c r="A28" s="1"/>
      <c r="B28" s="6"/>
      <c r="C28" s="1"/>
      <c r="D28" s="35">
        <v>1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5" x14ac:dyDescent="0.25">
      <c r="A29" s="1"/>
      <c r="B29" s="6"/>
      <c r="C29" s="1"/>
      <c r="D29" s="46">
        <v>44618</v>
      </c>
      <c r="E29" s="75">
        <v>449.09480000000002</v>
      </c>
      <c r="F29" s="33">
        <v>456.50007051000006</v>
      </c>
      <c r="G29" s="63">
        <f t="shared" ref="G29:G43" si="0">F29/E29</f>
        <v>1.0164893258839782</v>
      </c>
      <c r="H29" s="79">
        <f t="shared" ref="H29:H42" si="1">F29-E29</f>
        <v>7.4052705100000367</v>
      </c>
      <c r="I29" s="1"/>
      <c r="J29" s="49"/>
      <c r="K29" s="50">
        <f>ROUND((F29/$H$18%),4)</f>
        <v>4.0659999999999998</v>
      </c>
      <c r="L29" s="58">
        <f t="shared" ref="L29:L42" si="2">(F29*10^7)/10^5</f>
        <v>45650.007051000001</v>
      </c>
      <c r="N29" s="60">
        <v>456.50007051000006</v>
      </c>
      <c r="O29" t="b">
        <f>N29=F29</f>
        <v>1</v>
      </c>
    </row>
    <row r="30" spans="1:15" x14ac:dyDescent="0.25">
      <c r="A30" s="1"/>
      <c r="B30" s="6"/>
      <c r="C30" s="1"/>
      <c r="D30" s="46">
        <f>+D29+1</f>
        <v>44619</v>
      </c>
      <c r="E30" s="75">
        <v>449.09480000000002</v>
      </c>
      <c r="F30" s="67">
        <v>440.05892748100007</v>
      </c>
      <c r="G30" s="63">
        <f t="shared" si="0"/>
        <v>0.97987981041196659</v>
      </c>
      <c r="H30" s="79">
        <f t="shared" si="1"/>
        <v>-9.0358725189999518</v>
      </c>
      <c r="I30" s="1"/>
      <c r="J30" s="49"/>
      <c r="K30" s="50">
        <f>ROUND((F30/$H$18%),4)</f>
        <v>3.9195000000000002</v>
      </c>
      <c r="L30" s="58">
        <f t="shared" si="2"/>
        <v>44005.892748100006</v>
      </c>
      <c r="N30" s="60">
        <v>440.05892748100007</v>
      </c>
      <c r="O30" t="b">
        <f t="shared" ref="O30:O42" si="3">N30=F30</f>
        <v>1</v>
      </c>
    </row>
    <row r="31" spans="1:15" x14ac:dyDescent="0.25">
      <c r="A31" s="1"/>
      <c r="B31" s="6"/>
      <c r="C31" s="1"/>
      <c r="D31" s="46">
        <f t="shared" ref="D31:D42" si="4">+D30+1</f>
        <v>44620</v>
      </c>
      <c r="E31" s="75">
        <v>449.09480000000002</v>
      </c>
      <c r="F31" s="67">
        <v>492.34124847700002</v>
      </c>
      <c r="G31" s="63">
        <f t="shared" si="0"/>
        <v>1.096296925453156</v>
      </c>
      <c r="H31" s="79">
        <f t="shared" si="1"/>
        <v>43.246448477000001</v>
      </c>
      <c r="I31" s="1"/>
      <c r="J31" s="49"/>
      <c r="K31" s="50">
        <f>ROUND((F31/$H$18%),4)</f>
        <v>4.3852000000000002</v>
      </c>
      <c r="L31" s="58">
        <f t="shared" si="2"/>
        <v>49234.124847700004</v>
      </c>
      <c r="N31" s="60">
        <v>492.34124847700002</v>
      </c>
      <c r="O31" t="b">
        <f t="shared" si="3"/>
        <v>1</v>
      </c>
    </row>
    <row r="32" spans="1:15" x14ac:dyDescent="0.25">
      <c r="A32" s="1"/>
      <c r="B32" s="6"/>
      <c r="C32" s="1"/>
      <c r="D32" s="46">
        <f t="shared" si="4"/>
        <v>44621</v>
      </c>
      <c r="E32" s="75">
        <v>449.09480000000002</v>
      </c>
      <c r="F32" s="67">
        <v>507.34916611900002</v>
      </c>
      <c r="G32" s="63">
        <f t="shared" si="0"/>
        <v>1.1297150760129042</v>
      </c>
      <c r="H32" s="79">
        <f t="shared" si="1"/>
        <v>58.254366118999997</v>
      </c>
      <c r="I32" s="1"/>
      <c r="J32" s="49"/>
      <c r="K32" s="50">
        <f t="shared" ref="K32:K42" si="5">ROUND((F32/$H$18%),4)</f>
        <v>4.5189000000000004</v>
      </c>
      <c r="L32" s="58">
        <f t="shared" si="2"/>
        <v>50734.916611900007</v>
      </c>
      <c r="N32" s="60">
        <v>507.34916611899996</v>
      </c>
      <c r="O32" t="b">
        <f t="shared" si="3"/>
        <v>1</v>
      </c>
    </row>
    <row r="33" spans="1:15" x14ac:dyDescent="0.25">
      <c r="A33" s="1"/>
      <c r="B33" s="6"/>
      <c r="C33" s="1"/>
      <c r="D33" s="46">
        <f t="shared" si="4"/>
        <v>44622</v>
      </c>
      <c r="E33" s="75">
        <v>449.09480000000002</v>
      </c>
      <c r="F33" s="67">
        <v>426.614169968</v>
      </c>
      <c r="G33" s="63">
        <f t="shared" si="0"/>
        <v>0.94994235063064636</v>
      </c>
      <c r="H33" s="79">
        <f t="shared" si="1"/>
        <v>-22.480630032000022</v>
      </c>
      <c r="I33" s="1"/>
      <c r="J33" s="49"/>
      <c r="K33" s="50">
        <f t="shared" si="5"/>
        <v>3.7997999999999998</v>
      </c>
      <c r="L33" s="58">
        <f t="shared" si="2"/>
        <v>42661.416996799999</v>
      </c>
      <c r="N33" s="60">
        <v>426.614169968</v>
      </c>
      <c r="O33" t="b">
        <f t="shared" si="3"/>
        <v>1</v>
      </c>
    </row>
    <row r="34" spans="1:15" x14ac:dyDescent="0.25">
      <c r="A34" s="1"/>
      <c r="B34" s="6"/>
      <c r="C34" s="1"/>
      <c r="D34" s="46">
        <f t="shared" si="4"/>
        <v>44623</v>
      </c>
      <c r="E34" s="75">
        <v>449.09480000000002</v>
      </c>
      <c r="F34" s="67">
        <v>422.68830855800002</v>
      </c>
      <c r="G34" s="63">
        <f t="shared" si="0"/>
        <v>0.94120062970668994</v>
      </c>
      <c r="H34" s="79">
        <f t="shared" si="1"/>
        <v>-26.406491442000004</v>
      </c>
      <c r="I34" s="1"/>
      <c r="J34" s="49"/>
      <c r="K34" s="50">
        <f t="shared" si="5"/>
        <v>3.7648000000000001</v>
      </c>
      <c r="L34" s="58">
        <f t="shared" si="2"/>
        <v>42268.830855800006</v>
      </c>
      <c r="N34" s="60">
        <v>422.68830855800002</v>
      </c>
      <c r="O34" t="b">
        <f t="shared" si="3"/>
        <v>1</v>
      </c>
    </row>
    <row r="35" spans="1:15" x14ac:dyDescent="0.25">
      <c r="A35" s="1"/>
      <c r="B35" s="6"/>
      <c r="C35" s="1"/>
      <c r="D35" s="46">
        <f t="shared" si="4"/>
        <v>44624</v>
      </c>
      <c r="E35" s="75">
        <v>449.09480000000002</v>
      </c>
      <c r="F35" s="67">
        <v>464.62099358100005</v>
      </c>
      <c r="G35" s="63">
        <f t="shared" si="0"/>
        <v>1.0345721962957488</v>
      </c>
      <c r="H35" s="79">
        <f t="shared" si="1"/>
        <v>15.52619358100003</v>
      </c>
      <c r="I35" s="1"/>
      <c r="J35" s="49"/>
      <c r="K35" s="50">
        <f>ROUND((F35/$H$18%),4)</f>
        <v>4.1383000000000001</v>
      </c>
      <c r="L35" s="58">
        <f>(F35*10^7)/10^5</f>
        <v>46462.099358100008</v>
      </c>
      <c r="N35" s="60">
        <v>464.62099358100005</v>
      </c>
      <c r="O35" t="b">
        <f t="shared" si="3"/>
        <v>1</v>
      </c>
    </row>
    <row r="36" spans="1:15" x14ac:dyDescent="0.25">
      <c r="A36" s="1"/>
      <c r="B36" s="6"/>
      <c r="C36" s="1"/>
      <c r="D36" s="46">
        <f t="shared" si="4"/>
        <v>44625</v>
      </c>
      <c r="E36" s="75">
        <v>449.09480000000002</v>
      </c>
      <c r="F36" s="67">
        <v>482.36833022700006</v>
      </c>
      <c r="G36" s="63">
        <f t="shared" si="0"/>
        <v>1.0740902148655473</v>
      </c>
      <c r="H36" s="79">
        <f t="shared" si="1"/>
        <v>33.273530227000037</v>
      </c>
      <c r="I36" s="1"/>
      <c r="J36" s="49"/>
      <c r="K36" s="50">
        <f>ROUND((F36/$H$18%),4)</f>
        <v>4.2964000000000002</v>
      </c>
      <c r="L36" s="58">
        <f>(F36*10^7)/10^5</f>
        <v>48236.833022700004</v>
      </c>
      <c r="M36" s="58"/>
      <c r="N36" s="60">
        <v>482.36833022700006</v>
      </c>
      <c r="O36" t="b">
        <f t="shared" si="3"/>
        <v>1</v>
      </c>
    </row>
    <row r="37" spans="1:15" x14ac:dyDescent="0.25">
      <c r="A37" s="1"/>
      <c r="B37" s="6"/>
      <c r="C37" s="1"/>
      <c r="D37" s="46">
        <f t="shared" si="4"/>
        <v>44626</v>
      </c>
      <c r="E37" s="75">
        <v>449.09480000000002</v>
      </c>
      <c r="F37" s="67">
        <v>477.95764662799996</v>
      </c>
      <c r="G37" s="63">
        <f t="shared" si="0"/>
        <v>1.0642689397160687</v>
      </c>
      <c r="H37" s="79">
        <f t="shared" si="1"/>
        <v>28.862846627999943</v>
      </c>
      <c r="I37" s="1"/>
      <c r="J37" s="49"/>
      <c r="K37" s="50">
        <f>ROUND((F37/$H$18%),4)</f>
        <v>4.2571000000000003</v>
      </c>
      <c r="L37" s="58">
        <f>(F37*10^7)/10^5</f>
        <v>47795.7646628</v>
      </c>
      <c r="N37" s="60">
        <v>477.95764662799996</v>
      </c>
      <c r="O37" t="b">
        <f t="shared" si="3"/>
        <v>1</v>
      </c>
    </row>
    <row r="38" spans="1:15" x14ac:dyDescent="0.25">
      <c r="A38" s="1"/>
      <c r="B38" s="6"/>
      <c r="C38" s="1"/>
      <c r="D38" s="46">
        <f t="shared" si="4"/>
        <v>44627</v>
      </c>
      <c r="E38" s="75">
        <v>449.09480000000002</v>
      </c>
      <c r="F38" s="67">
        <v>420.35667488799999</v>
      </c>
      <c r="G38" s="63">
        <f t="shared" si="0"/>
        <v>0.93600877785269387</v>
      </c>
      <c r="H38" s="79">
        <f t="shared" si="1"/>
        <v>-28.738125112000034</v>
      </c>
      <c r="I38" s="1"/>
      <c r="J38" s="49"/>
      <c r="K38" s="50">
        <f t="shared" si="5"/>
        <v>3.7440000000000002</v>
      </c>
      <c r="L38" s="58">
        <f t="shared" si="2"/>
        <v>42035.667488799998</v>
      </c>
      <c r="N38" s="60">
        <v>420.35667488799999</v>
      </c>
      <c r="O38" t="b">
        <f t="shared" si="3"/>
        <v>1</v>
      </c>
    </row>
    <row r="39" spans="1:15" x14ac:dyDescent="0.25">
      <c r="A39" s="1"/>
      <c r="B39" s="6"/>
      <c r="C39" s="1"/>
      <c r="D39" s="46">
        <f t="shared" si="4"/>
        <v>44628</v>
      </c>
      <c r="E39" s="75">
        <v>449.09480000000002</v>
      </c>
      <c r="F39" s="67">
        <v>422.95398392600003</v>
      </c>
      <c r="G39" s="63">
        <f t="shared" si="0"/>
        <v>0.94179220940879305</v>
      </c>
      <c r="H39" s="79">
        <f t="shared" si="1"/>
        <v>-26.140816073999986</v>
      </c>
      <c r="I39" s="1"/>
      <c r="J39" s="49"/>
      <c r="K39" s="50">
        <f t="shared" si="5"/>
        <v>3.7671999999999999</v>
      </c>
      <c r="L39" s="58">
        <f t="shared" si="2"/>
        <v>42295.3983926</v>
      </c>
      <c r="N39" s="60">
        <v>422.95398392600003</v>
      </c>
      <c r="O39" t="b">
        <f t="shared" si="3"/>
        <v>1</v>
      </c>
    </row>
    <row r="40" spans="1:15" x14ac:dyDescent="0.25">
      <c r="A40" s="1"/>
      <c r="B40" s="6"/>
      <c r="C40" s="1"/>
      <c r="D40" s="46">
        <f t="shared" si="4"/>
        <v>44629</v>
      </c>
      <c r="E40" s="75">
        <v>449.09480000000002</v>
      </c>
      <c r="F40" s="67">
        <v>418.95884314599999</v>
      </c>
      <c r="G40" s="63">
        <f t="shared" si="0"/>
        <v>0.9328962240177352</v>
      </c>
      <c r="H40" s="79">
        <f t="shared" si="1"/>
        <v>-30.135956854000028</v>
      </c>
      <c r="I40" s="1"/>
      <c r="J40" s="49"/>
      <c r="K40" s="50">
        <f t="shared" si="5"/>
        <v>3.7315999999999998</v>
      </c>
      <c r="L40" s="58">
        <f t="shared" si="2"/>
        <v>41895.8843146</v>
      </c>
      <c r="N40" s="60">
        <v>418.95884314599999</v>
      </c>
      <c r="O40" t="b">
        <f t="shared" si="3"/>
        <v>1</v>
      </c>
    </row>
    <row r="41" spans="1:15" x14ac:dyDescent="0.25">
      <c r="A41" s="1"/>
      <c r="B41" s="6"/>
      <c r="C41" s="1"/>
      <c r="D41" s="46">
        <f t="shared" si="4"/>
        <v>44630</v>
      </c>
      <c r="E41" s="75">
        <v>449.09480000000002</v>
      </c>
      <c r="F41" s="67">
        <v>410.20650896999996</v>
      </c>
      <c r="G41" s="63">
        <f t="shared" si="0"/>
        <v>0.91340738964245394</v>
      </c>
      <c r="H41" s="79">
        <f t="shared" si="1"/>
        <v>-38.888291030000062</v>
      </c>
      <c r="I41" s="1"/>
      <c r="J41" s="49"/>
      <c r="K41" s="50">
        <f t="shared" si="5"/>
        <v>3.6536</v>
      </c>
      <c r="L41" s="58">
        <f t="shared" si="2"/>
        <v>41020.650897</v>
      </c>
      <c r="N41" s="60">
        <v>410.20650896999996</v>
      </c>
      <c r="O41" t="b">
        <f t="shared" si="3"/>
        <v>1</v>
      </c>
    </row>
    <row r="42" spans="1:15" x14ac:dyDescent="0.25">
      <c r="A42" s="1"/>
      <c r="B42" s="6"/>
      <c r="C42" s="1"/>
      <c r="D42" s="46">
        <f t="shared" si="4"/>
        <v>44631</v>
      </c>
      <c r="E42" s="75">
        <v>449.09480000000002</v>
      </c>
      <c r="F42" s="67">
        <v>482.75208471999997</v>
      </c>
      <c r="G42" s="63">
        <f t="shared" si="0"/>
        <v>1.0749447215153682</v>
      </c>
      <c r="H42" s="79">
        <f t="shared" si="1"/>
        <v>33.65728471999995</v>
      </c>
      <c r="J42" s="49"/>
      <c r="K42" s="50">
        <f t="shared" si="5"/>
        <v>4.2998000000000003</v>
      </c>
      <c r="L42" s="58">
        <f t="shared" si="2"/>
        <v>48275.208471999998</v>
      </c>
      <c r="N42" s="60">
        <v>482.75208471999997</v>
      </c>
      <c r="O42" t="b">
        <f t="shared" si="3"/>
        <v>1</v>
      </c>
    </row>
    <row r="43" spans="1:15" x14ac:dyDescent="0.25">
      <c r="A43" s="1"/>
      <c r="B43" s="6"/>
      <c r="C43" s="1"/>
      <c r="D43" s="42" t="s">
        <v>77</v>
      </c>
      <c r="E43" s="74">
        <f>SUM(E29:E42)</f>
        <v>6287.3271999999988</v>
      </c>
      <c r="F43" s="76">
        <f>SUM(F29:F42)</f>
        <v>6325.726957199</v>
      </c>
      <c r="G43" s="77">
        <f t="shared" si="0"/>
        <v>1.0061074851009824</v>
      </c>
      <c r="H43" s="76">
        <f>SUM(H29:H42)</f>
        <v>38.399757198999907</v>
      </c>
      <c r="I43" s="1"/>
      <c r="J43" s="5"/>
      <c r="K43" s="50"/>
    </row>
    <row r="44" spans="1:15" x14ac:dyDescent="0.25">
      <c r="A44" s="1"/>
      <c r="B44" s="6"/>
      <c r="C44" s="1"/>
      <c r="D44" s="9" t="s">
        <v>0</v>
      </c>
      <c r="E44" s="78">
        <f>AVERAGE(E29:E42)</f>
        <v>449.09479999999991</v>
      </c>
      <c r="F44" s="78">
        <f>AVERAGE(F29:F42)</f>
        <v>451.83763979992858</v>
      </c>
      <c r="G44" s="77">
        <f>AVERAGE(G29:G42)</f>
        <v>1.0061074851009824</v>
      </c>
      <c r="H44" s="78">
        <f>AVERAGE(H29:H42)</f>
        <v>2.7428397999285647</v>
      </c>
      <c r="I44" s="1"/>
      <c r="J44" s="5"/>
      <c r="K44" s="50"/>
    </row>
    <row r="45" spans="1:15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5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5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5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1:G21"/>
    <mergeCell ref="D9:F9"/>
    <mergeCell ref="D17:G17"/>
    <mergeCell ref="D18:G18"/>
    <mergeCell ref="D19:G19"/>
    <mergeCell ref="D20:G20"/>
    <mergeCell ref="D25:D27"/>
    <mergeCell ref="E25:E27"/>
    <mergeCell ref="F25:F27"/>
    <mergeCell ref="G25:G27"/>
    <mergeCell ref="H25:H27"/>
  </mergeCell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28" zoomScaleNormal="100" workbookViewId="0">
      <selection activeCell="N37" sqref="N37"/>
    </sheetView>
  </sheetViews>
  <sheetFormatPr defaultRowHeight="15" x14ac:dyDescent="0.25"/>
  <cols>
    <col min="1" max="1" width="1.85546875" customWidth="1"/>
    <col min="2" max="2" width="4.7109375" customWidth="1"/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9" max="10" width="1.42578125" customWidth="1"/>
    <col min="11" max="11" width="8.28515625" customWidth="1"/>
    <col min="12" max="12" width="10.7109375" style="58" bestFit="1" customWidth="1"/>
    <col min="13" max="13" width="1.42578125" customWidth="1"/>
    <col min="14" max="14" width="16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73">
        <v>44645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5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 s="69"/>
    </row>
    <row r="18" spans="1:15" x14ac:dyDescent="0.25">
      <c r="A18" s="1"/>
      <c r="B18" s="6"/>
      <c r="C18" s="18"/>
      <c r="D18" s="93" t="s">
        <v>25</v>
      </c>
      <c r="E18" s="94"/>
      <c r="F18" s="94"/>
      <c r="G18" s="95"/>
      <c r="H18" s="65">
        <v>11528.66</v>
      </c>
      <c r="I18" s="1"/>
      <c r="J18" s="5"/>
      <c r="K18" s="51"/>
    </row>
    <row r="19" spans="1:15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5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461.14640000000003</v>
      </c>
      <c r="I20" s="1"/>
      <c r="J20" s="5"/>
      <c r="K20" s="58">
        <f>H20*0.9</f>
        <v>415.03176000000002</v>
      </c>
    </row>
    <row r="21" spans="1:15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145</v>
      </c>
      <c r="I21" s="1"/>
      <c r="J21" s="5"/>
      <c r="K21" s="60">
        <f>K20/H18%</f>
        <v>3.6000000000000005</v>
      </c>
    </row>
    <row r="22" spans="1:15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5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5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5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5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5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5" x14ac:dyDescent="0.25">
      <c r="A28" s="1"/>
      <c r="B28" s="6"/>
      <c r="C28" s="1"/>
      <c r="D28" s="35">
        <v>1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5" x14ac:dyDescent="0.25">
      <c r="A29" s="1"/>
      <c r="B29" s="6"/>
      <c r="C29" s="1"/>
      <c r="D29" s="46">
        <v>44632</v>
      </c>
      <c r="E29" s="75">
        <v>461.14640000000003</v>
      </c>
      <c r="F29" s="33">
        <v>473.82914315100004</v>
      </c>
      <c r="G29" s="63">
        <f t="shared" ref="G29:G43" si="0">F29/E29</f>
        <v>1.0275026394025846</v>
      </c>
      <c r="H29" s="79">
        <f t="shared" ref="H29:H34" si="1">F29-E29</f>
        <v>12.682743151000011</v>
      </c>
      <c r="I29" s="1"/>
      <c r="J29" s="49"/>
      <c r="K29" s="50">
        <f>ROUND((F29/$H$18%),4)</f>
        <v>4.1100000000000003</v>
      </c>
      <c r="L29" s="58">
        <f t="shared" ref="L29:L42" si="2">(F29*10^7)/10^5</f>
        <v>47382.914315100003</v>
      </c>
      <c r="N29">
        <v>473.82914315100004</v>
      </c>
      <c r="O29" t="b">
        <f>N29=F29</f>
        <v>1</v>
      </c>
    </row>
    <row r="30" spans="1:15" x14ac:dyDescent="0.25">
      <c r="A30" s="1"/>
      <c r="B30" s="6"/>
      <c r="C30" s="1"/>
      <c r="D30" s="46">
        <f>+D29+1</f>
        <v>44633</v>
      </c>
      <c r="E30" s="75">
        <v>461.14640000000003</v>
      </c>
      <c r="F30" s="67">
        <v>431.49842218100002</v>
      </c>
      <c r="G30" s="63">
        <f t="shared" si="0"/>
        <v>0.93570810090027812</v>
      </c>
      <c r="H30" s="79">
        <f t="shared" si="1"/>
        <v>-29.647977819000005</v>
      </c>
      <c r="I30" s="1"/>
      <c r="J30" s="49"/>
      <c r="K30" s="50">
        <f>ROUND((F30/$H$18%),4)</f>
        <v>3.7427999999999999</v>
      </c>
      <c r="L30" s="58">
        <f t="shared" si="2"/>
        <v>43149.842218100006</v>
      </c>
      <c r="N30">
        <v>431.49842218100002</v>
      </c>
      <c r="O30" t="b">
        <f t="shared" ref="O30:O42" si="3">N30=F30</f>
        <v>1</v>
      </c>
    </row>
    <row r="31" spans="1:15" x14ac:dyDescent="0.25">
      <c r="A31" s="1"/>
      <c r="B31" s="6"/>
      <c r="C31" s="1"/>
      <c r="D31" s="46">
        <f t="shared" ref="D31:D42" si="4">+D30+1</f>
        <v>44634</v>
      </c>
      <c r="E31" s="75">
        <v>461.14640000000003</v>
      </c>
      <c r="F31" s="67">
        <v>447.56375162399996</v>
      </c>
      <c r="G31" s="63">
        <f t="shared" si="0"/>
        <v>0.97054590824952758</v>
      </c>
      <c r="H31" s="79">
        <f t="shared" si="1"/>
        <v>-13.582648376000066</v>
      </c>
      <c r="I31" s="1"/>
      <c r="J31" s="49"/>
      <c r="K31" s="50">
        <f>ROUND((F31/$H$18%),4)</f>
        <v>3.8822000000000001</v>
      </c>
      <c r="L31" s="58">
        <f t="shared" si="2"/>
        <v>44756.3751624</v>
      </c>
      <c r="N31">
        <v>447.56375162399996</v>
      </c>
      <c r="O31" t="b">
        <f t="shared" si="3"/>
        <v>1</v>
      </c>
    </row>
    <row r="32" spans="1:15" x14ac:dyDescent="0.25">
      <c r="A32" s="1"/>
      <c r="B32" s="6"/>
      <c r="C32" s="1"/>
      <c r="D32" s="46">
        <f t="shared" si="4"/>
        <v>44635</v>
      </c>
      <c r="E32" s="75">
        <v>461.14640000000003</v>
      </c>
      <c r="F32" s="67">
        <v>453.67071018299998</v>
      </c>
      <c r="G32" s="63">
        <f t="shared" si="0"/>
        <v>0.98378890127516982</v>
      </c>
      <c r="H32" s="79">
        <f t="shared" si="1"/>
        <v>-7.4756898170000454</v>
      </c>
      <c r="I32" s="1"/>
      <c r="J32" s="49"/>
      <c r="K32" s="50">
        <f t="shared" ref="K32:K42" si="5">ROUND((F32/$H$18%),4)</f>
        <v>3.9352</v>
      </c>
      <c r="L32" s="58">
        <f t="shared" si="2"/>
        <v>45367.071018299997</v>
      </c>
      <c r="N32">
        <v>453.67071018299998</v>
      </c>
      <c r="O32" t="b">
        <f t="shared" si="3"/>
        <v>1</v>
      </c>
    </row>
    <row r="33" spans="1:15" x14ac:dyDescent="0.25">
      <c r="A33" s="1"/>
      <c r="B33" s="6"/>
      <c r="C33" s="1"/>
      <c r="D33" s="46">
        <f t="shared" si="4"/>
        <v>44636</v>
      </c>
      <c r="E33" s="75">
        <v>461.14640000000003</v>
      </c>
      <c r="F33" s="67">
        <v>478.708415301</v>
      </c>
      <c r="G33" s="63">
        <f t="shared" si="0"/>
        <v>1.0380833837171883</v>
      </c>
      <c r="H33" s="79">
        <f t="shared" si="1"/>
        <v>17.562015300999974</v>
      </c>
      <c r="I33" s="1"/>
      <c r="J33" s="49"/>
      <c r="K33" s="50">
        <f t="shared" si="5"/>
        <v>4.1523000000000003</v>
      </c>
      <c r="L33" s="58">
        <f t="shared" si="2"/>
        <v>47870.841530100006</v>
      </c>
      <c r="N33">
        <v>478.708415301</v>
      </c>
      <c r="O33" t="b">
        <f t="shared" si="3"/>
        <v>1</v>
      </c>
    </row>
    <row r="34" spans="1:15" x14ac:dyDescent="0.25">
      <c r="A34" s="1"/>
      <c r="B34" s="6"/>
      <c r="C34" s="1"/>
      <c r="D34" s="46">
        <f t="shared" si="4"/>
        <v>44637</v>
      </c>
      <c r="E34" s="75">
        <v>461.14640000000003</v>
      </c>
      <c r="F34" s="67">
        <v>560.78520137200007</v>
      </c>
      <c r="G34" s="63">
        <f t="shared" si="0"/>
        <v>1.2160676118733662</v>
      </c>
      <c r="H34" s="79">
        <f t="shared" si="1"/>
        <v>99.638801372000046</v>
      </c>
      <c r="I34" s="1"/>
      <c r="J34" s="49"/>
      <c r="K34" s="50">
        <f t="shared" si="5"/>
        <v>4.8643000000000001</v>
      </c>
      <c r="L34" s="58">
        <f t="shared" si="2"/>
        <v>56078.520137200001</v>
      </c>
      <c r="N34">
        <v>560.78520137200007</v>
      </c>
      <c r="O34" t="b">
        <f t="shared" si="3"/>
        <v>1</v>
      </c>
    </row>
    <row r="35" spans="1:15" x14ac:dyDescent="0.25">
      <c r="A35" s="1"/>
      <c r="B35" s="6"/>
      <c r="C35" s="1"/>
      <c r="D35" s="46">
        <f t="shared" si="4"/>
        <v>44638</v>
      </c>
      <c r="E35" s="75">
        <v>461.14640000000003</v>
      </c>
      <c r="F35" s="67">
        <v>568.52292213700002</v>
      </c>
      <c r="G35" s="63">
        <f t="shared" ref="G35:G42" si="6">F35/E35</f>
        <v>1.2328469269997553</v>
      </c>
      <c r="H35" s="79">
        <f t="shared" ref="H35:H42" si="7">F35-E35</f>
        <v>107.37652213699999</v>
      </c>
      <c r="I35" s="1"/>
      <c r="J35" s="49"/>
      <c r="K35" s="50">
        <f>ROUND((F35/$H$18%),4)</f>
        <v>4.9314</v>
      </c>
      <c r="L35" s="58">
        <f>(F35*10^7)/10^5</f>
        <v>56852.292213699999</v>
      </c>
      <c r="N35">
        <v>568.52292213700002</v>
      </c>
      <c r="O35" t="b">
        <f t="shared" si="3"/>
        <v>1</v>
      </c>
    </row>
    <row r="36" spans="1:15" x14ac:dyDescent="0.25">
      <c r="A36" s="1"/>
      <c r="B36" s="6"/>
      <c r="C36" s="1"/>
      <c r="D36" s="46">
        <f t="shared" si="4"/>
        <v>44639</v>
      </c>
      <c r="E36" s="75">
        <v>461.14640000000003</v>
      </c>
      <c r="F36" s="67">
        <v>441.88645779700005</v>
      </c>
      <c r="G36" s="63">
        <f t="shared" si="6"/>
        <v>0.95823464695159721</v>
      </c>
      <c r="H36" s="79">
        <f t="shared" si="7"/>
        <v>-19.25994220299998</v>
      </c>
      <c r="I36" s="1"/>
      <c r="J36" s="49"/>
      <c r="K36" s="50">
        <f>ROUND((F36/$H$18%),4)</f>
        <v>3.8329</v>
      </c>
      <c r="L36" s="58">
        <f>(F36*10^7)/10^5</f>
        <v>44188.645779700004</v>
      </c>
      <c r="M36" s="58"/>
      <c r="N36">
        <v>441.88645779700005</v>
      </c>
      <c r="O36" t="b">
        <f t="shared" si="3"/>
        <v>1</v>
      </c>
    </row>
    <row r="37" spans="1:15" x14ac:dyDescent="0.25">
      <c r="A37" s="1"/>
      <c r="B37" s="6"/>
      <c r="C37" s="1"/>
      <c r="D37" s="46">
        <f t="shared" si="4"/>
        <v>44640</v>
      </c>
      <c r="E37" s="75">
        <v>461.14640000000003</v>
      </c>
      <c r="F37" s="67">
        <v>429.059188431</v>
      </c>
      <c r="G37" s="63">
        <f t="shared" si="6"/>
        <v>0.93041860118825603</v>
      </c>
      <c r="H37" s="79">
        <f t="shared" si="7"/>
        <v>-32.087211569000033</v>
      </c>
      <c r="I37" s="1"/>
      <c r="J37" s="49"/>
      <c r="K37" s="50">
        <f>ROUND((F37/$H$18%),4)</f>
        <v>3.7216999999999998</v>
      </c>
      <c r="L37" s="58">
        <f>(F37*10^7)/10^5</f>
        <v>42905.9188431</v>
      </c>
      <c r="N37">
        <v>429.059188431</v>
      </c>
      <c r="O37" t="b">
        <f t="shared" si="3"/>
        <v>1</v>
      </c>
    </row>
    <row r="38" spans="1:15" x14ac:dyDescent="0.25">
      <c r="A38" s="1"/>
      <c r="B38" s="6"/>
      <c r="C38" s="1"/>
      <c r="D38" s="46">
        <f t="shared" si="4"/>
        <v>44641</v>
      </c>
      <c r="E38" s="75">
        <v>461.14640000000003</v>
      </c>
      <c r="F38" s="67">
        <v>431.79422809399995</v>
      </c>
      <c r="G38" s="63">
        <f t="shared" si="6"/>
        <v>0.93634955860871927</v>
      </c>
      <c r="H38" s="79">
        <f t="shared" si="7"/>
        <v>-29.352171906000081</v>
      </c>
      <c r="I38" s="1"/>
      <c r="J38" s="49"/>
      <c r="K38" s="50">
        <f t="shared" si="5"/>
        <v>3.7454000000000001</v>
      </c>
      <c r="L38" s="58">
        <f t="shared" si="2"/>
        <v>43179.422809399999</v>
      </c>
      <c r="N38">
        <v>431.79422809399995</v>
      </c>
      <c r="O38" t="b">
        <f t="shared" si="3"/>
        <v>1</v>
      </c>
    </row>
    <row r="39" spans="1:15" x14ac:dyDescent="0.25">
      <c r="A39" s="1"/>
      <c r="B39" s="6"/>
      <c r="C39" s="1"/>
      <c r="D39" s="46">
        <f t="shared" si="4"/>
        <v>44642</v>
      </c>
      <c r="E39" s="75">
        <v>461.14640000000003</v>
      </c>
      <c r="F39" s="67">
        <v>434.59821787100003</v>
      </c>
      <c r="G39" s="63">
        <f t="shared" si="6"/>
        <v>0.94243003495419242</v>
      </c>
      <c r="H39" s="79">
        <f t="shared" si="7"/>
        <v>-26.548182128999997</v>
      </c>
      <c r="I39" s="1"/>
      <c r="J39" s="49"/>
      <c r="K39" s="50">
        <f t="shared" si="5"/>
        <v>3.7696999999999998</v>
      </c>
      <c r="L39" s="58">
        <f t="shared" si="2"/>
        <v>43459.821787100002</v>
      </c>
      <c r="N39">
        <v>434.59821787100003</v>
      </c>
      <c r="O39" t="b">
        <f t="shared" si="3"/>
        <v>1</v>
      </c>
    </row>
    <row r="40" spans="1:15" x14ac:dyDescent="0.25">
      <c r="A40" s="1"/>
      <c r="B40" s="6"/>
      <c r="C40" s="1"/>
      <c r="D40" s="46">
        <f t="shared" si="4"/>
        <v>44643</v>
      </c>
      <c r="E40" s="75">
        <v>461.14640000000003</v>
      </c>
      <c r="F40" s="67">
        <v>420.94955801999998</v>
      </c>
      <c r="G40" s="63">
        <f t="shared" si="6"/>
        <v>0.91283279674307327</v>
      </c>
      <c r="H40" s="79">
        <f t="shared" si="7"/>
        <v>-40.196841980000045</v>
      </c>
      <c r="I40" s="1"/>
      <c r="J40" s="49"/>
      <c r="K40" s="50">
        <f t="shared" si="5"/>
        <v>3.6513</v>
      </c>
      <c r="L40" s="58">
        <f t="shared" si="2"/>
        <v>42094.955801999997</v>
      </c>
      <c r="N40" s="80">
        <v>420.94955801999998</v>
      </c>
      <c r="O40" t="b">
        <f t="shared" si="3"/>
        <v>1</v>
      </c>
    </row>
    <row r="41" spans="1:15" x14ac:dyDescent="0.25">
      <c r="A41" s="1"/>
      <c r="B41" s="6"/>
      <c r="C41" s="1"/>
      <c r="D41" s="46">
        <f t="shared" si="4"/>
        <v>44644</v>
      </c>
      <c r="E41" s="75">
        <v>461.14640000000003</v>
      </c>
      <c r="F41" s="67">
        <v>441.140993826</v>
      </c>
      <c r="G41" s="63">
        <f t="shared" si="6"/>
        <v>0.95661810181322016</v>
      </c>
      <c r="H41" s="79">
        <f t="shared" si="7"/>
        <v>-20.005406174000029</v>
      </c>
      <c r="I41" s="1"/>
      <c r="J41" s="49"/>
      <c r="K41" s="50">
        <f t="shared" si="5"/>
        <v>3.8264999999999998</v>
      </c>
      <c r="L41" s="58">
        <f t="shared" si="2"/>
        <v>44114.099382600005</v>
      </c>
      <c r="N41" s="80">
        <v>441.140993826</v>
      </c>
      <c r="O41" t="b">
        <f t="shared" si="3"/>
        <v>1</v>
      </c>
    </row>
    <row r="42" spans="1:15" x14ac:dyDescent="0.25">
      <c r="A42" s="1"/>
      <c r="B42" s="6"/>
      <c r="C42" s="1"/>
      <c r="D42" s="46">
        <f t="shared" si="4"/>
        <v>44645</v>
      </c>
      <c r="E42" s="75">
        <v>461.14640000000003</v>
      </c>
      <c r="F42" s="67">
        <v>481.28499994499998</v>
      </c>
      <c r="G42" s="63">
        <f t="shared" si="6"/>
        <v>1.0436707300436476</v>
      </c>
      <c r="H42" s="79">
        <f t="shared" si="7"/>
        <v>20.138599944999953</v>
      </c>
      <c r="J42" s="49"/>
      <c r="K42" s="50">
        <f t="shared" si="5"/>
        <v>4.1746999999999996</v>
      </c>
      <c r="L42" s="58">
        <f t="shared" si="2"/>
        <v>48128.499994499995</v>
      </c>
      <c r="N42" s="80">
        <v>481.28499994499998</v>
      </c>
      <c r="O42" t="b">
        <f t="shared" si="3"/>
        <v>1</v>
      </c>
    </row>
    <row r="43" spans="1:15" x14ac:dyDescent="0.25">
      <c r="A43" s="1"/>
      <c r="B43" s="6"/>
      <c r="C43" s="1"/>
      <c r="D43" s="42" t="s">
        <v>77</v>
      </c>
      <c r="E43" s="74">
        <f>SUM(E29:E42)</f>
        <v>6456.0495999999985</v>
      </c>
      <c r="F43" s="76">
        <f>SUM(F29:F42)</f>
        <v>6495.2922099329999</v>
      </c>
      <c r="G43" s="77">
        <f t="shared" si="0"/>
        <v>1.0060784244800414</v>
      </c>
      <c r="H43" s="76">
        <f>SUM(H29:H42)</f>
        <v>39.242609932999699</v>
      </c>
      <c r="I43" s="1"/>
      <c r="J43" s="5"/>
      <c r="K43" s="50"/>
    </row>
    <row r="44" spans="1:15" x14ac:dyDescent="0.25">
      <c r="A44" s="1"/>
      <c r="B44" s="6"/>
      <c r="C44" s="1"/>
      <c r="D44" s="9" t="s">
        <v>0</v>
      </c>
      <c r="E44" s="78">
        <f>AVERAGE(E29:E42)</f>
        <v>461.14639999999991</v>
      </c>
      <c r="F44" s="78">
        <f>AVERAGE(F29:F42)</f>
        <v>463.94944356664286</v>
      </c>
      <c r="G44" s="77">
        <f>AVERAGE(G29:G42)</f>
        <v>1.0060784244800411</v>
      </c>
      <c r="H44" s="78">
        <f>AVERAGE(H29:H42)</f>
        <v>2.8030435666428355</v>
      </c>
      <c r="I44" s="1"/>
      <c r="J44" s="5"/>
      <c r="K44" s="50"/>
    </row>
    <row r="45" spans="1:15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5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5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5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1:G21"/>
    <mergeCell ref="D9:F9"/>
    <mergeCell ref="D17:G17"/>
    <mergeCell ref="D18:G18"/>
    <mergeCell ref="D19:G19"/>
    <mergeCell ref="D20:G20"/>
    <mergeCell ref="D25:D27"/>
    <mergeCell ref="E25:E27"/>
    <mergeCell ref="F25:F27"/>
    <mergeCell ref="G25:G27"/>
    <mergeCell ref="H25:H27"/>
  </mergeCell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24" zoomScaleNormal="100" workbookViewId="0">
      <selection activeCell="O29" sqref="O29:O42"/>
    </sheetView>
  </sheetViews>
  <sheetFormatPr defaultRowHeight="15" x14ac:dyDescent="0.25"/>
  <cols>
    <col min="1" max="1" width="1.85546875" customWidth="1"/>
    <col min="2" max="2" width="4.7109375" customWidth="1"/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9" max="10" width="1.42578125" customWidth="1"/>
    <col min="11" max="11" width="8.28515625" customWidth="1"/>
    <col min="12" max="12" width="10.7109375" style="58" bestFit="1" customWidth="1"/>
    <col min="13" max="13" width="1.42578125" customWidth="1"/>
    <col min="14" max="14" width="16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73">
        <v>44659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5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 s="69"/>
    </row>
    <row r="18" spans="1:15" x14ac:dyDescent="0.25">
      <c r="A18" s="1"/>
      <c r="B18" s="6"/>
      <c r="C18" s="18"/>
      <c r="D18" s="93" t="s">
        <v>25</v>
      </c>
      <c r="E18" s="94"/>
      <c r="F18" s="94"/>
      <c r="G18" s="95"/>
      <c r="H18" s="65">
        <v>11467.11</v>
      </c>
      <c r="I18" s="1"/>
      <c r="J18" s="5"/>
      <c r="K18" s="51"/>
    </row>
    <row r="19" spans="1:15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5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458.68440000000004</v>
      </c>
      <c r="I20" s="1"/>
      <c r="J20" s="5"/>
      <c r="K20" s="58">
        <f>H20*0.9</f>
        <v>412.81596000000002</v>
      </c>
    </row>
    <row r="21" spans="1:15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145</v>
      </c>
      <c r="I21" s="1"/>
      <c r="J21" s="5"/>
      <c r="K21" s="60">
        <f>K20/H18%</f>
        <v>3.5999999999999996</v>
      </c>
    </row>
    <row r="22" spans="1:15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5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5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5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5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5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5" x14ac:dyDescent="0.25">
      <c r="A28" s="1"/>
      <c r="B28" s="6"/>
      <c r="C28" s="1"/>
      <c r="D28" s="35">
        <v>1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5" x14ac:dyDescent="0.25">
      <c r="A29" s="1"/>
      <c r="B29" s="6"/>
      <c r="C29" s="1"/>
      <c r="D29" s="46">
        <v>44646</v>
      </c>
      <c r="E29" s="75">
        <v>458.68440000000004</v>
      </c>
      <c r="F29" s="33">
        <v>470.261847375</v>
      </c>
      <c r="G29" s="63">
        <f t="shared" ref="G29:G43" si="0">F29/E29</f>
        <v>1.0252405518369492</v>
      </c>
      <c r="H29" s="79">
        <f t="shared" ref="H29:H42" si="1">F29-E29</f>
        <v>11.577447374999963</v>
      </c>
      <c r="I29" s="1"/>
      <c r="J29" s="49"/>
      <c r="K29" s="50">
        <f>ROUND((F29/$H$18%),4)</f>
        <v>4.101</v>
      </c>
      <c r="L29" s="58">
        <f t="shared" ref="L29:L42" si="2">(F29*10^7)/10^5</f>
        <v>47026.1847375</v>
      </c>
      <c r="N29">
        <v>470.261847375</v>
      </c>
      <c r="O29" t="b">
        <f>N29=F29</f>
        <v>1</v>
      </c>
    </row>
    <row r="30" spans="1:15" x14ac:dyDescent="0.25">
      <c r="A30" s="1"/>
      <c r="B30" s="6"/>
      <c r="C30" s="1"/>
      <c r="D30" s="46">
        <f>+D29+1</f>
        <v>44647</v>
      </c>
      <c r="E30" s="75">
        <v>458.68440000000004</v>
      </c>
      <c r="F30" s="67">
        <v>456.90106903500003</v>
      </c>
      <c r="G30" s="63">
        <f t="shared" si="0"/>
        <v>0.99611207408623448</v>
      </c>
      <c r="H30" s="79">
        <f t="shared" si="1"/>
        <v>-1.7833309650000047</v>
      </c>
      <c r="I30" s="1"/>
      <c r="J30" s="49"/>
      <c r="K30" s="50">
        <f>ROUND((F30/$H$18%),4)</f>
        <v>3.9843999999999999</v>
      </c>
      <c r="L30" s="58">
        <f t="shared" si="2"/>
        <v>45690.106903500004</v>
      </c>
      <c r="N30">
        <v>456.90106903500003</v>
      </c>
      <c r="O30" t="b">
        <f t="shared" ref="O30:O42" si="3">N30=F30</f>
        <v>1</v>
      </c>
    </row>
    <row r="31" spans="1:15" x14ac:dyDescent="0.25">
      <c r="A31" s="1"/>
      <c r="B31" s="6"/>
      <c r="C31" s="1"/>
      <c r="D31" s="46">
        <f t="shared" ref="D31:D42" si="4">+D30+1</f>
        <v>44648</v>
      </c>
      <c r="E31" s="75">
        <v>458.68440000000004</v>
      </c>
      <c r="F31" s="67">
        <v>430.32171480600005</v>
      </c>
      <c r="G31" s="63">
        <f t="shared" si="0"/>
        <v>0.93816514101199</v>
      </c>
      <c r="H31" s="79">
        <f t="shared" si="1"/>
        <v>-28.362685193999994</v>
      </c>
      <c r="I31" s="1"/>
      <c r="J31" s="49"/>
      <c r="K31" s="50">
        <f>ROUND((F31/$H$18%),4)</f>
        <v>3.7526999999999999</v>
      </c>
      <c r="L31" s="58">
        <f t="shared" si="2"/>
        <v>43032.171480600002</v>
      </c>
      <c r="N31">
        <v>430.32171480600005</v>
      </c>
      <c r="O31" t="b">
        <f t="shared" si="3"/>
        <v>1</v>
      </c>
    </row>
    <row r="32" spans="1:15" x14ac:dyDescent="0.25">
      <c r="A32" s="1"/>
      <c r="B32" s="6"/>
      <c r="C32" s="1"/>
      <c r="D32" s="46">
        <f t="shared" si="4"/>
        <v>44649</v>
      </c>
      <c r="E32" s="75">
        <v>458.68440000000004</v>
      </c>
      <c r="F32" s="67">
        <v>425.36833512499999</v>
      </c>
      <c r="G32" s="63">
        <f t="shared" si="0"/>
        <v>0.92736603888207214</v>
      </c>
      <c r="H32" s="79">
        <f t="shared" si="1"/>
        <v>-33.316064875000052</v>
      </c>
      <c r="I32" s="1"/>
      <c r="J32" s="49"/>
      <c r="K32" s="50">
        <f t="shared" ref="K32:K42" si="5">ROUND((F32/$H$18%),4)</f>
        <v>3.7094999999999998</v>
      </c>
      <c r="L32" s="58">
        <f t="shared" si="2"/>
        <v>42536.833512500001</v>
      </c>
      <c r="N32">
        <v>425.36833512499999</v>
      </c>
      <c r="O32" t="b">
        <f t="shared" si="3"/>
        <v>1</v>
      </c>
    </row>
    <row r="33" spans="1:15" x14ac:dyDescent="0.25">
      <c r="A33" s="1"/>
      <c r="B33" s="6"/>
      <c r="C33" s="1"/>
      <c r="D33" s="46">
        <f t="shared" si="4"/>
        <v>44650</v>
      </c>
      <c r="E33" s="75">
        <v>458.68440000000004</v>
      </c>
      <c r="F33" s="67">
        <v>440.89329146599999</v>
      </c>
      <c r="G33" s="63">
        <f t="shared" si="0"/>
        <v>0.96121274555227942</v>
      </c>
      <c r="H33" s="79">
        <f t="shared" si="1"/>
        <v>-17.791108534000045</v>
      </c>
      <c r="I33" s="1"/>
      <c r="J33" s="49"/>
      <c r="K33" s="50">
        <f t="shared" si="5"/>
        <v>3.8449</v>
      </c>
      <c r="L33" s="58">
        <f t="shared" si="2"/>
        <v>44089.329146600001</v>
      </c>
      <c r="N33">
        <v>440.89329146599999</v>
      </c>
      <c r="O33" t="b">
        <f t="shared" si="3"/>
        <v>1</v>
      </c>
    </row>
    <row r="34" spans="1:15" x14ac:dyDescent="0.25">
      <c r="A34" s="1"/>
      <c r="B34" s="6"/>
      <c r="C34" s="1"/>
      <c r="D34" s="46">
        <f t="shared" si="4"/>
        <v>44651</v>
      </c>
      <c r="E34" s="75">
        <v>458.68440000000004</v>
      </c>
      <c r="F34" s="67">
        <v>522.20243288799998</v>
      </c>
      <c r="G34" s="63">
        <f t="shared" si="0"/>
        <v>1.138478729357266</v>
      </c>
      <c r="H34" s="79">
        <f t="shared" si="1"/>
        <v>63.518032887999937</v>
      </c>
      <c r="I34" s="1"/>
      <c r="J34" s="49"/>
      <c r="K34" s="50">
        <f t="shared" si="5"/>
        <v>4.5538999999999996</v>
      </c>
      <c r="L34" s="58">
        <f t="shared" si="2"/>
        <v>52220.243288800004</v>
      </c>
      <c r="N34">
        <v>522.20243288799998</v>
      </c>
      <c r="O34" t="b">
        <f t="shared" si="3"/>
        <v>1</v>
      </c>
    </row>
    <row r="35" spans="1:15" x14ac:dyDescent="0.25">
      <c r="A35" s="1"/>
      <c r="B35" s="6"/>
      <c r="C35" s="1"/>
      <c r="D35" s="46">
        <f t="shared" si="4"/>
        <v>44652</v>
      </c>
      <c r="E35" s="75">
        <v>458.68440000000004</v>
      </c>
      <c r="F35" s="67">
        <v>514.61582869099993</v>
      </c>
      <c r="G35" s="63">
        <f t="shared" si="0"/>
        <v>1.1219388073607908</v>
      </c>
      <c r="H35" s="79">
        <f t="shared" si="1"/>
        <v>55.931428690999894</v>
      </c>
      <c r="I35" s="1"/>
      <c r="J35" s="49"/>
      <c r="K35" s="50">
        <f>ROUND((F35/$H$18%),4)</f>
        <v>4.4878</v>
      </c>
      <c r="L35" s="58">
        <f>(F35*10^7)/10^5</f>
        <v>51461.582869099992</v>
      </c>
      <c r="N35">
        <v>514.61582869099993</v>
      </c>
      <c r="O35" t="b">
        <f t="shared" si="3"/>
        <v>1</v>
      </c>
    </row>
    <row r="36" spans="1:15" x14ac:dyDescent="0.25">
      <c r="A36" s="1"/>
      <c r="B36" s="6"/>
      <c r="C36" s="1"/>
      <c r="D36" s="46">
        <f t="shared" si="4"/>
        <v>44653</v>
      </c>
      <c r="E36" s="75">
        <v>458.68440000000004</v>
      </c>
      <c r="F36" s="67">
        <v>453.84847608100006</v>
      </c>
      <c r="G36" s="63">
        <f t="shared" si="0"/>
        <v>0.98945696884611734</v>
      </c>
      <c r="H36" s="79">
        <f t="shared" si="1"/>
        <v>-4.8359239189999812</v>
      </c>
      <c r="I36" s="1"/>
      <c r="J36" s="49"/>
      <c r="K36" s="50">
        <f>ROUND((F36/$H$18%),4)</f>
        <v>3.9578000000000002</v>
      </c>
      <c r="L36" s="58">
        <f>(F36*10^7)/10^5</f>
        <v>45384.847608100004</v>
      </c>
      <c r="M36" s="58"/>
      <c r="N36">
        <v>453.84847608100006</v>
      </c>
      <c r="O36" t="b">
        <f t="shared" si="3"/>
        <v>1</v>
      </c>
    </row>
    <row r="37" spans="1:15" x14ac:dyDescent="0.25">
      <c r="A37" s="1"/>
      <c r="B37" s="6"/>
      <c r="C37" s="1"/>
      <c r="D37" s="46">
        <f t="shared" si="4"/>
        <v>44654</v>
      </c>
      <c r="E37" s="75">
        <v>458.68440000000004</v>
      </c>
      <c r="F37" s="67">
        <v>450.46159004899999</v>
      </c>
      <c r="G37" s="63">
        <f t="shared" si="0"/>
        <v>0.98207305513115328</v>
      </c>
      <c r="H37" s="79">
        <f t="shared" si="1"/>
        <v>-8.2228099510000447</v>
      </c>
      <c r="I37" s="1"/>
      <c r="J37" s="49"/>
      <c r="K37" s="50">
        <f>ROUND((F37/$H$18%),4)</f>
        <v>3.9283000000000001</v>
      </c>
      <c r="L37" s="58">
        <f>(F37*10^7)/10^5</f>
        <v>45046.159004900001</v>
      </c>
      <c r="N37">
        <v>450.46159004899999</v>
      </c>
      <c r="O37" t="b">
        <f t="shared" si="3"/>
        <v>1</v>
      </c>
    </row>
    <row r="38" spans="1:15" x14ac:dyDescent="0.25">
      <c r="A38" s="1"/>
      <c r="B38" s="6"/>
      <c r="C38" s="1"/>
      <c r="D38" s="46">
        <f t="shared" si="4"/>
        <v>44655</v>
      </c>
      <c r="E38" s="75">
        <v>458.68440000000004</v>
      </c>
      <c r="F38" s="67">
        <v>452.604715962</v>
      </c>
      <c r="G38" s="63">
        <f t="shared" si="0"/>
        <v>0.98674538737746464</v>
      </c>
      <c r="H38" s="79">
        <f t="shared" si="1"/>
        <v>-6.079684038000039</v>
      </c>
      <c r="I38" s="1"/>
      <c r="J38" s="49"/>
      <c r="K38" s="50">
        <f t="shared" si="5"/>
        <v>3.9470000000000001</v>
      </c>
      <c r="L38" s="58">
        <f t="shared" si="2"/>
        <v>45260.471596199997</v>
      </c>
      <c r="N38">
        <v>452.604715962</v>
      </c>
      <c r="O38" t="b">
        <f t="shared" si="3"/>
        <v>1</v>
      </c>
    </row>
    <row r="39" spans="1:15" x14ac:dyDescent="0.25">
      <c r="A39" s="1"/>
      <c r="B39" s="6"/>
      <c r="C39" s="1"/>
      <c r="D39" s="46">
        <f t="shared" si="4"/>
        <v>44656</v>
      </c>
      <c r="E39" s="75">
        <v>458.68440000000004</v>
      </c>
      <c r="F39" s="67">
        <v>450.81928455500002</v>
      </c>
      <c r="G39" s="63">
        <f t="shared" si="0"/>
        <v>0.98285288218871181</v>
      </c>
      <c r="H39" s="79">
        <f t="shared" si="1"/>
        <v>-7.8651154450000149</v>
      </c>
      <c r="I39" s="1"/>
      <c r="J39" s="49"/>
      <c r="K39" s="50">
        <f t="shared" si="5"/>
        <v>3.9314</v>
      </c>
      <c r="L39" s="58">
        <f t="shared" si="2"/>
        <v>45081.928455500005</v>
      </c>
      <c r="N39">
        <v>450.81928455500002</v>
      </c>
      <c r="O39" t="b">
        <f t="shared" si="3"/>
        <v>1</v>
      </c>
    </row>
    <row r="40" spans="1:15" x14ac:dyDescent="0.25">
      <c r="A40" s="1"/>
      <c r="B40" s="6"/>
      <c r="C40" s="1"/>
      <c r="D40" s="46">
        <f t="shared" si="4"/>
        <v>44657</v>
      </c>
      <c r="E40" s="75">
        <v>458.68440000000004</v>
      </c>
      <c r="F40" s="67">
        <v>450.30888223599999</v>
      </c>
      <c r="G40" s="63">
        <f t="shared" si="0"/>
        <v>0.98174012945720401</v>
      </c>
      <c r="H40" s="79">
        <f t="shared" si="1"/>
        <v>-8.3755177640000511</v>
      </c>
      <c r="I40" s="1"/>
      <c r="J40" s="49"/>
      <c r="K40" s="50">
        <f t="shared" si="5"/>
        <v>3.927</v>
      </c>
      <c r="L40" s="58">
        <f t="shared" si="2"/>
        <v>45030.888223599999</v>
      </c>
      <c r="N40" s="80">
        <v>450.30888223599999</v>
      </c>
      <c r="O40" t="b">
        <f t="shared" si="3"/>
        <v>1</v>
      </c>
    </row>
    <row r="41" spans="1:15" x14ac:dyDescent="0.25">
      <c r="A41" s="1"/>
      <c r="B41" s="6"/>
      <c r="C41" s="1"/>
      <c r="D41" s="46">
        <f t="shared" si="4"/>
        <v>44658</v>
      </c>
      <c r="E41" s="75">
        <v>458.68440000000004</v>
      </c>
      <c r="F41" s="67">
        <v>450.92397104300005</v>
      </c>
      <c r="G41" s="63">
        <f t="shared" si="0"/>
        <v>0.98308111425415823</v>
      </c>
      <c r="H41" s="79">
        <f t="shared" si="1"/>
        <v>-7.7604289569999878</v>
      </c>
      <c r="I41" s="1"/>
      <c r="J41" s="49"/>
      <c r="K41" s="50">
        <f t="shared" si="5"/>
        <v>3.9323000000000001</v>
      </c>
      <c r="L41" s="58">
        <f t="shared" si="2"/>
        <v>45092.397104300006</v>
      </c>
      <c r="N41" s="80">
        <v>450.92397104300005</v>
      </c>
      <c r="O41" t="b">
        <f t="shared" si="3"/>
        <v>1</v>
      </c>
    </row>
    <row r="42" spans="1:15" x14ac:dyDescent="0.25">
      <c r="A42" s="1"/>
      <c r="B42" s="6"/>
      <c r="C42" s="1"/>
      <c r="D42" s="46">
        <f t="shared" si="4"/>
        <v>44659</v>
      </c>
      <c r="E42" s="75">
        <v>458.68440000000004</v>
      </c>
      <c r="F42" s="67">
        <v>490.11716837399996</v>
      </c>
      <c r="G42" s="63">
        <f t="shared" si="0"/>
        <v>1.0685280955140395</v>
      </c>
      <c r="H42" s="79">
        <f t="shared" si="1"/>
        <v>31.43276837399992</v>
      </c>
      <c r="J42" s="49"/>
      <c r="K42" s="50">
        <f t="shared" si="5"/>
        <v>4.2740999999999998</v>
      </c>
      <c r="L42" s="58">
        <f t="shared" si="2"/>
        <v>49011.716837399996</v>
      </c>
      <c r="N42" s="80">
        <v>490.11716837399996</v>
      </c>
      <c r="O42" t="b">
        <f t="shared" si="3"/>
        <v>1</v>
      </c>
    </row>
    <row r="43" spans="1:15" x14ac:dyDescent="0.25">
      <c r="A43" s="1"/>
      <c r="B43" s="6"/>
      <c r="C43" s="1"/>
      <c r="D43" s="42" t="s">
        <v>77</v>
      </c>
      <c r="E43" s="74">
        <f>SUM(E29:E42)</f>
        <v>6421.5816000000004</v>
      </c>
      <c r="F43" s="76">
        <f>SUM(F29:F42)</f>
        <v>6459.6486076860001</v>
      </c>
      <c r="G43" s="77">
        <f t="shared" si="0"/>
        <v>1.0059279800611736</v>
      </c>
      <c r="H43" s="76">
        <f>SUM(H29:H42)</f>
        <v>38.067007685999499</v>
      </c>
      <c r="I43" s="1"/>
      <c r="J43" s="5"/>
      <c r="K43" s="50"/>
    </row>
    <row r="44" spans="1:15" x14ac:dyDescent="0.25">
      <c r="A44" s="1"/>
      <c r="B44" s="6"/>
      <c r="C44" s="1"/>
      <c r="D44" s="9" t="s">
        <v>0</v>
      </c>
      <c r="E44" s="78">
        <f>AVERAGE(E29:E42)</f>
        <v>458.68440000000004</v>
      </c>
      <c r="F44" s="78">
        <f>AVERAGE(F29:F42)</f>
        <v>461.40347197757143</v>
      </c>
      <c r="G44" s="77">
        <f>AVERAGE(G29:G42)</f>
        <v>1.0059279800611738</v>
      </c>
      <c r="H44" s="78">
        <f>AVERAGE(H29:H42)</f>
        <v>2.7190719775713927</v>
      </c>
      <c r="I44" s="1"/>
      <c r="J44" s="5"/>
      <c r="K44" s="50"/>
    </row>
    <row r="45" spans="1:15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5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5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5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1:G21"/>
    <mergeCell ref="D9:F9"/>
    <mergeCell ref="D17:G17"/>
    <mergeCell ref="D18:G18"/>
    <mergeCell ref="D19:G19"/>
    <mergeCell ref="D20:G20"/>
    <mergeCell ref="D25:D27"/>
    <mergeCell ref="E25:E27"/>
    <mergeCell ref="F25:F27"/>
    <mergeCell ref="G25:G27"/>
    <mergeCell ref="H25:H27"/>
  </mergeCell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25" zoomScaleNormal="100" workbookViewId="0">
      <selection activeCell="O36" sqref="O36"/>
    </sheetView>
  </sheetViews>
  <sheetFormatPr defaultRowHeight="15" x14ac:dyDescent="0.25"/>
  <cols>
    <col min="1" max="1" width="1.85546875" customWidth="1"/>
    <col min="2" max="2" width="4.7109375" customWidth="1"/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9" max="10" width="1.42578125" customWidth="1"/>
    <col min="11" max="11" width="8.28515625" customWidth="1"/>
    <col min="12" max="12" width="10.7109375" style="58" bestFit="1" customWidth="1"/>
    <col min="13" max="13" width="1.42578125" customWidth="1"/>
    <col min="14" max="14" width="16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73">
        <v>44673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5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 s="69"/>
    </row>
    <row r="18" spans="1:15" x14ac:dyDescent="0.25">
      <c r="A18" s="1"/>
      <c r="B18" s="6"/>
      <c r="C18" s="18"/>
      <c r="D18" s="93" t="s">
        <v>25</v>
      </c>
      <c r="E18" s="94"/>
      <c r="F18" s="94"/>
      <c r="G18" s="95"/>
      <c r="H18" s="65">
        <v>11374.21</v>
      </c>
      <c r="I18" s="1"/>
      <c r="J18" s="5"/>
      <c r="K18" s="51"/>
    </row>
    <row r="19" spans="1:15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5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454.96839999999997</v>
      </c>
      <c r="I20" s="1"/>
      <c r="J20" s="5"/>
      <c r="K20" s="58">
        <f>H20*0.9</f>
        <v>409.47156000000001</v>
      </c>
    </row>
    <row r="21" spans="1:15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145</v>
      </c>
      <c r="I21" s="1"/>
      <c r="J21" s="5"/>
      <c r="K21" s="60">
        <f>K20/H18%</f>
        <v>3.6</v>
      </c>
    </row>
    <row r="22" spans="1:15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5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5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5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5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5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5" x14ac:dyDescent="0.25">
      <c r="A28" s="1"/>
      <c r="B28" s="6"/>
      <c r="C28" s="1"/>
      <c r="D28" s="35">
        <v>1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5" x14ac:dyDescent="0.25">
      <c r="A29" s="1"/>
      <c r="B29" s="6"/>
      <c r="C29" s="1"/>
      <c r="D29" s="46">
        <v>44660</v>
      </c>
      <c r="E29" s="75">
        <v>454.96839999999997</v>
      </c>
      <c r="F29" s="33">
        <v>479.59132836400005</v>
      </c>
      <c r="G29" s="63">
        <f t="shared" ref="G29:G43" si="0">F29/E29</f>
        <v>1.0541200847443473</v>
      </c>
      <c r="H29" s="79">
        <f t="shared" ref="H29:H42" si="1">F29-E29</f>
        <v>24.622928364000074</v>
      </c>
      <c r="I29" s="1"/>
      <c r="J29" s="49"/>
      <c r="K29" s="50">
        <f>ROUND((F29/$H$18%),4)</f>
        <v>4.2164999999999999</v>
      </c>
      <c r="L29" s="58">
        <f t="shared" ref="L29:L42" si="2">(F29*10^7)/10^5</f>
        <v>47959.1328364</v>
      </c>
      <c r="N29">
        <v>479.59132836400005</v>
      </c>
      <c r="O29" t="b">
        <f>N29=F29</f>
        <v>1</v>
      </c>
    </row>
    <row r="30" spans="1:15" x14ac:dyDescent="0.25">
      <c r="A30" s="1"/>
      <c r="B30" s="6"/>
      <c r="C30" s="1"/>
      <c r="D30" s="46">
        <f>+D29+1</f>
        <v>44661</v>
      </c>
      <c r="E30" s="75">
        <v>454.96839999999997</v>
      </c>
      <c r="F30" s="67">
        <v>479.41950685600005</v>
      </c>
      <c r="G30" s="63">
        <f t="shared" si="0"/>
        <v>1.0537424288280244</v>
      </c>
      <c r="H30" s="79">
        <f t="shared" si="1"/>
        <v>24.451106856000081</v>
      </c>
      <c r="I30" s="1"/>
      <c r="J30" s="49"/>
      <c r="K30" s="50">
        <f>ROUND((F30/$H$18%),4)</f>
        <v>4.2149999999999999</v>
      </c>
      <c r="L30" s="58">
        <f t="shared" si="2"/>
        <v>47941.950685600001</v>
      </c>
      <c r="N30">
        <v>479.41950685600005</v>
      </c>
      <c r="O30" t="b">
        <f t="shared" ref="O30:O42" si="3">N30=F30</f>
        <v>1</v>
      </c>
    </row>
    <row r="31" spans="1:15" x14ac:dyDescent="0.25">
      <c r="A31" s="1"/>
      <c r="B31" s="6"/>
      <c r="C31" s="1"/>
      <c r="D31" s="46">
        <f t="shared" ref="D31:D42" si="4">+D30+1</f>
        <v>44662</v>
      </c>
      <c r="E31" s="75">
        <v>454.96839999999997</v>
      </c>
      <c r="F31" s="67">
        <v>425.780657276</v>
      </c>
      <c r="G31" s="63">
        <f t="shared" si="0"/>
        <v>0.93584665940755452</v>
      </c>
      <c r="H31" s="79">
        <f t="shared" si="1"/>
        <v>-29.187742723999975</v>
      </c>
      <c r="I31" s="1"/>
      <c r="J31" s="49"/>
      <c r="K31" s="50">
        <f>ROUND((F31/$H$18%),4)</f>
        <v>3.7433999999999998</v>
      </c>
      <c r="L31" s="58">
        <f t="shared" si="2"/>
        <v>42578.065727600006</v>
      </c>
      <c r="N31">
        <v>425.780657276</v>
      </c>
      <c r="O31" t="b">
        <f t="shared" si="3"/>
        <v>1</v>
      </c>
    </row>
    <row r="32" spans="1:15" x14ac:dyDescent="0.25">
      <c r="A32" s="1"/>
      <c r="B32" s="6"/>
      <c r="C32" s="1"/>
      <c r="D32" s="46">
        <f t="shared" si="4"/>
        <v>44663</v>
      </c>
      <c r="E32" s="75">
        <v>454.96839999999997</v>
      </c>
      <c r="F32" s="67">
        <v>425.29225757900002</v>
      </c>
      <c r="G32" s="63">
        <f t="shared" si="0"/>
        <v>0.93477317892627276</v>
      </c>
      <c r="H32" s="79">
        <f t="shared" si="1"/>
        <v>-29.676142420999952</v>
      </c>
      <c r="I32" s="1"/>
      <c r="J32" s="49"/>
      <c r="K32" s="50">
        <f t="shared" ref="K32:K42" si="5">ROUND((F32/$H$18%),4)</f>
        <v>3.7391000000000001</v>
      </c>
      <c r="L32" s="58">
        <f t="shared" si="2"/>
        <v>42529.225757900007</v>
      </c>
      <c r="N32">
        <v>425.29225757900002</v>
      </c>
      <c r="O32" t="b">
        <f t="shared" si="3"/>
        <v>1</v>
      </c>
    </row>
    <row r="33" spans="1:15" x14ac:dyDescent="0.25">
      <c r="A33" s="1"/>
      <c r="B33" s="6"/>
      <c r="C33" s="1"/>
      <c r="D33" s="46">
        <f t="shared" si="4"/>
        <v>44664</v>
      </c>
      <c r="E33" s="75">
        <v>454.96839999999997</v>
      </c>
      <c r="F33" s="67">
        <v>460.54766411999998</v>
      </c>
      <c r="G33" s="63">
        <f t="shared" si="0"/>
        <v>1.0122629706151021</v>
      </c>
      <c r="H33" s="79">
        <f t="shared" si="1"/>
        <v>5.5792641200000048</v>
      </c>
      <c r="I33" s="1"/>
      <c r="J33" s="49"/>
      <c r="K33" s="50">
        <f t="shared" si="5"/>
        <v>4.0491000000000001</v>
      </c>
      <c r="L33" s="58">
        <f t="shared" si="2"/>
        <v>46054.766411999997</v>
      </c>
      <c r="N33">
        <v>460.54766411999998</v>
      </c>
      <c r="O33" t="b">
        <f t="shared" si="3"/>
        <v>1</v>
      </c>
    </row>
    <row r="34" spans="1:15" x14ac:dyDescent="0.25">
      <c r="A34" s="1"/>
      <c r="B34" s="6"/>
      <c r="C34" s="1"/>
      <c r="D34" s="46">
        <f t="shared" si="4"/>
        <v>44665</v>
      </c>
      <c r="E34" s="75">
        <v>454.96839999999997</v>
      </c>
      <c r="F34" s="67">
        <v>448.72134695600005</v>
      </c>
      <c r="G34" s="63">
        <f t="shared" si="0"/>
        <v>0.98626925948263677</v>
      </c>
      <c r="H34" s="79">
        <f t="shared" si="1"/>
        <v>-6.2470530439999266</v>
      </c>
      <c r="I34" s="1"/>
      <c r="J34" s="49"/>
      <c r="K34" s="50">
        <f t="shared" si="5"/>
        <v>3.9451000000000001</v>
      </c>
      <c r="L34" s="58">
        <f t="shared" si="2"/>
        <v>44872.134695600005</v>
      </c>
      <c r="N34">
        <v>448.72134695600005</v>
      </c>
      <c r="O34" t="b">
        <f t="shared" si="3"/>
        <v>1</v>
      </c>
    </row>
    <row r="35" spans="1:15" x14ac:dyDescent="0.25">
      <c r="A35" s="1"/>
      <c r="B35" s="6"/>
      <c r="C35" s="1"/>
      <c r="D35" s="46">
        <f t="shared" si="4"/>
        <v>44666</v>
      </c>
      <c r="E35" s="75">
        <v>454.96839999999997</v>
      </c>
      <c r="F35" s="67">
        <v>434.50072484799995</v>
      </c>
      <c r="G35" s="63">
        <f t="shared" si="0"/>
        <v>0.9550129741933725</v>
      </c>
      <c r="H35" s="79">
        <f t="shared" si="1"/>
        <v>-20.467675152000027</v>
      </c>
      <c r="I35" s="1"/>
      <c r="J35" s="49"/>
      <c r="K35" s="50">
        <f>ROUND((F35/$H$18%),4)</f>
        <v>3.8201000000000001</v>
      </c>
      <c r="L35" s="58">
        <f>(F35*10^7)/10^5</f>
        <v>43450.072484799995</v>
      </c>
      <c r="N35">
        <v>434.50072484799995</v>
      </c>
      <c r="O35" t="b">
        <f t="shared" si="3"/>
        <v>1</v>
      </c>
    </row>
    <row r="36" spans="1:15" x14ac:dyDescent="0.25">
      <c r="A36" s="1"/>
      <c r="B36" s="6"/>
      <c r="C36" s="1"/>
      <c r="D36" s="46">
        <f t="shared" si="4"/>
        <v>44667</v>
      </c>
      <c r="E36" s="75">
        <v>454.96839999999997</v>
      </c>
      <c r="F36" s="67">
        <v>427.91414839200002</v>
      </c>
      <c r="G36" s="63">
        <f t="shared" ref="G36:G42" si="6">F36/E36</f>
        <v>0.94053597654694265</v>
      </c>
      <c r="H36" s="79">
        <f t="shared" si="1"/>
        <v>-27.054251607999959</v>
      </c>
      <c r="I36" s="1"/>
      <c r="J36" s="49"/>
      <c r="K36" s="50">
        <f>ROUND((F36/$H$18%),4)</f>
        <v>3.7621000000000002</v>
      </c>
      <c r="L36" s="58">
        <f>(F36*10^7)/10^5</f>
        <v>42791.414839199999</v>
      </c>
      <c r="M36" s="58"/>
      <c r="N36">
        <v>427.91414839200002</v>
      </c>
      <c r="O36" t="b">
        <f t="shared" si="3"/>
        <v>1</v>
      </c>
    </row>
    <row r="37" spans="1:15" x14ac:dyDescent="0.25">
      <c r="A37" s="1"/>
      <c r="B37" s="6"/>
      <c r="C37" s="1"/>
      <c r="D37" s="46">
        <f t="shared" si="4"/>
        <v>44668</v>
      </c>
      <c r="E37" s="75">
        <v>454.96839999999997</v>
      </c>
      <c r="F37" s="67">
        <v>425.32838398799998</v>
      </c>
      <c r="G37" s="63">
        <f t="shared" si="6"/>
        <v>0.93485258314203801</v>
      </c>
      <c r="H37" s="79">
        <f t="shared" si="1"/>
        <v>-29.64001601199999</v>
      </c>
      <c r="I37" s="1"/>
      <c r="J37" s="49"/>
      <c r="K37" s="50">
        <f>ROUND((F37/$H$18%),4)</f>
        <v>3.7393999999999998</v>
      </c>
      <c r="L37" s="58">
        <f>(F37*10^7)/10^5</f>
        <v>42532.838398799999</v>
      </c>
      <c r="N37">
        <v>425.32838398799998</v>
      </c>
      <c r="O37" t="b">
        <f t="shared" si="3"/>
        <v>1</v>
      </c>
    </row>
    <row r="38" spans="1:15" x14ac:dyDescent="0.25">
      <c r="A38" s="1"/>
      <c r="B38" s="6"/>
      <c r="C38" s="1"/>
      <c r="D38" s="46">
        <f t="shared" si="4"/>
        <v>44669</v>
      </c>
      <c r="E38" s="75">
        <v>454.96839999999997</v>
      </c>
      <c r="F38" s="67">
        <v>465.43175321000001</v>
      </c>
      <c r="G38" s="63">
        <f t="shared" si="6"/>
        <v>1.0229979779035203</v>
      </c>
      <c r="H38" s="79">
        <f t="shared" si="1"/>
        <v>10.463353210000037</v>
      </c>
      <c r="I38" s="1"/>
      <c r="J38" s="49"/>
      <c r="K38" s="50">
        <f t="shared" si="5"/>
        <v>4.0919999999999996</v>
      </c>
      <c r="L38" s="58">
        <f t="shared" si="2"/>
        <v>46543.175321000002</v>
      </c>
      <c r="N38">
        <v>465.43175321000001</v>
      </c>
      <c r="O38" t="b">
        <f t="shared" si="3"/>
        <v>1</v>
      </c>
    </row>
    <row r="39" spans="1:15" x14ac:dyDescent="0.25">
      <c r="A39" s="1"/>
      <c r="B39" s="6"/>
      <c r="C39" s="1"/>
      <c r="D39" s="46">
        <f t="shared" si="4"/>
        <v>44670</v>
      </c>
      <c r="E39" s="75">
        <v>454.96839999999997</v>
      </c>
      <c r="F39" s="67">
        <v>465.80522883000003</v>
      </c>
      <c r="G39" s="63">
        <f t="shared" si="6"/>
        <v>1.0238188604527261</v>
      </c>
      <c r="H39" s="79">
        <f t="shared" si="1"/>
        <v>10.836828830000059</v>
      </c>
      <c r="I39" s="1"/>
      <c r="J39" s="49"/>
      <c r="K39" s="50">
        <f t="shared" si="5"/>
        <v>4.0952999999999999</v>
      </c>
      <c r="L39" s="58">
        <f t="shared" si="2"/>
        <v>46580.522883000005</v>
      </c>
      <c r="N39">
        <v>465.80522883000003</v>
      </c>
      <c r="O39" t="b">
        <f t="shared" si="3"/>
        <v>1</v>
      </c>
    </row>
    <row r="40" spans="1:15" x14ac:dyDescent="0.25">
      <c r="A40" s="1"/>
      <c r="B40" s="6"/>
      <c r="C40" s="1"/>
      <c r="D40" s="46">
        <f t="shared" si="4"/>
        <v>44671</v>
      </c>
      <c r="E40" s="75">
        <v>454.96839999999997</v>
      </c>
      <c r="F40" s="67">
        <v>465.62873797600002</v>
      </c>
      <c r="G40" s="63">
        <f t="shared" si="6"/>
        <v>1.0234309415247302</v>
      </c>
      <c r="H40" s="79">
        <f t="shared" si="1"/>
        <v>10.660337976000051</v>
      </c>
      <c r="I40" s="1"/>
      <c r="J40" s="49"/>
      <c r="K40" s="50">
        <f t="shared" si="5"/>
        <v>4.0937000000000001</v>
      </c>
      <c r="L40" s="58">
        <f t="shared" si="2"/>
        <v>46562.873797600005</v>
      </c>
      <c r="N40" s="80">
        <v>465.62873797600002</v>
      </c>
      <c r="O40" t="b">
        <f t="shared" si="3"/>
        <v>1</v>
      </c>
    </row>
    <row r="41" spans="1:15" x14ac:dyDescent="0.25">
      <c r="A41" s="1"/>
      <c r="B41" s="6"/>
      <c r="C41" s="1"/>
      <c r="D41" s="46">
        <f t="shared" si="4"/>
        <v>44672</v>
      </c>
      <c r="E41" s="75">
        <v>454.96839999999997</v>
      </c>
      <c r="F41" s="67">
        <v>500.94115632799998</v>
      </c>
      <c r="G41" s="63">
        <f t="shared" si="6"/>
        <v>1.1010460425998816</v>
      </c>
      <c r="H41" s="79">
        <f t="shared" si="1"/>
        <v>45.972756328000003</v>
      </c>
      <c r="I41" s="1"/>
      <c r="J41" s="49"/>
      <c r="K41" s="50">
        <f t="shared" si="5"/>
        <v>4.4042000000000003</v>
      </c>
      <c r="L41" s="58">
        <f t="shared" si="2"/>
        <v>50094.1156328</v>
      </c>
      <c r="N41" s="80">
        <v>500.94115632799998</v>
      </c>
      <c r="O41" t="b">
        <f t="shared" si="3"/>
        <v>1</v>
      </c>
    </row>
    <row r="42" spans="1:15" x14ac:dyDescent="0.25">
      <c r="A42" s="1"/>
      <c r="B42" s="6"/>
      <c r="C42" s="1"/>
      <c r="D42" s="46">
        <f t="shared" si="4"/>
        <v>44673</v>
      </c>
      <c r="E42" s="75">
        <v>454.96839999999997</v>
      </c>
      <c r="F42" s="67">
        <v>501.95130042799997</v>
      </c>
      <c r="G42" s="63">
        <f t="shared" si="6"/>
        <v>1.1032662937206188</v>
      </c>
      <c r="H42" s="79">
        <f t="shared" si="1"/>
        <v>46.982900427999994</v>
      </c>
      <c r="J42" s="49"/>
      <c r="K42" s="50">
        <f t="shared" si="5"/>
        <v>4.4131</v>
      </c>
      <c r="L42" s="58">
        <f t="shared" si="2"/>
        <v>50195.130042799996</v>
      </c>
      <c r="N42" s="80">
        <v>501.95130042799997</v>
      </c>
      <c r="O42" t="b">
        <f t="shared" si="3"/>
        <v>1</v>
      </c>
    </row>
    <row r="43" spans="1:15" x14ac:dyDescent="0.25">
      <c r="A43" s="1"/>
      <c r="B43" s="6"/>
      <c r="C43" s="1"/>
      <c r="D43" s="42" t="s">
        <v>77</v>
      </c>
      <c r="E43" s="74">
        <f>SUM(E29:E42)</f>
        <v>6369.5575999999974</v>
      </c>
      <c r="F43" s="76">
        <f>SUM(F29:F42)</f>
        <v>6406.8541951510006</v>
      </c>
      <c r="G43" s="77">
        <f t="shared" si="0"/>
        <v>1.0058554451491266</v>
      </c>
      <c r="H43" s="76">
        <f>SUM(H29:H42)</f>
        <v>37.296595151000474</v>
      </c>
      <c r="I43" s="1"/>
      <c r="J43" s="5"/>
      <c r="K43" s="50"/>
    </row>
    <row r="44" spans="1:15" x14ac:dyDescent="0.25">
      <c r="A44" s="1"/>
      <c r="B44" s="6"/>
      <c r="C44" s="1"/>
      <c r="D44" s="9" t="s">
        <v>0</v>
      </c>
      <c r="E44" s="78">
        <f>AVERAGE(E29:E42)</f>
        <v>454.9683999999998</v>
      </c>
      <c r="F44" s="78">
        <f>AVERAGE(F29:F42)</f>
        <v>457.63244251078578</v>
      </c>
      <c r="G44" s="77">
        <f>AVERAGE(G29:G42)</f>
        <v>1.0058554451491262</v>
      </c>
      <c r="H44" s="78">
        <f>AVERAGE(H29:H42)</f>
        <v>2.6640425107857482</v>
      </c>
      <c r="I44" s="1"/>
      <c r="J44" s="5"/>
      <c r="K44" s="50"/>
    </row>
    <row r="45" spans="1:15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5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5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5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1:G21"/>
    <mergeCell ref="D9:F9"/>
    <mergeCell ref="D17:G17"/>
    <mergeCell ref="D18:G18"/>
    <mergeCell ref="D19:G19"/>
    <mergeCell ref="D20:G20"/>
    <mergeCell ref="D25:D27"/>
    <mergeCell ref="E25:E27"/>
    <mergeCell ref="F25:F27"/>
    <mergeCell ref="G25:G27"/>
    <mergeCell ref="H25:H27"/>
  </mergeCell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20" zoomScaleNormal="100" workbookViewId="0">
      <selection activeCell="E31" sqref="E31"/>
    </sheetView>
  </sheetViews>
  <sheetFormatPr defaultRowHeight="15" x14ac:dyDescent="0.25"/>
  <cols>
    <col min="1" max="1" width="20" customWidth="1"/>
    <col min="2" max="2" width="4.7109375" customWidth="1"/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9" max="10" width="1.42578125" customWidth="1"/>
    <col min="11" max="11" width="8.28515625" customWidth="1"/>
    <col min="12" max="12" width="10.7109375" style="58" bestFit="1" customWidth="1"/>
    <col min="13" max="13" width="1.42578125" customWidth="1"/>
    <col min="14" max="14" width="16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73">
        <v>44687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 s="69"/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65">
        <v>11502.67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460.10680000000002</v>
      </c>
      <c r="I20" s="1"/>
      <c r="J20" s="5"/>
      <c r="K20" s="58">
        <f>H20*0.9</f>
        <v>414.09612000000004</v>
      </c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145</v>
      </c>
      <c r="I21" s="1"/>
      <c r="J21" s="5"/>
      <c r="K21" s="60">
        <f>K20/H18%</f>
        <v>3.6</v>
      </c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35">
        <v>1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44674</v>
      </c>
      <c r="E29" s="75">
        <v>460.10680000000002</v>
      </c>
      <c r="F29" s="33">
        <v>490.60767644600003</v>
      </c>
      <c r="G29" s="63">
        <f t="shared" ref="G29:G43" si="0">F29/E29</f>
        <v>1.0662908621346174</v>
      </c>
      <c r="H29" s="79">
        <f t="shared" ref="H29:H42" si="1">F29-E29</f>
        <v>30.500876446000007</v>
      </c>
      <c r="I29" s="1"/>
      <c r="J29" s="49"/>
      <c r="K29" s="50">
        <f>ROUND((F29/$H$18%),4)</f>
        <v>4.2652000000000001</v>
      </c>
      <c r="L29" s="58">
        <f t="shared" ref="L29:L42" si="2">(F29*10^7)/10^5</f>
        <v>49060.767644599997</v>
      </c>
    </row>
    <row r="30" spans="1:12" x14ac:dyDescent="0.25">
      <c r="A30" s="1"/>
      <c r="B30" s="6"/>
      <c r="C30" s="1"/>
      <c r="D30" s="46">
        <f>+D29+1</f>
        <v>44675</v>
      </c>
      <c r="E30" s="75">
        <v>460.10680000000002</v>
      </c>
      <c r="F30" s="67">
        <v>483.80911087799996</v>
      </c>
      <c r="G30" s="63">
        <f t="shared" si="0"/>
        <v>1.0515148023850114</v>
      </c>
      <c r="H30" s="79">
        <f t="shared" si="1"/>
        <v>23.702310877999935</v>
      </c>
      <c r="I30" s="1"/>
      <c r="J30" s="49"/>
      <c r="K30" s="50">
        <f>ROUND((F30/$H$18%),4)</f>
        <v>4.2061000000000002</v>
      </c>
      <c r="L30" s="58">
        <f t="shared" si="2"/>
        <v>48380.911087799999</v>
      </c>
    </row>
    <row r="31" spans="1:12" x14ac:dyDescent="0.25">
      <c r="A31" s="1"/>
      <c r="B31" s="6"/>
      <c r="C31" s="1"/>
      <c r="D31" s="46">
        <f t="shared" ref="D31:D42" si="3">+D30+1</f>
        <v>44676</v>
      </c>
      <c r="E31" s="75">
        <v>460.10680000000002</v>
      </c>
      <c r="F31" s="67">
        <v>440.78119205699994</v>
      </c>
      <c r="G31" s="63">
        <f t="shared" si="0"/>
        <v>0.95799756069025699</v>
      </c>
      <c r="H31" s="79">
        <f t="shared" si="1"/>
        <v>-19.32560794300008</v>
      </c>
      <c r="I31" s="1"/>
      <c r="J31" s="49"/>
      <c r="K31" s="50">
        <f>ROUND((F31/$H$18%),4)</f>
        <v>3.8319999999999999</v>
      </c>
      <c r="L31" s="58">
        <f t="shared" si="2"/>
        <v>44078.119205699993</v>
      </c>
    </row>
    <row r="32" spans="1:12" x14ac:dyDescent="0.25">
      <c r="A32" s="1"/>
      <c r="B32" s="6"/>
      <c r="C32" s="1"/>
      <c r="D32" s="46">
        <f t="shared" si="3"/>
        <v>44677</v>
      </c>
      <c r="E32" s="75">
        <v>460.10680000000002</v>
      </c>
      <c r="F32" s="67">
        <v>440.58918069200001</v>
      </c>
      <c r="G32" s="63">
        <f t="shared" si="0"/>
        <v>0.95758024157000066</v>
      </c>
      <c r="H32" s="79">
        <f t="shared" si="1"/>
        <v>-19.517619308000008</v>
      </c>
      <c r="I32" s="1"/>
      <c r="J32" s="49"/>
      <c r="K32" s="50">
        <f t="shared" ref="K32:K42" si="4">ROUND((F32/$H$18%),4)</f>
        <v>3.8302999999999998</v>
      </c>
      <c r="L32" s="58">
        <f t="shared" si="2"/>
        <v>44058.918069200001</v>
      </c>
    </row>
    <row r="33" spans="1:15" x14ac:dyDescent="0.25">
      <c r="A33" s="1"/>
      <c r="B33" s="6"/>
      <c r="C33" s="1"/>
      <c r="D33" s="46">
        <f t="shared" si="3"/>
        <v>44678</v>
      </c>
      <c r="E33" s="75">
        <v>460.10680000000002</v>
      </c>
      <c r="F33" s="67">
        <v>440.069845284</v>
      </c>
      <c r="G33" s="63">
        <f t="shared" si="0"/>
        <v>0.95645151361379566</v>
      </c>
      <c r="H33" s="79">
        <f t="shared" si="1"/>
        <v>-20.036954716000025</v>
      </c>
      <c r="I33" s="1"/>
      <c r="J33" s="49"/>
      <c r="K33" s="50">
        <f t="shared" si="4"/>
        <v>3.8258000000000001</v>
      </c>
      <c r="L33" s="58">
        <f t="shared" si="2"/>
        <v>44006.984528400004</v>
      </c>
    </row>
    <row r="34" spans="1:15" x14ac:dyDescent="0.25">
      <c r="A34" s="1"/>
      <c r="B34" s="6"/>
      <c r="C34" s="1"/>
      <c r="D34" s="46">
        <f t="shared" si="3"/>
        <v>44679</v>
      </c>
      <c r="E34" s="75">
        <v>460.10680000000002</v>
      </c>
      <c r="F34" s="67">
        <v>440.22399581099995</v>
      </c>
      <c r="G34" s="63">
        <f t="shared" si="0"/>
        <v>0.95678654566939658</v>
      </c>
      <c r="H34" s="79">
        <f t="shared" si="1"/>
        <v>-19.882804189000069</v>
      </c>
      <c r="I34" s="1"/>
      <c r="J34" s="49"/>
      <c r="K34" s="50">
        <f t="shared" si="4"/>
        <v>3.8271000000000002</v>
      </c>
      <c r="L34" s="58">
        <f t="shared" si="2"/>
        <v>44022.399581099999</v>
      </c>
    </row>
    <row r="35" spans="1:15" x14ac:dyDescent="0.25">
      <c r="A35" s="1"/>
      <c r="B35" s="6"/>
      <c r="C35" s="1"/>
      <c r="D35" s="46">
        <f t="shared" si="3"/>
        <v>44680</v>
      </c>
      <c r="E35" s="75">
        <v>460.10680000000002</v>
      </c>
      <c r="F35" s="67">
        <v>500.27695703100005</v>
      </c>
      <c r="G35" s="63">
        <f t="shared" si="0"/>
        <v>1.0873061581158985</v>
      </c>
      <c r="H35" s="79">
        <f t="shared" si="1"/>
        <v>40.170157031000031</v>
      </c>
      <c r="I35" s="1"/>
      <c r="J35" s="49"/>
      <c r="K35" s="50">
        <f>ROUND((F35/$H$18%),4)</f>
        <v>4.3491999999999997</v>
      </c>
      <c r="L35" s="58">
        <f>(F35*10^7)/10^5</f>
        <v>50027.695703100006</v>
      </c>
    </row>
    <row r="36" spans="1:15" s="92" customFormat="1" x14ac:dyDescent="0.25">
      <c r="A36" s="82"/>
      <c r="B36" s="83"/>
      <c r="C36" s="82"/>
      <c r="D36" s="84">
        <f t="shared" si="3"/>
        <v>44681</v>
      </c>
      <c r="E36" s="85">
        <v>460.10680000000002</v>
      </c>
      <c r="F36" s="86">
        <v>472.80576524200001</v>
      </c>
      <c r="G36" s="87">
        <f t="shared" si="0"/>
        <v>1.0276000381693988</v>
      </c>
      <c r="H36" s="88">
        <f t="shared" si="1"/>
        <v>12.698965241999986</v>
      </c>
      <c r="I36" s="82"/>
      <c r="J36" s="89"/>
      <c r="K36" s="90">
        <f>ROUND((F36/$H$18%),4)</f>
        <v>4.1104000000000003</v>
      </c>
      <c r="L36" s="91">
        <f>(F36*10^7)/10^5</f>
        <v>47280.576524199998</v>
      </c>
      <c r="M36" s="91"/>
    </row>
    <row r="37" spans="1:15" x14ac:dyDescent="0.25">
      <c r="A37" s="1"/>
      <c r="B37" s="6"/>
      <c r="C37" s="1"/>
      <c r="D37" s="46">
        <f t="shared" si="3"/>
        <v>44682</v>
      </c>
      <c r="E37" s="75">
        <v>460.10680000000002</v>
      </c>
      <c r="F37" s="67">
        <v>470.66175991400002</v>
      </c>
      <c r="G37" s="63">
        <f t="shared" si="0"/>
        <v>1.0229402389054019</v>
      </c>
      <c r="H37" s="79">
        <f t="shared" si="1"/>
        <v>10.554959913999994</v>
      </c>
      <c r="I37" s="1"/>
      <c r="J37" s="49"/>
      <c r="K37" s="50">
        <f>ROUND((F37/$H$18%),4)</f>
        <v>4.0918000000000001</v>
      </c>
      <c r="L37" s="58">
        <f>(F37*10^7)/10^5</f>
        <v>47066.175991400007</v>
      </c>
    </row>
    <row r="38" spans="1:15" x14ac:dyDescent="0.25">
      <c r="A38" s="1"/>
      <c r="B38" s="6"/>
      <c r="C38" s="1"/>
      <c r="D38" s="46">
        <f t="shared" si="3"/>
        <v>44683</v>
      </c>
      <c r="E38" s="75">
        <v>460.10680000000002</v>
      </c>
      <c r="F38" s="67">
        <v>480.78180390600005</v>
      </c>
      <c r="G38" s="63">
        <f t="shared" si="0"/>
        <v>1.0449352278775277</v>
      </c>
      <c r="H38" s="79">
        <f t="shared" si="1"/>
        <v>20.675003906000029</v>
      </c>
      <c r="I38" s="1"/>
      <c r="J38" s="49"/>
      <c r="K38" s="50">
        <f t="shared" si="4"/>
        <v>4.1797000000000004</v>
      </c>
      <c r="L38" s="58">
        <f t="shared" si="2"/>
        <v>48078.180390600006</v>
      </c>
    </row>
    <row r="39" spans="1:15" x14ac:dyDescent="0.25">
      <c r="A39" s="1"/>
      <c r="B39" s="6"/>
      <c r="C39" s="1"/>
      <c r="D39" s="46">
        <f t="shared" si="3"/>
        <v>44684</v>
      </c>
      <c r="E39" s="75">
        <v>460.10680000000002</v>
      </c>
      <c r="F39" s="67">
        <v>480.14262457399997</v>
      </c>
      <c r="G39" s="63">
        <f t="shared" si="0"/>
        <v>1.0435460301260489</v>
      </c>
      <c r="H39" s="79">
        <f t="shared" si="1"/>
        <v>20.035824573999946</v>
      </c>
      <c r="I39" s="1"/>
      <c r="J39" s="49"/>
      <c r="K39" s="50">
        <f t="shared" si="4"/>
        <v>4.1741999999999999</v>
      </c>
      <c r="L39" s="58">
        <f t="shared" si="2"/>
        <v>48014.2624574</v>
      </c>
    </row>
    <row r="40" spans="1:15" x14ac:dyDescent="0.25">
      <c r="A40" s="1"/>
      <c r="B40" s="6"/>
      <c r="C40" s="1"/>
      <c r="D40" s="46">
        <f t="shared" si="3"/>
        <v>44685</v>
      </c>
      <c r="E40" s="75">
        <v>460.10680000000002</v>
      </c>
      <c r="F40" s="67">
        <v>425.82831748699999</v>
      </c>
      <c r="G40" s="63">
        <f t="shared" si="0"/>
        <v>0.92549885697624978</v>
      </c>
      <c r="H40" s="79">
        <f t="shared" si="1"/>
        <v>-34.278482513000029</v>
      </c>
      <c r="I40" s="1"/>
      <c r="J40" s="49"/>
      <c r="K40" s="50">
        <f t="shared" si="4"/>
        <v>3.702</v>
      </c>
      <c r="L40" s="58">
        <f t="shared" si="2"/>
        <v>42582.831748700002</v>
      </c>
      <c r="N40" s="80"/>
      <c r="O40" s="81"/>
    </row>
    <row r="41" spans="1:15" x14ac:dyDescent="0.25">
      <c r="A41" s="1"/>
      <c r="B41" s="6"/>
      <c r="C41" s="1"/>
      <c r="D41" s="46">
        <f t="shared" si="3"/>
        <v>44686</v>
      </c>
      <c r="E41" s="75">
        <v>460.10680000000002</v>
      </c>
      <c r="F41" s="67">
        <v>425.236286441</v>
      </c>
      <c r="G41" s="63">
        <f t="shared" si="0"/>
        <v>0.92421213170724703</v>
      </c>
      <c r="H41" s="79">
        <f t="shared" si="1"/>
        <v>-34.870513559000017</v>
      </c>
      <c r="I41" s="1"/>
      <c r="J41" s="49"/>
      <c r="K41" s="50">
        <f t="shared" si="4"/>
        <v>3.6968000000000001</v>
      </c>
      <c r="L41" s="58">
        <f t="shared" si="2"/>
        <v>42523.628644099997</v>
      </c>
      <c r="N41" s="80"/>
      <c r="O41" s="81"/>
    </row>
    <row r="42" spans="1:15" x14ac:dyDescent="0.25">
      <c r="A42" s="1"/>
      <c r="B42" s="6"/>
      <c r="C42" s="1"/>
      <c r="D42" s="46">
        <f t="shared" si="3"/>
        <v>44687</v>
      </c>
      <c r="E42" s="75">
        <v>460.10680000000002</v>
      </c>
      <c r="F42" s="67">
        <v>487.68746979100001</v>
      </c>
      <c r="G42" s="63">
        <f t="shared" si="0"/>
        <v>1.0599440603594643</v>
      </c>
      <c r="H42" s="79">
        <f t="shared" si="1"/>
        <v>27.580669790999991</v>
      </c>
      <c r="J42" s="49"/>
      <c r="K42" s="50">
        <f t="shared" si="4"/>
        <v>4.2397999999999998</v>
      </c>
      <c r="L42" s="58">
        <f t="shared" si="2"/>
        <v>48768.746979099997</v>
      </c>
      <c r="N42" s="80"/>
      <c r="O42" s="81"/>
    </row>
    <row r="43" spans="1:15" x14ac:dyDescent="0.25">
      <c r="A43" s="1"/>
      <c r="B43" s="6"/>
      <c r="C43" s="1"/>
      <c r="D43" s="42" t="s">
        <v>77</v>
      </c>
      <c r="E43" s="74">
        <f>SUM(E29:E42)</f>
        <v>6441.4951999999976</v>
      </c>
      <c r="F43" s="76">
        <f>SUM(F29:F42)</f>
        <v>6479.5019855540004</v>
      </c>
      <c r="G43" s="77">
        <f t="shared" si="0"/>
        <v>1.0059003048785944</v>
      </c>
      <c r="H43" s="76">
        <f>SUM(H29:H42)</f>
        <v>38.006785553999691</v>
      </c>
      <c r="I43" s="1"/>
      <c r="J43" s="5"/>
      <c r="K43" s="50"/>
    </row>
    <row r="44" spans="1:15" x14ac:dyDescent="0.25">
      <c r="A44" s="1"/>
      <c r="B44" s="6"/>
      <c r="C44" s="1"/>
      <c r="D44" s="9" t="s">
        <v>0</v>
      </c>
      <c r="E44" s="78">
        <f>AVERAGE(E29:E42)</f>
        <v>460.10679999999985</v>
      </c>
      <c r="F44" s="78">
        <f>AVERAGE(F29:F42)</f>
        <v>462.82157039671432</v>
      </c>
      <c r="G44" s="77">
        <f>AVERAGE(G29:G42)</f>
        <v>1.0059003048785939</v>
      </c>
      <c r="H44" s="78">
        <f>AVERAGE(H29:H42)</f>
        <v>2.7147703967142638</v>
      </c>
      <c r="I44" s="1"/>
      <c r="J44" s="5"/>
      <c r="K44" s="50"/>
    </row>
    <row r="45" spans="1:15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5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5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5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1:G21"/>
    <mergeCell ref="D9:F9"/>
    <mergeCell ref="D17:G17"/>
    <mergeCell ref="D18:G18"/>
    <mergeCell ref="D19:G19"/>
    <mergeCell ref="D20:G20"/>
    <mergeCell ref="D25:D27"/>
    <mergeCell ref="E25:E27"/>
    <mergeCell ref="F25:F27"/>
    <mergeCell ref="G25:G27"/>
    <mergeCell ref="H25:H27"/>
  </mergeCell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25" zoomScaleNormal="100" workbookViewId="0">
      <selection activeCell="H37" sqref="H37"/>
    </sheetView>
  </sheetViews>
  <sheetFormatPr defaultRowHeight="15" x14ac:dyDescent="0.25"/>
  <cols>
    <col min="1" max="1" width="20" customWidth="1"/>
    <col min="2" max="2" width="4.7109375" customWidth="1"/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9" max="10" width="1.42578125" customWidth="1"/>
    <col min="11" max="11" width="8.28515625" customWidth="1"/>
    <col min="12" max="12" width="10.7109375" style="58" bestFit="1" customWidth="1"/>
    <col min="13" max="13" width="1.42578125" customWidth="1"/>
    <col min="14" max="14" width="16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73">
        <v>44701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 s="69"/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65">
        <v>11623.7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464.94800000000004</v>
      </c>
      <c r="I20" s="1"/>
      <c r="J20" s="5"/>
      <c r="K20" s="58">
        <f>H20*0.9</f>
        <v>418.45320000000004</v>
      </c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145</v>
      </c>
      <c r="I21" s="1"/>
      <c r="J21" s="5"/>
      <c r="K21" s="60">
        <f>K20/H18%</f>
        <v>3.6</v>
      </c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35">
        <v>1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44688</v>
      </c>
      <c r="E29" s="75">
        <v>464.95</v>
      </c>
      <c r="F29" s="33">
        <v>456.38305746200001</v>
      </c>
      <c r="G29" s="63">
        <f t="shared" ref="G29:G43" si="0">F29/E29</f>
        <v>0.98157448642219602</v>
      </c>
      <c r="H29" s="79">
        <f t="shared" ref="H29:H42" si="1">F29-E29</f>
        <v>-8.566942537999978</v>
      </c>
      <c r="I29" s="1"/>
      <c r="J29" s="49"/>
      <c r="K29" s="50">
        <f>ROUND((F29/$H$18%),4)</f>
        <v>3.9262999999999999</v>
      </c>
      <c r="L29" s="58">
        <f t="shared" ref="L29:L42" si="2">(F29*10^7)/10^5</f>
        <v>45638.3057462</v>
      </c>
    </row>
    <row r="30" spans="1:12" x14ac:dyDescent="0.25">
      <c r="A30" s="1"/>
      <c r="B30" s="6"/>
      <c r="C30" s="1"/>
      <c r="D30" s="46">
        <f>+D29+1</f>
        <v>44689</v>
      </c>
      <c r="E30" s="75">
        <v>464.95</v>
      </c>
      <c r="F30" s="67">
        <v>454.76243440399998</v>
      </c>
      <c r="G30" s="63">
        <f t="shared" si="0"/>
        <v>0.97808890075061827</v>
      </c>
      <c r="H30" s="79">
        <f t="shared" si="1"/>
        <v>-10.187565596000013</v>
      </c>
      <c r="I30" s="1"/>
      <c r="J30" s="49"/>
      <c r="K30" s="50">
        <f>ROUND((F30/$H$18%),4)</f>
        <v>3.9123999999999999</v>
      </c>
      <c r="L30" s="58">
        <f t="shared" si="2"/>
        <v>45476.243440400001</v>
      </c>
    </row>
    <row r="31" spans="1:12" x14ac:dyDescent="0.25">
      <c r="A31" s="1"/>
      <c r="B31" s="6"/>
      <c r="C31" s="1"/>
      <c r="D31" s="46">
        <f t="shared" ref="D31:D42" si="3">+D30+1</f>
        <v>44690</v>
      </c>
      <c r="E31" s="75">
        <v>464.95</v>
      </c>
      <c r="F31" s="67">
        <v>452.93258250100001</v>
      </c>
      <c r="G31" s="63">
        <f t="shared" si="0"/>
        <v>0.97415331218625667</v>
      </c>
      <c r="H31" s="79">
        <f t="shared" si="1"/>
        <v>-12.017417498999976</v>
      </c>
      <c r="I31" s="1"/>
      <c r="J31" s="49"/>
      <c r="K31" s="50">
        <f>ROUND((F31/$H$18%),4)</f>
        <v>3.8965999999999998</v>
      </c>
      <c r="L31" s="58">
        <f t="shared" si="2"/>
        <v>45293.2582501</v>
      </c>
    </row>
    <row r="32" spans="1:12" x14ac:dyDescent="0.25">
      <c r="A32" s="1"/>
      <c r="B32" s="6"/>
      <c r="C32" s="1"/>
      <c r="D32" s="46">
        <f t="shared" si="3"/>
        <v>44691</v>
      </c>
      <c r="E32" s="75">
        <v>464.95</v>
      </c>
      <c r="F32" s="67">
        <v>440.88471845299995</v>
      </c>
      <c r="G32" s="63">
        <f t="shared" si="0"/>
        <v>0.94824114088181521</v>
      </c>
      <c r="H32" s="79">
        <f t="shared" si="1"/>
        <v>-24.065281547000041</v>
      </c>
      <c r="I32" s="1"/>
      <c r="J32" s="49"/>
      <c r="K32" s="50">
        <f t="shared" ref="K32:K42" si="4">ROUND((F32/$H$18%),4)</f>
        <v>3.7930000000000001</v>
      </c>
      <c r="L32" s="58">
        <f t="shared" si="2"/>
        <v>44088.471845299995</v>
      </c>
    </row>
    <row r="33" spans="1:15" x14ac:dyDescent="0.25">
      <c r="A33" s="1"/>
      <c r="B33" s="6"/>
      <c r="C33" s="1"/>
      <c r="D33" s="46">
        <f t="shared" si="3"/>
        <v>44692</v>
      </c>
      <c r="E33" s="75">
        <v>464.95</v>
      </c>
      <c r="F33" s="67">
        <v>440.11588752700004</v>
      </c>
      <c r="G33" s="63">
        <f t="shared" si="0"/>
        <v>0.94658756323690729</v>
      </c>
      <c r="H33" s="79">
        <f t="shared" si="1"/>
        <v>-24.834112472999948</v>
      </c>
      <c r="I33" s="1"/>
      <c r="J33" s="49"/>
      <c r="K33" s="50">
        <f t="shared" si="4"/>
        <v>3.7864</v>
      </c>
      <c r="L33" s="58">
        <f t="shared" si="2"/>
        <v>44011.588752700001</v>
      </c>
    </row>
    <row r="34" spans="1:15" x14ac:dyDescent="0.25">
      <c r="A34" s="1"/>
      <c r="B34" s="6"/>
      <c r="C34" s="1"/>
      <c r="D34" s="46">
        <f t="shared" si="3"/>
        <v>44693</v>
      </c>
      <c r="E34" s="75">
        <v>464.95</v>
      </c>
      <c r="F34" s="67">
        <v>440.18601522399996</v>
      </c>
      <c r="G34" s="63">
        <f t="shared" si="0"/>
        <v>0.9467383917066351</v>
      </c>
      <c r="H34" s="79">
        <f t="shared" si="1"/>
        <v>-24.763984776000029</v>
      </c>
      <c r="I34" s="1"/>
      <c r="J34" s="49"/>
      <c r="K34" s="50">
        <f t="shared" si="4"/>
        <v>3.7869999999999999</v>
      </c>
      <c r="L34" s="58">
        <f t="shared" si="2"/>
        <v>44018.6015224</v>
      </c>
    </row>
    <row r="35" spans="1:15" x14ac:dyDescent="0.25">
      <c r="A35" s="1"/>
      <c r="B35" s="6"/>
      <c r="C35" s="1"/>
      <c r="D35" s="46">
        <f t="shared" si="3"/>
        <v>44694</v>
      </c>
      <c r="E35" s="75">
        <v>464.95</v>
      </c>
      <c r="F35" s="67">
        <v>494.65146649100001</v>
      </c>
      <c r="G35" s="63">
        <f t="shared" si="0"/>
        <v>1.0638809904097215</v>
      </c>
      <c r="H35" s="79">
        <f t="shared" si="1"/>
        <v>29.701466491000019</v>
      </c>
      <c r="I35" s="1"/>
      <c r="J35" s="49"/>
      <c r="K35" s="50">
        <f>ROUND((F35/$H$18%),4)</f>
        <v>4.2554999999999996</v>
      </c>
      <c r="L35" s="58">
        <f>(F35*10^7)/10^5</f>
        <v>49465.146649099996</v>
      </c>
    </row>
    <row r="36" spans="1:15" x14ac:dyDescent="0.25">
      <c r="A36" s="1"/>
      <c r="B36" s="6"/>
      <c r="C36" s="1"/>
      <c r="D36" s="46">
        <f t="shared" si="3"/>
        <v>44695</v>
      </c>
      <c r="E36" s="75">
        <v>464.95</v>
      </c>
      <c r="F36" s="67">
        <v>488.38550333100005</v>
      </c>
      <c r="G36" s="63">
        <f t="shared" si="0"/>
        <v>1.0504043517173891</v>
      </c>
      <c r="H36" s="79">
        <f t="shared" si="1"/>
        <v>23.435503331000064</v>
      </c>
      <c r="I36" s="1"/>
      <c r="J36" s="49"/>
      <c r="K36" s="50">
        <f>ROUND((F36/$H$18%),4)</f>
        <v>4.2016</v>
      </c>
      <c r="L36" s="58">
        <f>(F36*10^7)/10^5</f>
        <v>48838.550333100007</v>
      </c>
      <c r="M36" s="58"/>
    </row>
    <row r="37" spans="1:15" x14ac:dyDescent="0.25">
      <c r="A37" s="1"/>
      <c r="B37" s="6"/>
      <c r="C37" s="1"/>
      <c r="D37" s="46">
        <f t="shared" si="3"/>
        <v>44696</v>
      </c>
      <c r="E37" s="75">
        <v>464.95</v>
      </c>
      <c r="F37" s="67">
        <v>484.72600232500002</v>
      </c>
      <c r="G37" s="63">
        <f t="shared" si="0"/>
        <v>1.0425336107645984</v>
      </c>
      <c r="H37" s="79">
        <f t="shared" si="1"/>
        <v>19.776002325000036</v>
      </c>
      <c r="I37" s="1"/>
      <c r="J37" s="49"/>
      <c r="K37" s="50">
        <f>ROUND((F37/$H$18%),4)</f>
        <v>4.1702000000000004</v>
      </c>
      <c r="L37" s="58">
        <f>(F37*10^7)/10^5</f>
        <v>48472.600232500001</v>
      </c>
    </row>
    <row r="38" spans="1:15" x14ac:dyDescent="0.25">
      <c r="A38" s="1"/>
      <c r="B38" s="6"/>
      <c r="C38" s="1"/>
      <c r="D38" s="46">
        <f t="shared" si="3"/>
        <v>44697</v>
      </c>
      <c r="E38" s="75">
        <v>464.95</v>
      </c>
      <c r="F38" s="67">
        <v>452.04005746600001</v>
      </c>
      <c r="G38" s="63">
        <f t="shared" si="0"/>
        <v>0.97223369709861285</v>
      </c>
      <c r="H38" s="79">
        <f t="shared" si="1"/>
        <v>-12.909942533999981</v>
      </c>
      <c r="I38" s="1"/>
      <c r="J38" s="49"/>
      <c r="K38" s="50">
        <f t="shared" si="4"/>
        <v>3.8889999999999998</v>
      </c>
      <c r="L38" s="58">
        <f t="shared" si="2"/>
        <v>45204.0057466</v>
      </c>
    </row>
    <row r="39" spans="1:15" x14ac:dyDescent="0.25">
      <c r="A39" s="1"/>
      <c r="B39" s="6"/>
      <c r="C39" s="1"/>
      <c r="D39" s="46">
        <f t="shared" si="3"/>
        <v>44698</v>
      </c>
      <c r="E39" s="75">
        <v>464.95</v>
      </c>
      <c r="F39" s="67">
        <v>465.39349334499997</v>
      </c>
      <c r="G39" s="63">
        <f t="shared" si="0"/>
        <v>1.0009538516937304</v>
      </c>
      <c r="H39" s="79">
        <f t="shared" si="1"/>
        <v>0.44349334499997894</v>
      </c>
      <c r="I39" s="1"/>
      <c r="J39" s="49"/>
      <c r="K39" s="50">
        <f t="shared" si="4"/>
        <v>4.0038</v>
      </c>
      <c r="L39" s="58">
        <f t="shared" si="2"/>
        <v>46539.349334499995</v>
      </c>
    </row>
    <row r="40" spans="1:15" x14ac:dyDescent="0.25">
      <c r="A40" s="1"/>
      <c r="B40" s="6"/>
      <c r="C40" s="1"/>
      <c r="D40" s="46">
        <f t="shared" si="3"/>
        <v>44699</v>
      </c>
      <c r="E40" s="75">
        <v>464.95</v>
      </c>
      <c r="F40" s="67">
        <v>465.81118145200003</v>
      </c>
      <c r="G40" s="63">
        <f t="shared" si="0"/>
        <v>1.0018522022841168</v>
      </c>
      <c r="H40" s="79">
        <f t="shared" si="1"/>
        <v>0.86118145200003937</v>
      </c>
      <c r="I40" s="1"/>
      <c r="J40" s="49"/>
      <c r="K40" s="50">
        <f t="shared" si="4"/>
        <v>4.0073999999999996</v>
      </c>
      <c r="L40" s="58">
        <f t="shared" si="2"/>
        <v>46581.118145200002</v>
      </c>
      <c r="N40" s="80"/>
      <c r="O40" s="81"/>
    </row>
    <row r="41" spans="1:15" x14ac:dyDescent="0.25">
      <c r="A41" s="1"/>
      <c r="B41" s="6"/>
      <c r="C41" s="1"/>
      <c r="D41" s="46">
        <f t="shared" si="3"/>
        <v>44700</v>
      </c>
      <c r="E41" s="75">
        <v>464.95</v>
      </c>
      <c r="F41" s="67">
        <v>465.45869789899996</v>
      </c>
      <c r="G41" s="63">
        <f t="shared" si="0"/>
        <v>1.0010940916206044</v>
      </c>
      <c r="H41" s="79">
        <f t="shared" si="1"/>
        <v>0.50869789899996931</v>
      </c>
      <c r="I41" s="1"/>
      <c r="J41" s="49"/>
      <c r="K41" s="50">
        <f t="shared" si="4"/>
        <v>4.0044000000000004</v>
      </c>
      <c r="L41" s="58">
        <f t="shared" si="2"/>
        <v>46545.869789899996</v>
      </c>
      <c r="N41" s="80"/>
      <c r="O41" s="81"/>
    </row>
    <row r="42" spans="1:15" x14ac:dyDescent="0.25">
      <c r="A42" s="1"/>
      <c r="B42" s="6"/>
      <c r="C42" s="1"/>
      <c r="D42" s="46">
        <f t="shared" si="3"/>
        <v>44701</v>
      </c>
      <c r="E42" s="75">
        <v>464.95</v>
      </c>
      <c r="F42" s="67">
        <v>545.88402573600001</v>
      </c>
      <c r="G42" s="63">
        <f t="shared" si="0"/>
        <v>1.1740703854952146</v>
      </c>
      <c r="H42" s="79">
        <f t="shared" si="1"/>
        <v>80.934025736000024</v>
      </c>
      <c r="J42" s="49"/>
      <c r="K42" s="50">
        <f t="shared" si="4"/>
        <v>4.6962999999999999</v>
      </c>
      <c r="L42" s="58">
        <f t="shared" si="2"/>
        <v>54588.402573599997</v>
      </c>
      <c r="N42" s="80"/>
      <c r="O42" s="81"/>
    </row>
    <row r="43" spans="1:15" x14ac:dyDescent="0.25">
      <c r="A43" s="1"/>
      <c r="B43" s="6"/>
      <c r="C43" s="1"/>
      <c r="D43" s="42" t="s">
        <v>77</v>
      </c>
      <c r="E43" s="74">
        <f>SUM(E29:E42)</f>
        <v>6509.2999999999984</v>
      </c>
      <c r="F43" s="76">
        <f>SUM(F29:F42)</f>
        <v>6547.6151236159994</v>
      </c>
      <c r="G43" s="77">
        <f t="shared" si="0"/>
        <v>1.0058862125906014</v>
      </c>
      <c r="H43" s="76">
        <f>SUM(H29:H42)</f>
        <v>38.315123616000164</v>
      </c>
      <c r="I43" s="1"/>
      <c r="J43" s="5"/>
      <c r="K43" s="50"/>
    </row>
    <row r="44" spans="1:15" x14ac:dyDescent="0.25">
      <c r="A44" s="1"/>
      <c r="B44" s="6"/>
      <c r="C44" s="1"/>
      <c r="D44" s="9" t="s">
        <v>0</v>
      </c>
      <c r="E44" s="78">
        <f>AVERAGE(E29:E42)</f>
        <v>464.94999999999987</v>
      </c>
      <c r="F44" s="78">
        <f>AVERAGE(F29:F42)</f>
        <v>467.68679454399995</v>
      </c>
      <c r="G44" s="77">
        <f>AVERAGE(G29:G42)</f>
        <v>1.005886212590601</v>
      </c>
      <c r="H44" s="78">
        <f>AVERAGE(H29:H42)</f>
        <v>2.7367945440000119</v>
      </c>
      <c r="I44" s="1"/>
      <c r="J44" s="5"/>
      <c r="K44" s="50"/>
    </row>
    <row r="45" spans="1:15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5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5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5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5:D27"/>
    <mergeCell ref="E25:E27"/>
    <mergeCell ref="F25:F27"/>
    <mergeCell ref="G25:G27"/>
    <mergeCell ref="H25:H27"/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1:L49"/>
  <sheetViews>
    <sheetView showGridLines="0" topLeftCell="A25" zoomScaleNormal="100" workbookViewId="0">
      <selection activeCell="F44" sqref="F44"/>
    </sheetView>
  </sheetViews>
  <sheetFormatPr defaultRowHeight="12.75" x14ac:dyDescent="0.25"/>
  <cols>
    <col min="1" max="2" width="9.140625" style="1"/>
    <col min="3" max="3" width="4.7109375" style="1" customWidth="1"/>
    <col min="4" max="4" width="24.5703125" style="1" customWidth="1"/>
    <col min="5" max="5" width="19.5703125" style="1" bestFit="1" customWidth="1"/>
    <col min="6" max="8" width="18.7109375" style="1" customWidth="1"/>
    <col min="9" max="11" width="9.140625" style="1"/>
    <col min="12" max="12" width="15.28515625" style="1" bestFit="1" customWidth="1"/>
    <col min="13" max="258" width="9.140625" style="1"/>
    <col min="259" max="259" width="4.7109375" style="1" customWidth="1"/>
    <col min="260" max="260" width="20.7109375" style="1" customWidth="1"/>
    <col min="261" max="264" width="18.7109375" style="1" customWidth="1"/>
    <col min="265" max="514" width="9.140625" style="1"/>
    <col min="515" max="515" width="4.7109375" style="1" customWidth="1"/>
    <col min="516" max="516" width="20.7109375" style="1" customWidth="1"/>
    <col min="517" max="520" width="18.7109375" style="1" customWidth="1"/>
    <col min="521" max="770" width="9.140625" style="1"/>
    <col min="771" max="771" width="4.7109375" style="1" customWidth="1"/>
    <col min="772" max="772" width="20.7109375" style="1" customWidth="1"/>
    <col min="773" max="776" width="18.7109375" style="1" customWidth="1"/>
    <col min="777" max="1026" width="9.140625" style="1"/>
    <col min="1027" max="1027" width="4.7109375" style="1" customWidth="1"/>
    <col min="1028" max="1028" width="20.7109375" style="1" customWidth="1"/>
    <col min="1029" max="1032" width="18.7109375" style="1" customWidth="1"/>
    <col min="1033" max="1282" width="9.140625" style="1"/>
    <col min="1283" max="1283" width="4.7109375" style="1" customWidth="1"/>
    <col min="1284" max="1284" width="20.7109375" style="1" customWidth="1"/>
    <col min="1285" max="1288" width="18.7109375" style="1" customWidth="1"/>
    <col min="1289" max="1538" width="9.140625" style="1"/>
    <col min="1539" max="1539" width="4.7109375" style="1" customWidth="1"/>
    <col min="1540" max="1540" width="20.7109375" style="1" customWidth="1"/>
    <col min="1541" max="1544" width="18.7109375" style="1" customWidth="1"/>
    <col min="1545" max="1794" width="9.140625" style="1"/>
    <col min="1795" max="1795" width="4.7109375" style="1" customWidth="1"/>
    <col min="1796" max="1796" width="20.7109375" style="1" customWidth="1"/>
    <col min="1797" max="1800" width="18.7109375" style="1" customWidth="1"/>
    <col min="1801" max="2050" width="9.140625" style="1"/>
    <col min="2051" max="2051" width="4.7109375" style="1" customWidth="1"/>
    <col min="2052" max="2052" width="20.7109375" style="1" customWidth="1"/>
    <col min="2053" max="2056" width="18.7109375" style="1" customWidth="1"/>
    <col min="2057" max="2306" width="9.140625" style="1"/>
    <col min="2307" max="2307" width="4.7109375" style="1" customWidth="1"/>
    <col min="2308" max="2308" width="20.7109375" style="1" customWidth="1"/>
    <col min="2309" max="2312" width="18.7109375" style="1" customWidth="1"/>
    <col min="2313" max="2562" width="9.140625" style="1"/>
    <col min="2563" max="2563" width="4.7109375" style="1" customWidth="1"/>
    <col min="2564" max="2564" width="20.7109375" style="1" customWidth="1"/>
    <col min="2565" max="2568" width="18.7109375" style="1" customWidth="1"/>
    <col min="2569" max="2818" width="9.140625" style="1"/>
    <col min="2819" max="2819" width="4.7109375" style="1" customWidth="1"/>
    <col min="2820" max="2820" width="20.7109375" style="1" customWidth="1"/>
    <col min="2821" max="2824" width="18.7109375" style="1" customWidth="1"/>
    <col min="2825" max="3074" width="9.140625" style="1"/>
    <col min="3075" max="3075" width="4.7109375" style="1" customWidth="1"/>
    <col min="3076" max="3076" width="20.7109375" style="1" customWidth="1"/>
    <col min="3077" max="3080" width="18.7109375" style="1" customWidth="1"/>
    <col min="3081" max="3330" width="9.140625" style="1"/>
    <col min="3331" max="3331" width="4.7109375" style="1" customWidth="1"/>
    <col min="3332" max="3332" width="20.7109375" style="1" customWidth="1"/>
    <col min="3333" max="3336" width="18.7109375" style="1" customWidth="1"/>
    <col min="3337" max="3586" width="9.140625" style="1"/>
    <col min="3587" max="3587" width="4.7109375" style="1" customWidth="1"/>
    <col min="3588" max="3588" width="20.7109375" style="1" customWidth="1"/>
    <col min="3589" max="3592" width="18.7109375" style="1" customWidth="1"/>
    <col min="3593" max="3842" width="9.140625" style="1"/>
    <col min="3843" max="3843" width="4.7109375" style="1" customWidth="1"/>
    <col min="3844" max="3844" width="20.7109375" style="1" customWidth="1"/>
    <col min="3845" max="3848" width="18.7109375" style="1" customWidth="1"/>
    <col min="3849" max="4098" width="9.140625" style="1"/>
    <col min="4099" max="4099" width="4.7109375" style="1" customWidth="1"/>
    <col min="4100" max="4100" width="20.7109375" style="1" customWidth="1"/>
    <col min="4101" max="4104" width="18.7109375" style="1" customWidth="1"/>
    <col min="4105" max="4354" width="9.140625" style="1"/>
    <col min="4355" max="4355" width="4.7109375" style="1" customWidth="1"/>
    <col min="4356" max="4356" width="20.7109375" style="1" customWidth="1"/>
    <col min="4357" max="4360" width="18.7109375" style="1" customWidth="1"/>
    <col min="4361" max="4610" width="9.140625" style="1"/>
    <col min="4611" max="4611" width="4.7109375" style="1" customWidth="1"/>
    <col min="4612" max="4612" width="20.7109375" style="1" customWidth="1"/>
    <col min="4613" max="4616" width="18.7109375" style="1" customWidth="1"/>
    <col min="4617" max="4866" width="9.140625" style="1"/>
    <col min="4867" max="4867" width="4.7109375" style="1" customWidth="1"/>
    <col min="4868" max="4868" width="20.7109375" style="1" customWidth="1"/>
    <col min="4869" max="4872" width="18.7109375" style="1" customWidth="1"/>
    <col min="4873" max="5122" width="9.140625" style="1"/>
    <col min="5123" max="5123" width="4.7109375" style="1" customWidth="1"/>
    <col min="5124" max="5124" width="20.7109375" style="1" customWidth="1"/>
    <col min="5125" max="5128" width="18.7109375" style="1" customWidth="1"/>
    <col min="5129" max="5378" width="9.140625" style="1"/>
    <col min="5379" max="5379" width="4.7109375" style="1" customWidth="1"/>
    <col min="5380" max="5380" width="20.7109375" style="1" customWidth="1"/>
    <col min="5381" max="5384" width="18.7109375" style="1" customWidth="1"/>
    <col min="5385" max="5634" width="9.140625" style="1"/>
    <col min="5635" max="5635" width="4.7109375" style="1" customWidth="1"/>
    <col min="5636" max="5636" width="20.7109375" style="1" customWidth="1"/>
    <col min="5637" max="5640" width="18.7109375" style="1" customWidth="1"/>
    <col min="5641" max="5890" width="9.140625" style="1"/>
    <col min="5891" max="5891" width="4.7109375" style="1" customWidth="1"/>
    <col min="5892" max="5892" width="20.7109375" style="1" customWidth="1"/>
    <col min="5893" max="5896" width="18.7109375" style="1" customWidth="1"/>
    <col min="5897" max="6146" width="9.140625" style="1"/>
    <col min="6147" max="6147" width="4.7109375" style="1" customWidth="1"/>
    <col min="6148" max="6148" width="20.7109375" style="1" customWidth="1"/>
    <col min="6149" max="6152" width="18.7109375" style="1" customWidth="1"/>
    <col min="6153" max="6402" width="9.140625" style="1"/>
    <col min="6403" max="6403" width="4.7109375" style="1" customWidth="1"/>
    <col min="6404" max="6404" width="20.7109375" style="1" customWidth="1"/>
    <col min="6405" max="6408" width="18.7109375" style="1" customWidth="1"/>
    <col min="6409" max="6658" width="9.140625" style="1"/>
    <col min="6659" max="6659" width="4.7109375" style="1" customWidth="1"/>
    <col min="6660" max="6660" width="20.7109375" style="1" customWidth="1"/>
    <col min="6661" max="6664" width="18.7109375" style="1" customWidth="1"/>
    <col min="6665" max="6914" width="9.140625" style="1"/>
    <col min="6915" max="6915" width="4.7109375" style="1" customWidth="1"/>
    <col min="6916" max="6916" width="20.7109375" style="1" customWidth="1"/>
    <col min="6917" max="6920" width="18.7109375" style="1" customWidth="1"/>
    <col min="6921" max="7170" width="9.140625" style="1"/>
    <col min="7171" max="7171" width="4.7109375" style="1" customWidth="1"/>
    <col min="7172" max="7172" width="20.7109375" style="1" customWidth="1"/>
    <col min="7173" max="7176" width="18.7109375" style="1" customWidth="1"/>
    <col min="7177" max="7426" width="9.140625" style="1"/>
    <col min="7427" max="7427" width="4.7109375" style="1" customWidth="1"/>
    <col min="7428" max="7428" width="20.7109375" style="1" customWidth="1"/>
    <col min="7429" max="7432" width="18.7109375" style="1" customWidth="1"/>
    <col min="7433" max="7682" width="9.140625" style="1"/>
    <col min="7683" max="7683" width="4.7109375" style="1" customWidth="1"/>
    <col min="7684" max="7684" width="20.7109375" style="1" customWidth="1"/>
    <col min="7685" max="7688" width="18.7109375" style="1" customWidth="1"/>
    <col min="7689" max="7938" width="9.140625" style="1"/>
    <col min="7939" max="7939" width="4.7109375" style="1" customWidth="1"/>
    <col min="7940" max="7940" width="20.7109375" style="1" customWidth="1"/>
    <col min="7941" max="7944" width="18.7109375" style="1" customWidth="1"/>
    <col min="7945" max="8194" width="9.140625" style="1"/>
    <col min="8195" max="8195" width="4.7109375" style="1" customWidth="1"/>
    <col min="8196" max="8196" width="20.7109375" style="1" customWidth="1"/>
    <col min="8197" max="8200" width="18.7109375" style="1" customWidth="1"/>
    <col min="8201" max="8450" width="9.140625" style="1"/>
    <col min="8451" max="8451" width="4.7109375" style="1" customWidth="1"/>
    <col min="8452" max="8452" width="20.7109375" style="1" customWidth="1"/>
    <col min="8453" max="8456" width="18.7109375" style="1" customWidth="1"/>
    <col min="8457" max="8706" width="9.140625" style="1"/>
    <col min="8707" max="8707" width="4.7109375" style="1" customWidth="1"/>
    <col min="8708" max="8708" width="20.7109375" style="1" customWidth="1"/>
    <col min="8709" max="8712" width="18.7109375" style="1" customWidth="1"/>
    <col min="8713" max="8962" width="9.140625" style="1"/>
    <col min="8963" max="8963" width="4.7109375" style="1" customWidth="1"/>
    <col min="8964" max="8964" width="20.7109375" style="1" customWidth="1"/>
    <col min="8965" max="8968" width="18.7109375" style="1" customWidth="1"/>
    <col min="8969" max="9218" width="9.140625" style="1"/>
    <col min="9219" max="9219" width="4.7109375" style="1" customWidth="1"/>
    <col min="9220" max="9220" width="20.7109375" style="1" customWidth="1"/>
    <col min="9221" max="9224" width="18.7109375" style="1" customWidth="1"/>
    <col min="9225" max="9474" width="9.140625" style="1"/>
    <col min="9475" max="9475" width="4.7109375" style="1" customWidth="1"/>
    <col min="9476" max="9476" width="20.7109375" style="1" customWidth="1"/>
    <col min="9477" max="9480" width="18.7109375" style="1" customWidth="1"/>
    <col min="9481" max="9730" width="9.140625" style="1"/>
    <col min="9731" max="9731" width="4.7109375" style="1" customWidth="1"/>
    <col min="9732" max="9732" width="20.7109375" style="1" customWidth="1"/>
    <col min="9733" max="9736" width="18.7109375" style="1" customWidth="1"/>
    <col min="9737" max="9986" width="9.140625" style="1"/>
    <col min="9987" max="9987" width="4.7109375" style="1" customWidth="1"/>
    <col min="9988" max="9988" width="20.7109375" style="1" customWidth="1"/>
    <col min="9989" max="9992" width="18.7109375" style="1" customWidth="1"/>
    <col min="9993" max="10242" width="9.140625" style="1"/>
    <col min="10243" max="10243" width="4.7109375" style="1" customWidth="1"/>
    <col min="10244" max="10244" width="20.7109375" style="1" customWidth="1"/>
    <col min="10245" max="10248" width="18.7109375" style="1" customWidth="1"/>
    <col min="10249" max="10498" width="9.140625" style="1"/>
    <col min="10499" max="10499" width="4.7109375" style="1" customWidth="1"/>
    <col min="10500" max="10500" width="20.7109375" style="1" customWidth="1"/>
    <col min="10501" max="10504" width="18.7109375" style="1" customWidth="1"/>
    <col min="10505" max="10754" width="9.140625" style="1"/>
    <col min="10755" max="10755" width="4.7109375" style="1" customWidth="1"/>
    <col min="10756" max="10756" width="20.7109375" style="1" customWidth="1"/>
    <col min="10757" max="10760" width="18.7109375" style="1" customWidth="1"/>
    <col min="10761" max="11010" width="9.140625" style="1"/>
    <col min="11011" max="11011" width="4.7109375" style="1" customWidth="1"/>
    <col min="11012" max="11012" width="20.7109375" style="1" customWidth="1"/>
    <col min="11013" max="11016" width="18.7109375" style="1" customWidth="1"/>
    <col min="11017" max="11266" width="9.140625" style="1"/>
    <col min="11267" max="11267" width="4.7109375" style="1" customWidth="1"/>
    <col min="11268" max="11268" width="20.7109375" style="1" customWidth="1"/>
    <col min="11269" max="11272" width="18.7109375" style="1" customWidth="1"/>
    <col min="11273" max="11522" width="9.140625" style="1"/>
    <col min="11523" max="11523" width="4.7109375" style="1" customWidth="1"/>
    <col min="11524" max="11524" width="20.7109375" style="1" customWidth="1"/>
    <col min="11525" max="11528" width="18.7109375" style="1" customWidth="1"/>
    <col min="11529" max="11778" width="9.140625" style="1"/>
    <col min="11779" max="11779" width="4.7109375" style="1" customWidth="1"/>
    <col min="11780" max="11780" width="20.7109375" style="1" customWidth="1"/>
    <col min="11781" max="11784" width="18.7109375" style="1" customWidth="1"/>
    <col min="11785" max="12034" width="9.140625" style="1"/>
    <col min="12035" max="12035" width="4.7109375" style="1" customWidth="1"/>
    <col min="12036" max="12036" width="20.7109375" style="1" customWidth="1"/>
    <col min="12037" max="12040" width="18.7109375" style="1" customWidth="1"/>
    <col min="12041" max="12290" width="9.140625" style="1"/>
    <col min="12291" max="12291" width="4.7109375" style="1" customWidth="1"/>
    <col min="12292" max="12292" width="20.7109375" style="1" customWidth="1"/>
    <col min="12293" max="12296" width="18.7109375" style="1" customWidth="1"/>
    <col min="12297" max="12546" width="9.140625" style="1"/>
    <col min="12547" max="12547" width="4.7109375" style="1" customWidth="1"/>
    <col min="12548" max="12548" width="20.7109375" style="1" customWidth="1"/>
    <col min="12549" max="12552" width="18.7109375" style="1" customWidth="1"/>
    <col min="12553" max="12802" width="9.140625" style="1"/>
    <col min="12803" max="12803" width="4.7109375" style="1" customWidth="1"/>
    <col min="12804" max="12804" width="20.7109375" style="1" customWidth="1"/>
    <col min="12805" max="12808" width="18.7109375" style="1" customWidth="1"/>
    <col min="12809" max="13058" width="9.140625" style="1"/>
    <col min="13059" max="13059" width="4.7109375" style="1" customWidth="1"/>
    <col min="13060" max="13060" width="20.7109375" style="1" customWidth="1"/>
    <col min="13061" max="13064" width="18.7109375" style="1" customWidth="1"/>
    <col min="13065" max="13314" width="9.140625" style="1"/>
    <col min="13315" max="13315" width="4.7109375" style="1" customWidth="1"/>
    <col min="13316" max="13316" width="20.7109375" style="1" customWidth="1"/>
    <col min="13317" max="13320" width="18.7109375" style="1" customWidth="1"/>
    <col min="13321" max="13570" width="9.140625" style="1"/>
    <col min="13571" max="13571" width="4.7109375" style="1" customWidth="1"/>
    <col min="13572" max="13572" width="20.7109375" style="1" customWidth="1"/>
    <col min="13573" max="13576" width="18.7109375" style="1" customWidth="1"/>
    <col min="13577" max="13826" width="9.140625" style="1"/>
    <col min="13827" max="13827" width="4.7109375" style="1" customWidth="1"/>
    <col min="13828" max="13828" width="20.7109375" style="1" customWidth="1"/>
    <col min="13829" max="13832" width="18.7109375" style="1" customWidth="1"/>
    <col min="13833" max="14082" width="9.140625" style="1"/>
    <col min="14083" max="14083" width="4.7109375" style="1" customWidth="1"/>
    <col min="14084" max="14084" width="20.7109375" style="1" customWidth="1"/>
    <col min="14085" max="14088" width="18.7109375" style="1" customWidth="1"/>
    <col min="14089" max="14338" width="9.140625" style="1"/>
    <col min="14339" max="14339" width="4.7109375" style="1" customWidth="1"/>
    <col min="14340" max="14340" width="20.7109375" style="1" customWidth="1"/>
    <col min="14341" max="14344" width="18.7109375" style="1" customWidth="1"/>
    <col min="14345" max="14594" width="9.140625" style="1"/>
    <col min="14595" max="14595" width="4.7109375" style="1" customWidth="1"/>
    <col min="14596" max="14596" width="20.7109375" style="1" customWidth="1"/>
    <col min="14597" max="14600" width="18.7109375" style="1" customWidth="1"/>
    <col min="14601" max="14850" width="9.140625" style="1"/>
    <col min="14851" max="14851" width="4.7109375" style="1" customWidth="1"/>
    <col min="14852" max="14852" width="20.7109375" style="1" customWidth="1"/>
    <col min="14853" max="14856" width="18.7109375" style="1" customWidth="1"/>
    <col min="14857" max="15106" width="9.140625" style="1"/>
    <col min="15107" max="15107" width="4.7109375" style="1" customWidth="1"/>
    <col min="15108" max="15108" width="20.7109375" style="1" customWidth="1"/>
    <col min="15109" max="15112" width="18.7109375" style="1" customWidth="1"/>
    <col min="15113" max="15362" width="9.140625" style="1"/>
    <col min="15363" max="15363" width="4.7109375" style="1" customWidth="1"/>
    <col min="15364" max="15364" width="20.7109375" style="1" customWidth="1"/>
    <col min="15365" max="15368" width="18.7109375" style="1" customWidth="1"/>
    <col min="15369" max="15618" width="9.140625" style="1"/>
    <col min="15619" max="15619" width="4.7109375" style="1" customWidth="1"/>
    <col min="15620" max="15620" width="20.7109375" style="1" customWidth="1"/>
    <col min="15621" max="15624" width="18.7109375" style="1" customWidth="1"/>
    <col min="15625" max="15874" width="9.140625" style="1"/>
    <col min="15875" max="15875" width="4.7109375" style="1" customWidth="1"/>
    <col min="15876" max="15876" width="20.7109375" style="1" customWidth="1"/>
    <col min="15877" max="15880" width="18.7109375" style="1" customWidth="1"/>
    <col min="15881" max="16130" width="9.140625" style="1"/>
    <col min="16131" max="16131" width="4.7109375" style="1" customWidth="1"/>
    <col min="16132" max="16132" width="20.7109375" style="1" customWidth="1"/>
    <col min="16133" max="16136" width="18.7109375" style="1" customWidth="1"/>
    <col min="16137" max="16384" width="9.140625" style="1"/>
  </cols>
  <sheetData>
    <row r="1" spans="2:11" x14ac:dyDescent="0.25">
      <c r="K1" s="28"/>
    </row>
    <row r="2" spans="2:11" x14ac:dyDescent="0.25">
      <c r="B2" s="31"/>
      <c r="C2" s="30"/>
      <c r="D2" s="30"/>
      <c r="E2" s="30"/>
      <c r="F2" s="30"/>
      <c r="G2" s="30"/>
      <c r="H2" s="30"/>
      <c r="I2" s="30"/>
      <c r="J2" s="29"/>
      <c r="K2" s="28"/>
    </row>
    <row r="3" spans="2:11" x14ac:dyDescent="0.25">
      <c r="B3" s="6"/>
      <c r="E3" s="27"/>
      <c r="F3" s="26" t="s">
        <v>35</v>
      </c>
      <c r="G3" s="27"/>
      <c r="J3" s="5"/>
    </row>
    <row r="4" spans="2:11" x14ac:dyDescent="0.25">
      <c r="B4" s="6"/>
      <c r="F4" s="26" t="s">
        <v>34</v>
      </c>
      <c r="J4" s="5"/>
    </row>
    <row r="5" spans="2:11" x14ac:dyDescent="0.25">
      <c r="B5" s="6"/>
      <c r="D5" s="16"/>
      <c r="J5" s="5"/>
    </row>
    <row r="6" spans="2:11" x14ac:dyDescent="0.25">
      <c r="B6" s="6"/>
      <c r="E6" s="25"/>
      <c r="J6" s="5"/>
    </row>
    <row r="7" spans="2:11" ht="15" customHeight="1" x14ac:dyDescent="0.25">
      <c r="B7" s="6"/>
      <c r="D7" s="16" t="s">
        <v>33</v>
      </c>
      <c r="E7" s="24" t="s">
        <v>36</v>
      </c>
      <c r="F7" s="24"/>
      <c r="J7" s="5"/>
    </row>
    <row r="8" spans="2:11" x14ac:dyDescent="0.25">
      <c r="B8" s="6"/>
      <c r="J8" s="5"/>
    </row>
    <row r="9" spans="2:11" x14ac:dyDescent="0.25">
      <c r="B9" s="6"/>
      <c r="D9" s="96" t="s">
        <v>32</v>
      </c>
      <c r="E9" s="96"/>
      <c r="F9" s="96"/>
      <c r="J9" s="5"/>
    </row>
    <row r="10" spans="2:11" x14ac:dyDescent="0.25">
      <c r="B10" s="6"/>
      <c r="J10" s="5"/>
    </row>
    <row r="11" spans="2:11" x14ac:dyDescent="0.25">
      <c r="B11" s="6"/>
      <c r="D11" s="1" t="s">
        <v>31</v>
      </c>
      <c r="J11" s="5"/>
    </row>
    <row r="12" spans="2:11" x14ac:dyDescent="0.25">
      <c r="B12" s="6"/>
      <c r="J12" s="5"/>
    </row>
    <row r="13" spans="2:11" ht="15" customHeight="1" x14ac:dyDescent="0.25">
      <c r="B13" s="6"/>
      <c r="D13" s="16" t="s">
        <v>30</v>
      </c>
      <c r="E13" s="23" t="s">
        <v>59</v>
      </c>
      <c r="J13" s="5"/>
    </row>
    <row r="14" spans="2:11" x14ac:dyDescent="0.25">
      <c r="B14" s="6"/>
      <c r="J14" s="5"/>
    </row>
    <row r="15" spans="2:11" x14ac:dyDescent="0.25">
      <c r="B15" s="6"/>
      <c r="H15" s="36" t="s">
        <v>29</v>
      </c>
      <c r="J15" s="5"/>
    </row>
    <row r="16" spans="2:11" ht="15" customHeight="1" x14ac:dyDescent="0.25">
      <c r="B16" s="6"/>
      <c r="C16" s="22"/>
      <c r="D16" s="21"/>
      <c r="E16" s="20"/>
      <c r="F16" s="20"/>
      <c r="G16" s="19"/>
      <c r="H16" s="12" t="s">
        <v>28</v>
      </c>
      <c r="J16" s="5"/>
    </row>
    <row r="17" spans="2:12" ht="15" customHeight="1" x14ac:dyDescent="0.25">
      <c r="B17" s="6"/>
      <c r="C17" s="15" t="s">
        <v>27</v>
      </c>
      <c r="D17" s="93" t="s">
        <v>26</v>
      </c>
      <c r="E17" s="94"/>
      <c r="F17" s="94"/>
      <c r="G17" s="95"/>
      <c r="H17" s="7"/>
      <c r="J17" s="5"/>
    </row>
    <row r="18" spans="2:12" ht="15" customHeight="1" x14ac:dyDescent="0.25">
      <c r="B18" s="6"/>
      <c r="C18" s="18"/>
      <c r="D18" s="93" t="s">
        <v>25</v>
      </c>
      <c r="E18" s="94"/>
      <c r="F18" s="94"/>
      <c r="G18" s="95"/>
      <c r="H18" s="39">
        <v>4545.51</v>
      </c>
      <c r="J18" s="5"/>
    </row>
    <row r="19" spans="2:12" ht="15" customHeight="1" x14ac:dyDescent="0.25">
      <c r="B19" s="6"/>
      <c r="C19" s="17"/>
      <c r="D19" s="93" t="s">
        <v>24</v>
      </c>
      <c r="E19" s="94"/>
      <c r="F19" s="94"/>
      <c r="G19" s="95"/>
      <c r="H19" s="7" t="s">
        <v>23</v>
      </c>
      <c r="J19" s="5"/>
    </row>
    <row r="20" spans="2:12" ht="15" customHeight="1" x14ac:dyDescent="0.25"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181.82040000000001</v>
      </c>
      <c r="J20" s="5"/>
    </row>
    <row r="21" spans="2:12" ht="15" customHeight="1" x14ac:dyDescent="0.25"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J21" s="5"/>
    </row>
    <row r="22" spans="2:12" x14ac:dyDescent="0.25">
      <c r="B22" s="6"/>
      <c r="J22" s="5"/>
    </row>
    <row r="23" spans="2:12" x14ac:dyDescent="0.25">
      <c r="B23" s="6"/>
      <c r="J23" s="5"/>
    </row>
    <row r="24" spans="2:12" x14ac:dyDescent="0.25">
      <c r="B24" s="6"/>
      <c r="H24" s="16" t="s">
        <v>17</v>
      </c>
      <c r="J24" s="5"/>
    </row>
    <row r="25" spans="2:12" ht="14.1" customHeight="1" x14ac:dyDescent="0.25">
      <c r="B25" s="6"/>
      <c r="D25" s="15" t="s">
        <v>16</v>
      </c>
      <c r="E25" s="15" t="s">
        <v>15</v>
      </c>
      <c r="F25" s="15" t="s">
        <v>14</v>
      </c>
      <c r="G25" s="15" t="s">
        <v>13</v>
      </c>
      <c r="H25" s="15" t="s">
        <v>12</v>
      </c>
      <c r="J25" s="5"/>
    </row>
    <row r="26" spans="2:12" ht="14.1" customHeight="1" x14ac:dyDescent="0.25">
      <c r="B26" s="6"/>
      <c r="D26" s="13" t="s">
        <v>11</v>
      </c>
      <c r="E26" s="13" t="s">
        <v>10</v>
      </c>
      <c r="F26" s="13" t="s">
        <v>9</v>
      </c>
      <c r="G26" s="13" t="s">
        <v>8</v>
      </c>
      <c r="H26" s="13" t="s">
        <v>7</v>
      </c>
      <c r="J26" s="5"/>
    </row>
    <row r="27" spans="2:12" ht="13.5" customHeight="1" x14ac:dyDescent="0.25">
      <c r="B27" s="6"/>
      <c r="D27" s="13"/>
      <c r="E27" s="14" t="s">
        <v>6</v>
      </c>
      <c r="F27" s="13" t="s">
        <v>5</v>
      </c>
      <c r="G27" s="13" t="s">
        <v>4</v>
      </c>
      <c r="H27" s="13" t="s">
        <v>3</v>
      </c>
      <c r="J27" s="5"/>
    </row>
    <row r="28" spans="2:12" ht="14.1" customHeight="1" x14ac:dyDescent="0.25">
      <c r="B28" s="6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J28" s="5"/>
    </row>
    <row r="29" spans="2:12" ht="15" customHeight="1" x14ac:dyDescent="0.25">
      <c r="B29" s="6"/>
      <c r="D29" s="32">
        <v>43316</v>
      </c>
      <c r="E29" s="33">
        <f t="shared" ref="E29:E42" si="0">$H$20</f>
        <v>181.82040000000001</v>
      </c>
      <c r="F29" s="8">
        <v>211.67187383199999</v>
      </c>
      <c r="G29" s="11">
        <f t="shared" ref="G29:G41" si="1">F29/E29</f>
        <v>1.1641811030665425</v>
      </c>
      <c r="H29" s="10">
        <f t="shared" ref="H29:H41" si="2">F29-E29</f>
        <v>29.851473831999982</v>
      </c>
      <c r="J29" s="5"/>
      <c r="L29" s="38"/>
    </row>
    <row r="30" spans="2:12" ht="15" customHeight="1" x14ac:dyDescent="0.25">
      <c r="B30" s="6"/>
      <c r="D30" s="32">
        <f>D29+1</f>
        <v>43317</v>
      </c>
      <c r="E30" s="33">
        <f t="shared" si="0"/>
        <v>181.82040000000001</v>
      </c>
      <c r="F30" s="8">
        <v>211.67187383199999</v>
      </c>
      <c r="G30" s="11">
        <f t="shared" si="1"/>
        <v>1.1641811030665425</v>
      </c>
      <c r="H30" s="10">
        <f t="shared" si="2"/>
        <v>29.851473831999982</v>
      </c>
      <c r="J30" s="5"/>
    </row>
    <row r="31" spans="2:12" ht="15" customHeight="1" x14ac:dyDescent="0.25">
      <c r="B31" s="6"/>
      <c r="D31" s="32">
        <f t="shared" ref="D31:D42" si="3">D30+1</f>
        <v>43318</v>
      </c>
      <c r="E31" s="33">
        <f t="shared" si="0"/>
        <v>181.82040000000001</v>
      </c>
      <c r="F31" s="8">
        <v>211.94319469800001</v>
      </c>
      <c r="G31" s="11">
        <f t="shared" si="1"/>
        <v>1.1656733496241347</v>
      </c>
      <c r="H31" s="10">
        <f t="shared" si="2"/>
        <v>30.122794698000007</v>
      </c>
      <c r="J31" s="5"/>
    </row>
    <row r="32" spans="2:12" ht="15" customHeight="1" x14ac:dyDescent="0.25">
      <c r="B32" s="6"/>
      <c r="D32" s="32">
        <f t="shared" si="3"/>
        <v>43319</v>
      </c>
      <c r="E32" s="33">
        <f t="shared" si="0"/>
        <v>181.82040000000001</v>
      </c>
      <c r="F32" s="8">
        <v>214.93345155</v>
      </c>
      <c r="G32" s="11">
        <f t="shared" si="1"/>
        <v>1.1821195616663476</v>
      </c>
      <c r="H32" s="10">
        <f t="shared" si="2"/>
        <v>33.113051549999994</v>
      </c>
      <c r="J32" s="5"/>
    </row>
    <row r="33" spans="2:10" ht="15" customHeight="1" x14ac:dyDescent="0.25">
      <c r="B33" s="6"/>
      <c r="D33" s="32">
        <f t="shared" si="3"/>
        <v>43320</v>
      </c>
      <c r="E33" s="33">
        <f t="shared" si="0"/>
        <v>181.82040000000001</v>
      </c>
      <c r="F33" s="8">
        <v>218.06326819699999</v>
      </c>
      <c r="G33" s="11">
        <f t="shared" si="1"/>
        <v>1.1993333432167126</v>
      </c>
      <c r="H33" s="10">
        <f t="shared" si="2"/>
        <v>36.242868196999979</v>
      </c>
      <c r="J33" s="5"/>
    </row>
    <row r="34" spans="2:10" ht="15" customHeight="1" x14ac:dyDescent="0.25">
      <c r="B34" s="6"/>
      <c r="D34" s="32">
        <f t="shared" si="3"/>
        <v>43321</v>
      </c>
      <c r="E34" s="33">
        <f t="shared" si="0"/>
        <v>181.82040000000001</v>
      </c>
      <c r="F34" s="8">
        <v>221.02540433400003</v>
      </c>
      <c r="G34" s="11">
        <f t="shared" si="1"/>
        <v>1.2156248932133029</v>
      </c>
      <c r="H34" s="10">
        <f t="shared" si="2"/>
        <v>39.205004334000023</v>
      </c>
      <c r="J34" s="5"/>
    </row>
    <row r="35" spans="2:10" ht="15" customHeight="1" x14ac:dyDescent="0.25">
      <c r="B35" s="6"/>
      <c r="D35" s="32">
        <f t="shared" si="3"/>
        <v>43322</v>
      </c>
      <c r="E35" s="33">
        <f t="shared" si="0"/>
        <v>181.82040000000001</v>
      </c>
      <c r="F35" s="8">
        <v>222.85318565200001</v>
      </c>
      <c r="G35" s="11">
        <f t="shared" si="1"/>
        <v>1.2256775678196725</v>
      </c>
      <c r="H35" s="10">
        <f t="shared" si="2"/>
        <v>41.032785652000001</v>
      </c>
      <c r="J35" s="5"/>
    </row>
    <row r="36" spans="2:10" ht="15" customHeight="1" x14ac:dyDescent="0.25">
      <c r="B36" s="6"/>
      <c r="D36" s="32">
        <f t="shared" si="3"/>
        <v>43323</v>
      </c>
      <c r="E36" s="33">
        <f t="shared" si="0"/>
        <v>181.82040000000001</v>
      </c>
      <c r="F36" s="8">
        <v>222.85318565200001</v>
      </c>
      <c r="G36" s="11">
        <f t="shared" si="1"/>
        <v>1.2256775678196725</v>
      </c>
      <c r="H36" s="10">
        <f t="shared" si="2"/>
        <v>41.032785652000001</v>
      </c>
      <c r="J36" s="5"/>
    </row>
    <row r="37" spans="2:10" ht="15" customHeight="1" x14ac:dyDescent="0.25">
      <c r="B37" s="6"/>
      <c r="D37" s="32">
        <f t="shared" si="3"/>
        <v>43324</v>
      </c>
      <c r="E37" s="33">
        <f t="shared" si="0"/>
        <v>181.82040000000001</v>
      </c>
      <c r="F37" s="8">
        <v>222.85318565200001</v>
      </c>
      <c r="G37" s="11">
        <f t="shared" si="1"/>
        <v>1.2256775678196725</v>
      </c>
      <c r="H37" s="10">
        <f t="shared" si="2"/>
        <v>41.032785652000001</v>
      </c>
      <c r="J37" s="5"/>
    </row>
    <row r="38" spans="2:10" ht="15" customHeight="1" x14ac:dyDescent="0.25">
      <c r="B38" s="6"/>
      <c r="D38" s="32">
        <f t="shared" si="3"/>
        <v>43325</v>
      </c>
      <c r="E38" s="33">
        <f t="shared" si="0"/>
        <v>181.82040000000001</v>
      </c>
      <c r="F38" s="8">
        <v>227.95369237100002</v>
      </c>
      <c r="G38" s="11">
        <f t="shared" si="1"/>
        <v>1.2537300125343471</v>
      </c>
      <c r="H38" s="10">
        <f t="shared" si="2"/>
        <v>46.13329237100001</v>
      </c>
      <c r="J38" s="5"/>
    </row>
    <row r="39" spans="2:10" ht="15" customHeight="1" x14ac:dyDescent="0.25">
      <c r="B39" s="6"/>
      <c r="D39" s="32">
        <f t="shared" si="3"/>
        <v>43326</v>
      </c>
      <c r="E39" s="33">
        <f t="shared" si="0"/>
        <v>181.82040000000001</v>
      </c>
      <c r="F39" s="8">
        <v>237.488820836</v>
      </c>
      <c r="G39" s="11">
        <f t="shared" si="1"/>
        <v>1.3061725792925325</v>
      </c>
      <c r="H39" s="10">
        <f t="shared" si="2"/>
        <v>55.668420835999996</v>
      </c>
      <c r="J39" s="5"/>
    </row>
    <row r="40" spans="2:10" ht="15" customHeight="1" x14ac:dyDescent="0.25">
      <c r="B40" s="6"/>
      <c r="D40" s="32">
        <f t="shared" si="3"/>
        <v>43327</v>
      </c>
      <c r="E40" s="33">
        <f t="shared" si="0"/>
        <v>181.82040000000001</v>
      </c>
      <c r="F40" s="8">
        <v>237.488820836</v>
      </c>
      <c r="G40" s="11">
        <f t="shared" si="1"/>
        <v>1.3061725792925325</v>
      </c>
      <c r="H40" s="10">
        <f t="shared" si="2"/>
        <v>55.668420835999996</v>
      </c>
      <c r="J40" s="5"/>
    </row>
    <row r="41" spans="2:10" ht="15" customHeight="1" x14ac:dyDescent="0.25">
      <c r="B41" s="6"/>
      <c r="D41" s="32">
        <f t="shared" si="3"/>
        <v>43328</v>
      </c>
      <c r="E41" s="33">
        <f t="shared" si="0"/>
        <v>181.82040000000001</v>
      </c>
      <c r="F41" s="8">
        <v>246.763238054</v>
      </c>
      <c r="G41" s="11">
        <f t="shared" si="1"/>
        <v>1.3571812516857293</v>
      </c>
      <c r="H41" s="10">
        <f t="shared" si="2"/>
        <v>64.942838053999992</v>
      </c>
      <c r="J41" s="5"/>
    </row>
    <row r="42" spans="2:10" ht="15" customHeight="1" x14ac:dyDescent="0.25">
      <c r="B42" s="6"/>
      <c r="D42" s="32">
        <f t="shared" si="3"/>
        <v>43329</v>
      </c>
      <c r="E42" s="33">
        <f t="shared" si="0"/>
        <v>181.82040000000001</v>
      </c>
      <c r="F42" s="8">
        <v>251.42653308899997</v>
      </c>
      <c r="G42" s="11">
        <f t="shared" ref="G42" si="4">F42/E42</f>
        <v>1.3828290614749499</v>
      </c>
      <c r="H42" s="10">
        <f t="shared" ref="H42" si="5">F42-E42</f>
        <v>69.606133088999968</v>
      </c>
      <c r="J42" s="5"/>
    </row>
    <row r="43" spans="2:10" ht="15" customHeight="1" x14ac:dyDescent="0.25">
      <c r="B43" s="6"/>
      <c r="D43" s="9" t="s">
        <v>1</v>
      </c>
      <c r="E43" s="34">
        <f>SUM(E29:E42)</f>
        <v>2545.4856000000004</v>
      </c>
      <c r="F43" s="34">
        <f>SUM(F29:F42)</f>
        <v>3158.9897285849997</v>
      </c>
      <c r="G43" s="34"/>
      <c r="H43" s="34">
        <f>SUM(H29:H42)</f>
        <v>613.50412858499999</v>
      </c>
      <c r="J43" s="5"/>
    </row>
    <row r="44" spans="2:10" ht="15" customHeight="1" x14ac:dyDescent="0.25">
      <c r="B44" s="6"/>
      <c r="D44" s="9" t="s">
        <v>0</v>
      </c>
      <c r="E44" s="8"/>
      <c r="F44" s="8">
        <f>AVERAGE(F29:F42)</f>
        <v>225.64212347035712</v>
      </c>
      <c r="G44" s="7"/>
      <c r="H44" s="8">
        <f>AVERAGE(H29:H42)</f>
        <v>43.821723470357142</v>
      </c>
      <c r="J44" s="5"/>
    </row>
    <row r="45" spans="2:10" x14ac:dyDescent="0.25">
      <c r="B45" s="6"/>
      <c r="J45" s="5"/>
    </row>
    <row r="46" spans="2:10" x14ac:dyDescent="0.25">
      <c r="B46" s="6"/>
      <c r="J46" s="5"/>
    </row>
    <row r="47" spans="2:10" x14ac:dyDescent="0.25">
      <c r="B47" s="6"/>
      <c r="J47" s="5"/>
    </row>
    <row r="48" spans="2:10" x14ac:dyDescent="0.25">
      <c r="B48" s="6"/>
      <c r="J48" s="5"/>
    </row>
    <row r="49" spans="2:10" x14ac:dyDescent="0.25">
      <c r="B49" s="4"/>
      <c r="C49" s="3"/>
      <c r="D49" s="3"/>
      <c r="E49" s="3"/>
      <c r="F49" s="3"/>
      <c r="G49" s="3"/>
      <c r="H49" s="3"/>
      <c r="I49" s="3"/>
      <c r="J49" s="2"/>
    </row>
  </sheetData>
  <mergeCells count="6"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27" zoomScaleNormal="100" workbookViewId="0">
      <selection activeCell="H44" sqref="H44"/>
    </sheetView>
  </sheetViews>
  <sheetFormatPr defaultRowHeight="15" x14ac:dyDescent="0.25"/>
  <cols>
    <col min="1" max="1" width="20" customWidth="1"/>
    <col min="2" max="2" width="4.7109375" customWidth="1"/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9" max="10" width="1.42578125" customWidth="1"/>
    <col min="11" max="11" width="8.28515625" customWidth="1"/>
    <col min="12" max="12" width="10.7109375" style="58" bestFit="1" customWidth="1"/>
    <col min="13" max="13" width="1.42578125" customWidth="1"/>
    <col min="14" max="14" width="16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73">
        <v>44715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 s="69"/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65">
        <v>11823.11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532.03994999999998</v>
      </c>
      <c r="I20" s="1"/>
      <c r="J20" s="5"/>
      <c r="K20" s="58">
        <f>H20*0.9</f>
        <v>478.83595500000001</v>
      </c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155</v>
      </c>
      <c r="I21" s="1"/>
      <c r="J21" s="5"/>
      <c r="K21" s="60">
        <f>K20/H18%</f>
        <v>4.05</v>
      </c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35">
        <v>1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44702</v>
      </c>
      <c r="E29" s="75">
        <f>$H$20</f>
        <v>532.03994999999998</v>
      </c>
      <c r="F29" s="33">
        <v>560.11817953999991</v>
      </c>
      <c r="G29" s="63">
        <f t="shared" ref="G29:G43" si="0">F29/E29</f>
        <v>1.0527746638950701</v>
      </c>
      <c r="H29" s="79">
        <f t="shared" ref="H29:H37" si="1">F29-E29</f>
        <v>28.078229539999938</v>
      </c>
      <c r="I29" s="1"/>
      <c r="J29" s="49"/>
      <c r="K29" s="50">
        <f>ROUND((F29/$H$18%),4)</f>
        <v>4.7374999999999998</v>
      </c>
      <c r="L29" s="58">
        <f t="shared" ref="L29:L42" si="2">(F29*10^7)/10^5</f>
        <v>56011.817953999998</v>
      </c>
    </row>
    <row r="30" spans="1:12" x14ac:dyDescent="0.25">
      <c r="A30" s="1"/>
      <c r="B30" s="6"/>
      <c r="C30" s="1"/>
      <c r="D30" s="46">
        <f>+D29+1</f>
        <v>44703</v>
      </c>
      <c r="E30" s="75">
        <f t="shared" ref="E30:E42" si="3">$H$20</f>
        <v>532.03994999999998</v>
      </c>
      <c r="F30" s="67">
        <v>552.61632318900001</v>
      </c>
      <c r="G30" s="63">
        <f t="shared" si="0"/>
        <v>1.0386744889909114</v>
      </c>
      <c r="H30" s="79">
        <f t="shared" si="1"/>
        <v>20.576373189000037</v>
      </c>
      <c r="I30" s="1"/>
      <c r="J30" s="49"/>
      <c r="K30" s="50">
        <f>ROUND((F30/$H$18%),4)</f>
        <v>4.6740000000000004</v>
      </c>
      <c r="L30" s="58">
        <f t="shared" si="2"/>
        <v>55261.632318900003</v>
      </c>
    </row>
    <row r="31" spans="1:12" x14ac:dyDescent="0.25">
      <c r="A31" s="1"/>
      <c r="B31" s="6"/>
      <c r="C31" s="1"/>
      <c r="D31" s="46">
        <f t="shared" ref="D31:D42" si="4">+D30+1</f>
        <v>44704</v>
      </c>
      <c r="E31" s="75">
        <f t="shared" si="3"/>
        <v>532.03994999999998</v>
      </c>
      <c r="F31" s="67">
        <v>510.84101439799997</v>
      </c>
      <c r="G31" s="63">
        <f t="shared" si="0"/>
        <v>0.96015536878010754</v>
      </c>
      <c r="H31" s="79">
        <f t="shared" si="1"/>
        <v>-21.198935602000006</v>
      </c>
      <c r="I31" s="1"/>
      <c r="J31" s="49"/>
      <c r="K31" s="50">
        <f>ROUND((F31/$H$18%),4)</f>
        <v>4.3207000000000004</v>
      </c>
      <c r="L31" s="58">
        <f t="shared" si="2"/>
        <v>51084.101439799997</v>
      </c>
    </row>
    <row r="32" spans="1:12" x14ac:dyDescent="0.25">
      <c r="A32" s="1"/>
      <c r="B32" s="6"/>
      <c r="C32" s="1"/>
      <c r="D32" s="46">
        <f t="shared" si="4"/>
        <v>44705</v>
      </c>
      <c r="E32" s="75">
        <f t="shared" si="3"/>
        <v>532.03994999999998</v>
      </c>
      <c r="F32" s="67">
        <v>510.53615239999999</v>
      </c>
      <c r="G32" s="63">
        <f t="shared" si="0"/>
        <v>0.95958236294097843</v>
      </c>
      <c r="H32" s="79">
        <f t="shared" si="1"/>
        <v>-21.503797599999984</v>
      </c>
      <c r="I32" s="1"/>
      <c r="J32" s="49"/>
      <c r="K32" s="50">
        <f t="shared" ref="K32:K42" si="5">ROUND((F32/$H$18%),4)</f>
        <v>4.3181000000000003</v>
      </c>
      <c r="L32" s="58">
        <f t="shared" si="2"/>
        <v>51053.615239999999</v>
      </c>
    </row>
    <row r="33" spans="1:15" x14ac:dyDescent="0.25">
      <c r="A33" s="1"/>
      <c r="B33" s="6"/>
      <c r="C33" s="1"/>
      <c r="D33" s="46">
        <f t="shared" si="4"/>
        <v>44706</v>
      </c>
      <c r="E33" s="75">
        <f t="shared" si="3"/>
        <v>532.03994999999998</v>
      </c>
      <c r="F33" s="67">
        <v>510.66033666599998</v>
      </c>
      <c r="G33" s="63">
        <f t="shared" si="0"/>
        <v>0.95981577448460398</v>
      </c>
      <c r="H33" s="79">
        <f t="shared" si="1"/>
        <v>-21.379613333999998</v>
      </c>
      <c r="I33" s="1"/>
      <c r="J33" s="49"/>
      <c r="K33" s="50">
        <f t="shared" si="5"/>
        <v>4.3192000000000004</v>
      </c>
      <c r="L33" s="58">
        <f t="shared" si="2"/>
        <v>51066.0336666</v>
      </c>
    </row>
    <row r="34" spans="1:15" x14ac:dyDescent="0.25">
      <c r="A34" s="1"/>
      <c r="B34" s="6"/>
      <c r="C34" s="1"/>
      <c r="D34" s="46">
        <f t="shared" si="4"/>
        <v>44707</v>
      </c>
      <c r="E34" s="75">
        <f t="shared" si="3"/>
        <v>532.03994999999998</v>
      </c>
      <c r="F34" s="67">
        <v>510.38493540900004</v>
      </c>
      <c r="G34" s="63">
        <f t="shared" si="0"/>
        <v>0.9592981418199894</v>
      </c>
      <c r="H34" s="79">
        <f t="shared" si="1"/>
        <v>-21.65501459099994</v>
      </c>
      <c r="I34" s="1"/>
      <c r="J34" s="49"/>
      <c r="K34" s="50">
        <f t="shared" si="5"/>
        <v>4.3167999999999997</v>
      </c>
      <c r="L34" s="58">
        <f t="shared" si="2"/>
        <v>51038.493540900003</v>
      </c>
    </row>
    <row r="35" spans="1:15" x14ac:dyDescent="0.25">
      <c r="A35" s="1"/>
      <c r="B35" s="6"/>
      <c r="C35" s="1"/>
      <c r="D35" s="46">
        <f t="shared" si="4"/>
        <v>44708</v>
      </c>
      <c r="E35" s="75">
        <f t="shared" si="3"/>
        <v>532.03994999999998</v>
      </c>
      <c r="F35" s="67">
        <v>534.77388846199995</v>
      </c>
      <c r="G35" s="63">
        <f t="shared" si="0"/>
        <v>1.0051385961937631</v>
      </c>
      <c r="H35" s="79">
        <f t="shared" si="1"/>
        <v>2.7339384619999691</v>
      </c>
      <c r="I35" s="1"/>
      <c r="J35" s="49"/>
      <c r="K35" s="50">
        <f>ROUND((F35/$H$18%),4)</f>
        <v>4.5231000000000003</v>
      </c>
      <c r="L35" s="58">
        <f>(F35*10^7)/10^5</f>
        <v>53477.388846199996</v>
      </c>
    </row>
    <row r="36" spans="1:15" x14ac:dyDescent="0.25">
      <c r="A36" s="1"/>
      <c r="B36" s="6"/>
      <c r="C36" s="1"/>
      <c r="D36" s="46">
        <f t="shared" si="4"/>
        <v>44709</v>
      </c>
      <c r="E36" s="75">
        <f t="shared" si="3"/>
        <v>532.03994999999998</v>
      </c>
      <c r="F36" s="67">
        <v>519.46687359499992</v>
      </c>
      <c r="G36" s="63">
        <f t="shared" si="0"/>
        <v>0.97636817234307305</v>
      </c>
      <c r="H36" s="79">
        <f t="shared" si="1"/>
        <v>-12.573076405000052</v>
      </c>
      <c r="I36" s="1"/>
      <c r="J36" s="49"/>
      <c r="K36" s="50">
        <f>ROUND((F36/$H$18%),4)</f>
        <v>4.3936999999999999</v>
      </c>
      <c r="L36" s="58">
        <f>(F36*10^7)/10^5</f>
        <v>51946.687359499985</v>
      </c>
      <c r="M36" s="58"/>
    </row>
    <row r="37" spans="1:15" x14ac:dyDescent="0.25">
      <c r="A37" s="1"/>
      <c r="B37" s="6"/>
      <c r="C37" s="1"/>
      <c r="D37" s="46">
        <f t="shared" si="4"/>
        <v>44710</v>
      </c>
      <c r="E37" s="75">
        <f t="shared" si="3"/>
        <v>532.03994999999998</v>
      </c>
      <c r="F37" s="67">
        <v>506.53784755600003</v>
      </c>
      <c r="G37" s="63">
        <f t="shared" si="0"/>
        <v>0.95206731666672784</v>
      </c>
      <c r="H37" s="79">
        <f t="shared" si="1"/>
        <v>-25.502102443999945</v>
      </c>
      <c r="I37" s="1"/>
      <c r="J37" s="49"/>
      <c r="K37" s="50">
        <f>ROUND((F37/$H$18%),4)</f>
        <v>4.2843</v>
      </c>
      <c r="L37" s="58">
        <f>(F37*10^7)/10^5</f>
        <v>50653.784755600005</v>
      </c>
    </row>
    <row r="38" spans="1:15" x14ac:dyDescent="0.25">
      <c r="A38" s="1"/>
      <c r="B38" s="6"/>
      <c r="C38" s="1"/>
      <c r="D38" s="46">
        <f t="shared" si="4"/>
        <v>44711</v>
      </c>
      <c r="E38" s="75">
        <f t="shared" si="3"/>
        <v>532.03994999999998</v>
      </c>
      <c r="F38" s="67">
        <v>545.47629085799997</v>
      </c>
      <c r="G38" s="63">
        <f>F38/E38</f>
        <v>1.0252543833559866</v>
      </c>
      <c r="H38" s="79">
        <f>F38-E38</f>
        <v>13.436340857999994</v>
      </c>
      <c r="I38" s="1"/>
      <c r="J38" s="49"/>
      <c r="K38" s="50">
        <f t="shared" si="5"/>
        <v>4.6135999999999999</v>
      </c>
      <c r="L38" s="58">
        <f t="shared" si="2"/>
        <v>54547.629085799999</v>
      </c>
    </row>
    <row r="39" spans="1:15" x14ac:dyDescent="0.25">
      <c r="A39" s="1"/>
      <c r="B39" s="6"/>
      <c r="C39" s="1"/>
      <c r="D39" s="46">
        <f t="shared" si="4"/>
        <v>44712</v>
      </c>
      <c r="E39" s="75">
        <f t="shared" si="3"/>
        <v>532.03994999999998</v>
      </c>
      <c r="F39" s="67">
        <v>571.29122834300006</v>
      </c>
      <c r="G39" s="63">
        <f>F39/E39</f>
        <v>1.0737750583259773</v>
      </c>
      <c r="H39" s="79">
        <f>F39-E39</f>
        <v>39.251278343000081</v>
      </c>
      <c r="I39" s="1"/>
      <c r="J39" s="49"/>
      <c r="K39" s="50">
        <f t="shared" si="5"/>
        <v>4.8319999999999999</v>
      </c>
      <c r="L39" s="58">
        <f t="shared" si="2"/>
        <v>57129.122834300004</v>
      </c>
    </row>
    <row r="40" spans="1:15" x14ac:dyDescent="0.25">
      <c r="A40" s="1"/>
      <c r="B40" s="6"/>
      <c r="C40" s="1"/>
      <c r="D40" s="46">
        <f t="shared" si="4"/>
        <v>44713</v>
      </c>
      <c r="E40" s="75">
        <f t="shared" si="3"/>
        <v>532.03994999999998</v>
      </c>
      <c r="F40" s="67">
        <v>535.17294568900002</v>
      </c>
      <c r="G40" s="63">
        <f>F40/E40</f>
        <v>1.0058886474389752</v>
      </c>
      <c r="H40" s="79">
        <f>F40-E40</f>
        <v>3.1329956890000403</v>
      </c>
      <c r="I40" s="1"/>
      <c r="J40" s="49"/>
      <c r="K40" s="50">
        <f t="shared" si="5"/>
        <v>4.5265000000000004</v>
      </c>
      <c r="L40" s="58">
        <f t="shared" si="2"/>
        <v>53517.294568900004</v>
      </c>
      <c r="N40" s="80"/>
      <c r="O40" s="81"/>
    </row>
    <row r="41" spans="1:15" x14ac:dyDescent="0.25">
      <c r="A41" s="1"/>
      <c r="B41" s="6"/>
      <c r="C41" s="1"/>
      <c r="D41" s="46">
        <f t="shared" si="4"/>
        <v>44714</v>
      </c>
      <c r="E41" s="75">
        <f t="shared" si="3"/>
        <v>532.03994999999998</v>
      </c>
      <c r="F41" s="67">
        <v>535.65514218100009</v>
      </c>
      <c r="G41" s="63">
        <f>F41/E41</f>
        <v>1.0067949637635296</v>
      </c>
      <c r="H41" s="79">
        <f>F41-E41</f>
        <v>3.6151921810001113</v>
      </c>
      <c r="I41" s="1"/>
      <c r="J41" s="49"/>
      <c r="K41" s="50">
        <f t="shared" si="5"/>
        <v>4.5305999999999997</v>
      </c>
      <c r="L41" s="58">
        <f t="shared" si="2"/>
        <v>53565.514218100005</v>
      </c>
      <c r="N41" s="80"/>
      <c r="O41" s="81"/>
    </row>
    <row r="42" spans="1:15" x14ac:dyDescent="0.25">
      <c r="A42" s="1"/>
      <c r="B42" s="6"/>
      <c r="C42" s="1"/>
      <c r="D42" s="46">
        <f t="shared" si="4"/>
        <v>44715</v>
      </c>
      <c r="E42" s="75">
        <f t="shared" si="3"/>
        <v>532.03994999999998</v>
      </c>
      <c r="F42" s="67">
        <v>580.25586107799995</v>
      </c>
      <c r="G42" s="63">
        <f>F42/E42</f>
        <v>1.0906246064379188</v>
      </c>
      <c r="H42" s="79">
        <f>F42-E42</f>
        <v>48.215911077999976</v>
      </c>
      <c r="J42" s="49"/>
      <c r="K42" s="50">
        <f t="shared" si="5"/>
        <v>4.9077999999999999</v>
      </c>
      <c r="L42" s="58">
        <f t="shared" si="2"/>
        <v>58025.586107799994</v>
      </c>
      <c r="N42" s="80"/>
      <c r="O42" s="81"/>
    </row>
    <row r="43" spans="1:15" x14ac:dyDescent="0.25">
      <c r="A43" s="1"/>
      <c r="B43" s="6"/>
      <c r="C43" s="1"/>
      <c r="D43" s="42" t="s">
        <v>77</v>
      </c>
      <c r="E43" s="74">
        <f>SUM(E29:E42)</f>
        <v>7448.5593000000017</v>
      </c>
      <c r="F43" s="76">
        <f>SUM(F29:F42)</f>
        <v>7483.7870193640001</v>
      </c>
      <c r="G43" s="77">
        <f t="shared" si="0"/>
        <v>1.0047294675312579</v>
      </c>
      <c r="H43" s="76">
        <f>SUM(H29:H42)</f>
        <v>35.227719364000222</v>
      </c>
      <c r="I43" s="1"/>
      <c r="J43" s="5"/>
      <c r="K43" s="50"/>
    </row>
    <row r="44" spans="1:15" x14ac:dyDescent="0.25">
      <c r="A44" s="1"/>
      <c r="B44" s="6"/>
      <c r="C44" s="1"/>
      <c r="D44" s="9" t="s">
        <v>0</v>
      </c>
      <c r="E44" s="78">
        <f>AVERAGE(E29:E42)</f>
        <v>532.03995000000009</v>
      </c>
      <c r="F44" s="78">
        <f>AVERAGE(F29:F42)</f>
        <v>534.55621566885713</v>
      </c>
      <c r="G44" s="77">
        <f>AVERAGE(G29:G42)</f>
        <v>1.0047294675312581</v>
      </c>
      <c r="H44" s="78">
        <f>AVERAGE(H29:H42)</f>
        <v>2.5162656688571587</v>
      </c>
      <c r="I44" s="1"/>
      <c r="J44" s="5"/>
      <c r="K44" s="50"/>
    </row>
    <row r="45" spans="1:15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5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5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5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1:G21"/>
    <mergeCell ref="D9:F9"/>
    <mergeCell ref="D17:G17"/>
    <mergeCell ref="D18:G18"/>
    <mergeCell ref="D19:G19"/>
    <mergeCell ref="D20:G20"/>
    <mergeCell ref="D25:D27"/>
    <mergeCell ref="E25:E27"/>
    <mergeCell ref="F25:F27"/>
    <mergeCell ref="G25:G27"/>
    <mergeCell ref="H25:H27"/>
  </mergeCell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B33" zoomScaleNormal="100" workbookViewId="0">
      <selection activeCell="E30" sqref="E30"/>
    </sheetView>
  </sheetViews>
  <sheetFormatPr defaultRowHeight="15" x14ac:dyDescent="0.25"/>
  <cols>
    <col min="1" max="1" width="20" customWidth="1"/>
    <col min="2" max="2" width="4.7109375" customWidth="1"/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9" max="10" width="1.42578125" customWidth="1"/>
    <col min="11" max="11" width="8.28515625" customWidth="1"/>
    <col min="12" max="12" width="10.7109375" style="58" bestFit="1" customWidth="1"/>
    <col min="13" max="13" width="1.42578125" customWidth="1"/>
    <col min="14" max="14" width="16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73">
        <v>44729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5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 s="69"/>
    </row>
    <row r="18" spans="1:15" x14ac:dyDescent="0.25">
      <c r="A18" s="1"/>
      <c r="B18" s="6"/>
      <c r="C18" s="18"/>
      <c r="D18" s="93" t="s">
        <v>25</v>
      </c>
      <c r="E18" s="94"/>
      <c r="F18" s="94"/>
      <c r="G18" s="95"/>
      <c r="H18" s="65">
        <v>11608.4</v>
      </c>
      <c r="I18" s="1"/>
      <c r="J18" s="5"/>
      <c r="K18" s="51"/>
    </row>
    <row r="19" spans="1:15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5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522.37799999999993</v>
      </c>
      <c r="I20" s="1"/>
      <c r="J20" s="5"/>
      <c r="K20" s="58">
        <f>H20*0.9</f>
        <v>470.14019999999994</v>
      </c>
    </row>
    <row r="21" spans="1:15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155</v>
      </c>
      <c r="I21" s="1"/>
      <c r="J21" s="5"/>
      <c r="K21" s="60">
        <f>K20/H18%</f>
        <v>4.0499999999999989</v>
      </c>
    </row>
    <row r="22" spans="1:15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5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5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5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5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5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5" x14ac:dyDescent="0.25">
      <c r="A28" s="1"/>
      <c r="B28" s="6"/>
      <c r="C28" s="1"/>
      <c r="D28" s="35">
        <v>1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5" x14ac:dyDescent="0.25">
      <c r="A29" s="1"/>
      <c r="B29" s="6"/>
      <c r="C29" s="1"/>
      <c r="D29" s="46">
        <v>44716</v>
      </c>
      <c r="E29" s="75">
        <f>$H$20</f>
        <v>522.37799999999993</v>
      </c>
      <c r="F29" s="33">
        <v>591.73059241700003</v>
      </c>
      <c r="G29" s="63">
        <f t="shared" ref="G29:G43" si="0">F29/E29</f>
        <v>1.1327632335530977</v>
      </c>
      <c r="H29" s="79">
        <f t="shared" ref="H29:H34" si="1">F29-E29</f>
        <v>69.352592417000096</v>
      </c>
      <c r="I29" s="1"/>
      <c r="J29" s="49"/>
      <c r="K29" s="50">
        <f>ROUND((F29/$H$18%),4)</f>
        <v>5.0974000000000004</v>
      </c>
      <c r="L29" s="58">
        <f t="shared" ref="L29:L42" si="2">(F29*10^7)/10^5</f>
        <v>59173.059241700001</v>
      </c>
      <c r="N29">
        <v>591.73059241700003</v>
      </c>
      <c r="O29" t="b">
        <f>N29=F29</f>
        <v>1</v>
      </c>
    </row>
    <row r="30" spans="1:15" x14ac:dyDescent="0.25">
      <c r="A30" s="1"/>
      <c r="B30" s="6"/>
      <c r="C30" s="1"/>
      <c r="D30" s="46">
        <f>+D29+1</f>
        <v>44717</v>
      </c>
      <c r="E30" s="75">
        <f t="shared" ref="E30:E42" si="3">$H$20</f>
        <v>522.37799999999993</v>
      </c>
      <c r="F30" s="67">
        <v>600.386650949</v>
      </c>
      <c r="G30" s="63">
        <f t="shared" si="0"/>
        <v>1.1493337218431865</v>
      </c>
      <c r="H30" s="79">
        <f t="shared" si="1"/>
        <v>78.008650949000071</v>
      </c>
      <c r="I30" s="1"/>
      <c r="J30" s="49"/>
      <c r="K30" s="50">
        <f>ROUND((F30/$H$18%),4)</f>
        <v>5.1719999999999997</v>
      </c>
      <c r="L30" s="58">
        <f t="shared" si="2"/>
        <v>60038.665094899996</v>
      </c>
      <c r="N30">
        <v>600.386650949</v>
      </c>
      <c r="O30" t="b">
        <f t="shared" ref="O30:O42" si="4">N30=F30</f>
        <v>1</v>
      </c>
    </row>
    <row r="31" spans="1:15" x14ac:dyDescent="0.25">
      <c r="A31" s="1"/>
      <c r="B31" s="6"/>
      <c r="C31" s="1"/>
      <c r="D31" s="46">
        <f t="shared" ref="D31:D42" si="5">+D30+1</f>
        <v>44718</v>
      </c>
      <c r="E31" s="75">
        <f t="shared" si="3"/>
        <v>522.37799999999993</v>
      </c>
      <c r="F31" s="67">
        <v>490.15289979300002</v>
      </c>
      <c r="G31" s="63">
        <f t="shared" si="0"/>
        <v>0.93831076307386618</v>
      </c>
      <c r="H31" s="79">
        <f t="shared" si="1"/>
        <v>-32.225100206999912</v>
      </c>
      <c r="I31" s="1"/>
      <c r="J31" s="49"/>
      <c r="K31" s="50">
        <f>ROUND((F31/$H$18%),4)</f>
        <v>4.2224000000000004</v>
      </c>
      <c r="L31" s="58">
        <f t="shared" si="2"/>
        <v>49015.289979300003</v>
      </c>
      <c r="N31">
        <v>490.15289979300002</v>
      </c>
      <c r="O31" t="b">
        <f t="shared" si="4"/>
        <v>1</v>
      </c>
    </row>
    <row r="32" spans="1:15" x14ac:dyDescent="0.25">
      <c r="A32" s="1"/>
      <c r="B32" s="6"/>
      <c r="C32" s="1"/>
      <c r="D32" s="46">
        <f t="shared" si="5"/>
        <v>44719</v>
      </c>
      <c r="E32" s="75">
        <f t="shared" si="3"/>
        <v>522.37799999999993</v>
      </c>
      <c r="F32" s="67">
        <v>490.81202919200001</v>
      </c>
      <c r="G32" s="63">
        <f t="shared" si="0"/>
        <v>0.93957254936463652</v>
      </c>
      <c r="H32" s="79">
        <f t="shared" si="1"/>
        <v>-31.565970807999918</v>
      </c>
      <c r="I32" s="1"/>
      <c r="J32" s="49"/>
      <c r="K32" s="50">
        <f t="shared" ref="K32:K42" si="6">ROUND((F32/$H$18%),4)</f>
        <v>4.2281000000000004</v>
      </c>
      <c r="L32" s="58">
        <f t="shared" si="2"/>
        <v>49081.202919199997</v>
      </c>
      <c r="N32">
        <v>490.81202919200001</v>
      </c>
      <c r="O32" t="b">
        <f t="shared" si="4"/>
        <v>1</v>
      </c>
    </row>
    <row r="33" spans="1:15" x14ac:dyDescent="0.25">
      <c r="A33" s="1"/>
      <c r="B33" s="6"/>
      <c r="C33" s="1"/>
      <c r="D33" s="46">
        <f t="shared" si="5"/>
        <v>44720</v>
      </c>
      <c r="E33" s="75">
        <f t="shared" si="3"/>
        <v>522.37799999999993</v>
      </c>
      <c r="F33" s="67">
        <v>490.59051678500003</v>
      </c>
      <c r="G33" s="63">
        <f t="shared" si="0"/>
        <v>0.93914850316246112</v>
      </c>
      <c r="H33" s="79">
        <f t="shared" si="1"/>
        <v>-31.787483214999895</v>
      </c>
      <c r="I33" s="1"/>
      <c r="J33" s="49"/>
      <c r="K33" s="50">
        <f t="shared" si="6"/>
        <v>4.2262000000000004</v>
      </c>
      <c r="L33" s="58">
        <f t="shared" si="2"/>
        <v>49059.051678500007</v>
      </c>
      <c r="N33">
        <v>490.59051678500003</v>
      </c>
      <c r="O33" t="b">
        <f t="shared" si="4"/>
        <v>1</v>
      </c>
    </row>
    <row r="34" spans="1:15" x14ac:dyDescent="0.25">
      <c r="A34" s="1"/>
      <c r="B34" s="6"/>
      <c r="C34" s="1"/>
      <c r="D34" s="46">
        <f t="shared" si="5"/>
        <v>44721</v>
      </c>
      <c r="E34" s="75">
        <f t="shared" si="3"/>
        <v>522.37799999999993</v>
      </c>
      <c r="F34" s="67">
        <v>490.14093998300001</v>
      </c>
      <c r="G34" s="63">
        <f t="shared" si="0"/>
        <v>0.93828786813954657</v>
      </c>
      <c r="H34" s="79">
        <f t="shared" si="1"/>
        <v>-32.237060016999919</v>
      </c>
      <c r="I34" s="1"/>
      <c r="J34" s="49"/>
      <c r="K34" s="50">
        <f t="shared" si="6"/>
        <v>4.2222999999999997</v>
      </c>
      <c r="L34" s="58">
        <f t="shared" si="2"/>
        <v>49014.093998299999</v>
      </c>
      <c r="N34">
        <v>490.14093998300001</v>
      </c>
      <c r="O34" t="b">
        <f t="shared" si="4"/>
        <v>1</v>
      </c>
    </row>
    <row r="35" spans="1:15" x14ac:dyDescent="0.25">
      <c r="A35" s="1"/>
      <c r="B35" s="6"/>
      <c r="C35" s="1"/>
      <c r="D35" s="46">
        <f t="shared" si="5"/>
        <v>44722</v>
      </c>
      <c r="E35" s="75">
        <f t="shared" si="3"/>
        <v>522.37799999999993</v>
      </c>
      <c r="F35" s="67">
        <v>536.39086600500002</v>
      </c>
      <c r="G35" s="63">
        <f t="shared" ref="G35:G36" si="7">F35/E35</f>
        <v>1.0268251457852362</v>
      </c>
      <c r="H35" s="79">
        <f t="shared" ref="H35:H42" si="8">F35-E35</f>
        <v>14.012866005000092</v>
      </c>
      <c r="I35" s="1"/>
      <c r="J35" s="49"/>
      <c r="K35" s="50">
        <f>ROUND((F35/$H$18%),4)</f>
        <v>4.6207000000000003</v>
      </c>
      <c r="L35" s="58">
        <f>(F35*10^7)/10^5</f>
        <v>53639.086600499999</v>
      </c>
      <c r="N35">
        <v>536.39086600500002</v>
      </c>
      <c r="O35" t="b">
        <f t="shared" si="4"/>
        <v>1</v>
      </c>
    </row>
    <row r="36" spans="1:15" x14ac:dyDescent="0.25">
      <c r="A36" s="1"/>
      <c r="B36" s="6"/>
      <c r="C36" s="1"/>
      <c r="D36" s="46">
        <f t="shared" si="5"/>
        <v>44723</v>
      </c>
      <c r="E36" s="75">
        <f t="shared" si="3"/>
        <v>522.37799999999993</v>
      </c>
      <c r="F36" s="67">
        <v>521.96599344899994</v>
      </c>
      <c r="G36" s="63">
        <f t="shared" si="7"/>
        <v>0.99921128655686109</v>
      </c>
      <c r="H36" s="79">
        <f t="shared" si="8"/>
        <v>-0.4120065509999904</v>
      </c>
      <c r="I36" s="1"/>
      <c r="J36" s="49"/>
      <c r="K36" s="50">
        <f>ROUND((F36/$H$18%),4)</f>
        <v>4.4965000000000002</v>
      </c>
      <c r="L36" s="58">
        <f>(F36*10^7)/10^5</f>
        <v>52196.599344899994</v>
      </c>
      <c r="M36" s="58"/>
      <c r="N36">
        <v>521.96599344899994</v>
      </c>
      <c r="O36" t="b">
        <f t="shared" si="4"/>
        <v>1</v>
      </c>
    </row>
    <row r="37" spans="1:15" x14ac:dyDescent="0.25">
      <c r="A37" s="1"/>
      <c r="B37" s="6"/>
      <c r="C37" s="1"/>
      <c r="D37" s="46">
        <f t="shared" si="5"/>
        <v>44724</v>
      </c>
      <c r="E37" s="75">
        <f t="shared" si="3"/>
        <v>522.37799999999993</v>
      </c>
      <c r="F37" s="67">
        <v>500.28268762099998</v>
      </c>
      <c r="G37" s="63">
        <f t="shared" ref="G37:G42" si="9">F37/E37</f>
        <v>0.95770244463013388</v>
      </c>
      <c r="H37" s="79">
        <f t="shared" si="8"/>
        <v>-22.095312378999949</v>
      </c>
      <c r="I37" s="1"/>
      <c r="J37" s="49"/>
      <c r="K37" s="50">
        <f>ROUND((F37/$H$18%),4)</f>
        <v>4.3097000000000003</v>
      </c>
      <c r="L37" s="58">
        <f>(F37*10^7)/10^5</f>
        <v>50028.2687621</v>
      </c>
      <c r="N37">
        <v>500.28268762099998</v>
      </c>
      <c r="O37" t="b">
        <f t="shared" si="4"/>
        <v>1</v>
      </c>
    </row>
    <row r="38" spans="1:15" x14ac:dyDescent="0.25">
      <c r="A38" s="1"/>
      <c r="B38" s="6"/>
      <c r="C38" s="1"/>
      <c r="D38" s="46">
        <f t="shared" si="5"/>
        <v>44725</v>
      </c>
      <c r="E38" s="75">
        <f t="shared" si="3"/>
        <v>522.37799999999993</v>
      </c>
      <c r="F38" s="67">
        <v>510.89188635200003</v>
      </c>
      <c r="G38" s="63">
        <f t="shared" si="9"/>
        <v>0.97801187330247463</v>
      </c>
      <c r="H38" s="79">
        <f t="shared" si="8"/>
        <v>-11.4861136479999</v>
      </c>
      <c r="I38" s="1"/>
      <c r="J38" s="49"/>
      <c r="K38" s="50">
        <f t="shared" si="6"/>
        <v>4.4010999999999996</v>
      </c>
      <c r="L38" s="58">
        <f t="shared" si="2"/>
        <v>51089.188635200007</v>
      </c>
      <c r="N38">
        <v>510.89188635200003</v>
      </c>
      <c r="O38" t="b">
        <f t="shared" si="4"/>
        <v>1</v>
      </c>
    </row>
    <row r="39" spans="1:15" x14ac:dyDescent="0.25">
      <c r="A39" s="1"/>
      <c r="B39" s="6"/>
      <c r="C39" s="1"/>
      <c r="D39" s="46">
        <f t="shared" si="5"/>
        <v>44726</v>
      </c>
      <c r="E39" s="75">
        <f t="shared" si="3"/>
        <v>522.37799999999993</v>
      </c>
      <c r="F39" s="67">
        <v>510.49778596300001</v>
      </c>
      <c r="G39" s="63">
        <f t="shared" si="9"/>
        <v>0.97725743802954967</v>
      </c>
      <c r="H39" s="79">
        <f t="shared" si="8"/>
        <v>-11.880214036999917</v>
      </c>
      <c r="I39" s="1"/>
      <c r="J39" s="49"/>
      <c r="K39" s="50">
        <f t="shared" si="6"/>
        <v>4.3977000000000004</v>
      </c>
      <c r="L39" s="58">
        <f t="shared" si="2"/>
        <v>51049.778596299999</v>
      </c>
      <c r="N39">
        <v>510.49778596300001</v>
      </c>
      <c r="O39" t="b">
        <f t="shared" si="4"/>
        <v>1</v>
      </c>
    </row>
    <row r="40" spans="1:15" x14ac:dyDescent="0.25">
      <c r="A40" s="1"/>
      <c r="B40" s="6"/>
      <c r="C40" s="1"/>
      <c r="D40" s="46">
        <f t="shared" si="5"/>
        <v>44727</v>
      </c>
      <c r="E40" s="75">
        <f t="shared" si="3"/>
        <v>522.37799999999993</v>
      </c>
      <c r="F40" s="67">
        <v>510.07924947299995</v>
      </c>
      <c r="G40" s="63">
        <f t="shared" si="9"/>
        <v>0.9764562241767456</v>
      </c>
      <c r="H40" s="79">
        <f t="shared" si="8"/>
        <v>-12.298750526999982</v>
      </c>
      <c r="I40" s="1"/>
      <c r="J40" s="49"/>
      <c r="K40" s="50">
        <f t="shared" si="6"/>
        <v>4.3940999999999999</v>
      </c>
      <c r="L40" s="58">
        <f t="shared" si="2"/>
        <v>51007.924947299995</v>
      </c>
      <c r="N40" s="80">
        <v>510.07924947299995</v>
      </c>
      <c r="O40" t="b">
        <f t="shared" si="4"/>
        <v>1</v>
      </c>
    </row>
    <row r="41" spans="1:15" x14ac:dyDescent="0.25">
      <c r="A41" s="1"/>
      <c r="B41" s="6"/>
      <c r="C41" s="1"/>
      <c r="D41" s="46">
        <f t="shared" si="5"/>
        <v>44728</v>
      </c>
      <c r="E41" s="75">
        <f t="shared" si="3"/>
        <v>522.37799999999993</v>
      </c>
      <c r="F41" s="67">
        <v>510.01623487299997</v>
      </c>
      <c r="G41" s="63">
        <f t="shared" si="9"/>
        <v>0.97633559390517988</v>
      </c>
      <c r="H41" s="79">
        <f t="shared" si="8"/>
        <v>-12.361765126999956</v>
      </c>
      <c r="I41" s="1"/>
      <c r="J41" s="49"/>
      <c r="K41" s="50">
        <f t="shared" si="6"/>
        <v>4.3935000000000004</v>
      </c>
      <c r="L41" s="58">
        <f t="shared" si="2"/>
        <v>51001.623487299992</v>
      </c>
      <c r="N41" s="80">
        <v>510.01623487299997</v>
      </c>
      <c r="O41" t="b">
        <f t="shared" si="4"/>
        <v>1</v>
      </c>
    </row>
    <row r="42" spans="1:15" x14ac:dyDescent="0.25">
      <c r="A42" s="1"/>
      <c r="B42" s="6"/>
      <c r="C42" s="1"/>
      <c r="D42" s="46">
        <f t="shared" si="5"/>
        <v>44729</v>
      </c>
      <c r="E42" s="75">
        <f t="shared" si="3"/>
        <v>522.37799999999993</v>
      </c>
      <c r="F42" s="67">
        <v>610.35653663799997</v>
      </c>
      <c r="G42" s="63">
        <f t="shared" si="9"/>
        <v>1.1684192991243889</v>
      </c>
      <c r="H42" s="79">
        <f t="shared" si="8"/>
        <v>87.978536638000037</v>
      </c>
      <c r="J42" s="49"/>
      <c r="K42" s="50">
        <f t="shared" si="6"/>
        <v>5.2579000000000002</v>
      </c>
      <c r="L42" s="58">
        <f t="shared" si="2"/>
        <v>61035.653663800003</v>
      </c>
      <c r="N42" s="80">
        <v>610.35653663799997</v>
      </c>
      <c r="O42" t="b">
        <f t="shared" si="4"/>
        <v>1</v>
      </c>
    </row>
    <row r="43" spans="1:15" x14ac:dyDescent="0.25">
      <c r="A43" s="1"/>
      <c r="B43" s="6"/>
      <c r="C43" s="1"/>
      <c r="D43" s="42" t="s">
        <v>77</v>
      </c>
      <c r="E43" s="74">
        <f>SUM(E29:E42)</f>
        <v>7313.2919999999967</v>
      </c>
      <c r="F43" s="76">
        <f>SUM(F29:F42)</f>
        <v>7364.2948694930001</v>
      </c>
      <c r="G43" s="77">
        <f t="shared" si="0"/>
        <v>1.0069739960462407</v>
      </c>
      <c r="H43" s="76">
        <f>SUM(H29:H42)</f>
        <v>51.002869493000958</v>
      </c>
      <c r="I43" s="1"/>
      <c r="J43" s="5"/>
      <c r="K43" s="50"/>
    </row>
    <row r="44" spans="1:15" x14ac:dyDescent="0.25">
      <c r="A44" s="1"/>
      <c r="B44" s="6"/>
      <c r="C44" s="1"/>
      <c r="D44" s="9" t="s">
        <v>0</v>
      </c>
      <c r="E44" s="78">
        <f>AVERAGE(E29:E42)</f>
        <v>522.37799999999982</v>
      </c>
      <c r="F44" s="78">
        <f>AVERAGE(F29:F42)</f>
        <v>526.02106210664283</v>
      </c>
      <c r="G44" s="77">
        <f>AVERAGE(G29:G42)</f>
        <v>1.0069739960462403</v>
      </c>
      <c r="H44" s="78">
        <f>AVERAGE(H29:H42)</f>
        <v>3.6430621066429256</v>
      </c>
      <c r="I44" s="1"/>
      <c r="J44" s="5"/>
      <c r="K44" s="50"/>
    </row>
    <row r="45" spans="1:15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5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5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5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1:G21"/>
    <mergeCell ref="D9:F9"/>
    <mergeCell ref="D17:G17"/>
    <mergeCell ref="D18:G18"/>
    <mergeCell ref="D19:G19"/>
    <mergeCell ref="D20:G20"/>
    <mergeCell ref="D25:D27"/>
    <mergeCell ref="E25:E27"/>
    <mergeCell ref="F25:F27"/>
    <mergeCell ref="G25:G27"/>
    <mergeCell ref="H25:H27"/>
  </mergeCell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34" zoomScaleNormal="100" workbookViewId="0"/>
  </sheetViews>
  <sheetFormatPr defaultRowHeight="15" x14ac:dyDescent="0.25"/>
  <cols>
    <col min="1" max="1" width="20" customWidth="1"/>
    <col min="2" max="2" width="4.7109375" customWidth="1"/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9" max="10" width="1.42578125" customWidth="1"/>
    <col min="11" max="11" width="8.28515625" customWidth="1"/>
    <col min="12" max="12" width="10.7109375" style="58" bestFit="1" customWidth="1"/>
    <col min="13" max="13" width="1.42578125" customWidth="1"/>
    <col min="14" max="14" width="16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73">
        <v>44743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 s="69"/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65">
        <v>11713.22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527.09489999999994</v>
      </c>
      <c r="I20" s="1"/>
      <c r="J20" s="5"/>
      <c r="K20" s="58">
        <f>H20*0.9</f>
        <v>474.38540999999998</v>
      </c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155</v>
      </c>
      <c r="I21" s="1"/>
      <c r="J21" s="5"/>
      <c r="K21" s="60">
        <f>K20/H18%</f>
        <v>4.05</v>
      </c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35">
        <v>1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44730</v>
      </c>
      <c r="E29" s="75">
        <f>$H$20</f>
        <v>527.09489999999994</v>
      </c>
      <c r="F29" s="33">
        <v>603.36185343800003</v>
      </c>
      <c r="G29" s="63">
        <f t="shared" ref="G29:G43" si="0">F29/E29</f>
        <v>1.1446930210062745</v>
      </c>
      <c r="H29" s="79">
        <f t="shared" ref="H29:H42" si="1">F29-E29</f>
        <v>76.266953438000087</v>
      </c>
      <c r="I29" s="1"/>
      <c r="J29" s="49"/>
      <c r="K29" s="50">
        <f>ROUND((F29/$H$18%),4)</f>
        <v>5.1510999999999996</v>
      </c>
      <c r="L29" s="58">
        <f t="shared" ref="L29:L42" si="2">(F29*10^7)/10^5</f>
        <v>60336.185343800003</v>
      </c>
    </row>
    <row r="30" spans="1:12" x14ac:dyDescent="0.25">
      <c r="A30" s="1"/>
      <c r="B30" s="6"/>
      <c r="C30" s="1"/>
      <c r="D30" s="46">
        <f>+D29+1</f>
        <v>44731</v>
      </c>
      <c r="E30" s="75">
        <f t="shared" ref="E30:E42" si="3">$H$20</f>
        <v>527.09489999999994</v>
      </c>
      <c r="F30" s="67">
        <v>589.79845299300007</v>
      </c>
      <c r="G30" s="63">
        <f t="shared" si="0"/>
        <v>1.1189606520438733</v>
      </c>
      <c r="H30" s="79">
        <f t="shared" si="1"/>
        <v>62.70355299300013</v>
      </c>
      <c r="I30" s="1"/>
      <c r="J30" s="49"/>
      <c r="K30" s="50">
        <f>ROUND((F30/$H$18%),4)</f>
        <v>5.0353000000000003</v>
      </c>
      <c r="L30" s="58">
        <f t="shared" si="2"/>
        <v>58979.845299300003</v>
      </c>
    </row>
    <row r="31" spans="1:12" x14ac:dyDescent="0.25">
      <c r="A31" s="1"/>
      <c r="B31" s="6"/>
      <c r="C31" s="1"/>
      <c r="D31" s="46">
        <f t="shared" ref="D31:D42" si="4">+D30+1</f>
        <v>44732</v>
      </c>
      <c r="E31" s="75">
        <f t="shared" si="3"/>
        <v>527.09489999999994</v>
      </c>
      <c r="F31" s="67">
        <v>500.75921469999997</v>
      </c>
      <c r="G31" s="63">
        <f t="shared" si="0"/>
        <v>0.9500361599021353</v>
      </c>
      <c r="H31" s="79">
        <f t="shared" si="1"/>
        <v>-26.335685299999966</v>
      </c>
      <c r="I31" s="1"/>
      <c r="J31" s="49"/>
      <c r="K31" s="50">
        <f>ROUND((F31/$H$18%),4)</f>
        <v>4.2751999999999999</v>
      </c>
      <c r="L31" s="58">
        <f t="shared" si="2"/>
        <v>50075.921470000001</v>
      </c>
    </row>
    <row r="32" spans="1:12" x14ac:dyDescent="0.25">
      <c r="A32" s="1"/>
      <c r="B32" s="6"/>
      <c r="C32" s="1"/>
      <c r="D32" s="46">
        <f t="shared" si="4"/>
        <v>44733</v>
      </c>
      <c r="E32" s="75">
        <f t="shared" si="3"/>
        <v>527.09489999999994</v>
      </c>
      <c r="F32" s="67">
        <v>500.65684920500001</v>
      </c>
      <c r="G32" s="63">
        <f t="shared" si="0"/>
        <v>0.94984195294813145</v>
      </c>
      <c r="H32" s="79">
        <f t="shared" si="1"/>
        <v>-26.438050794999924</v>
      </c>
      <c r="I32" s="1"/>
      <c r="J32" s="49"/>
      <c r="K32" s="50">
        <f t="shared" ref="K32:K42" si="5">ROUND((F32/$H$18%),4)</f>
        <v>4.2743000000000002</v>
      </c>
      <c r="L32" s="58">
        <f t="shared" si="2"/>
        <v>50065.684920500003</v>
      </c>
    </row>
    <row r="33" spans="1:15" x14ac:dyDescent="0.25">
      <c r="A33" s="1"/>
      <c r="B33" s="6"/>
      <c r="C33" s="1"/>
      <c r="D33" s="46">
        <f t="shared" si="4"/>
        <v>44734</v>
      </c>
      <c r="E33" s="75">
        <f t="shared" si="3"/>
        <v>527.09489999999994</v>
      </c>
      <c r="F33" s="67">
        <v>500.30865637399995</v>
      </c>
      <c r="G33" s="63">
        <f t="shared" si="0"/>
        <v>0.94918136444499845</v>
      </c>
      <c r="H33" s="79">
        <f t="shared" si="1"/>
        <v>-26.786243625999987</v>
      </c>
      <c r="I33" s="1"/>
      <c r="J33" s="49"/>
      <c r="K33" s="50">
        <f t="shared" si="5"/>
        <v>4.2713000000000001</v>
      </c>
      <c r="L33" s="58">
        <f t="shared" si="2"/>
        <v>50030.865637399998</v>
      </c>
    </row>
    <row r="34" spans="1:15" x14ac:dyDescent="0.25">
      <c r="A34" s="1"/>
      <c r="B34" s="6"/>
      <c r="C34" s="1"/>
      <c r="D34" s="46">
        <f t="shared" si="4"/>
        <v>44735</v>
      </c>
      <c r="E34" s="75">
        <f t="shared" si="3"/>
        <v>527.09489999999994</v>
      </c>
      <c r="F34" s="67">
        <v>500.15905601999998</v>
      </c>
      <c r="G34" s="63">
        <f t="shared" si="0"/>
        <v>0.94889754391476755</v>
      </c>
      <c r="H34" s="79">
        <f t="shared" si="1"/>
        <v>-26.935843979999959</v>
      </c>
      <c r="I34" s="1"/>
      <c r="J34" s="49"/>
      <c r="K34" s="50">
        <f t="shared" si="5"/>
        <v>4.2699999999999996</v>
      </c>
      <c r="L34" s="58">
        <f t="shared" si="2"/>
        <v>50015.905601999999</v>
      </c>
    </row>
    <row r="35" spans="1:15" x14ac:dyDescent="0.25">
      <c r="A35" s="1"/>
      <c r="B35" s="6"/>
      <c r="C35" s="1"/>
      <c r="D35" s="46">
        <f t="shared" si="4"/>
        <v>44736</v>
      </c>
      <c r="E35" s="75">
        <f t="shared" si="3"/>
        <v>527.09489999999994</v>
      </c>
      <c r="F35" s="67">
        <v>536.419717859</v>
      </c>
      <c r="G35" s="63">
        <f t="shared" si="0"/>
        <v>1.0176909658184894</v>
      </c>
      <c r="H35" s="79">
        <f t="shared" si="1"/>
        <v>9.3248178590000634</v>
      </c>
      <c r="I35" s="1"/>
      <c r="J35" s="49"/>
      <c r="K35" s="50">
        <f>ROUND((F35/$H$18%),4)</f>
        <v>4.5796000000000001</v>
      </c>
      <c r="L35" s="58">
        <f>(F35*10^7)/10^5</f>
        <v>53641.971785900001</v>
      </c>
    </row>
    <row r="36" spans="1:15" x14ac:dyDescent="0.25">
      <c r="A36" s="1"/>
      <c r="B36" s="6"/>
      <c r="C36" s="1"/>
      <c r="D36" s="46">
        <f t="shared" si="4"/>
        <v>44737</v>
      </c>
      <c r="E36" s="75">
        <f t="shared" si="3"/>
        <v>527.09489999999994</v>
      </c>
      <c r="F36" s="67">
        <v>529.45250703400006</v>
      </c>
      <c r="G36" s="63">
        <f t="shared" si="0"/>
        <v>1.0044728321863865</v>
      </c>
      <c r="H36" s="79">
        <f t="shared" si="1"/>
        <v>2.3576070340001252</v>
      </c>
      <c r="I36" s="1"/>
      <c r="J36" s="49"/>
      <c r="K36" s="50">
        <f>ROUND((F36/$H$18%),4)</f>
        <v>4.5201000000000002</v>
      </c>
      <c r="L36" s="58">
        <f>(F36*10^7)/10^5</f>
        <v>52945.250703400008</v>
      </c>
      <c r="M36" s="58"/>
    </row>
    <row r="37" spans="1:15" x14ac:dyDescent="0.25">
      <c r="A37" s="1"/>
      <c r="B37" s="6"/>
      <c r="C37" s="1"/>
      <c r="D37" s="46">
        <f t="shared" si="4"/>
        <v>44738</v>
      </c>
      <c r="E37" s="75">
        <f t="shared" si="3"/>
        <v>527.09489999999994</v>
      </c>
      <c r="F37" s="67">
        <v>524.65771837299997</v>
      </c>
      <c r="G37" s="63">
        <f t="shared" si="0"/>
        <v>0.99537619956671941</v>
      </c>
      <c r="H37" s="79">
        <f t="shared" si="1"/>
        <v>-2.4371816269999727</v>
      </c>
      <c r="I37" s="1"/>
      <c r="J37" s="49"/>
      <c r="K37" s="50">
        <f>ROUND((F37/$H$18%),4)</f>
        <v>4.4791999999999996</v>
      </c>
      <c r="L37" s="58">
        <f>(F37*10^7)/10^5</f>
        <v>52465.771837299995</v>
      </c>
    </row>
    <row r="38" spans="1:15" x14ac:dyDescent="0.25">
      <c r="A38" s="1"/>
      <c r="B38" s="6"/>
      <c r="C38" s="1"/>
      <c r="D38" s="46">
        <f t="shared" si="4"/>
        <v>44739</v>
      </c>
      <c r="E38" s="75">
        <f t="shared" si="3"/>
        <v>527.09489999999994</v>
      </c>
      <c r="F38" s="67">
        <v>500.74171549799996</v>
      </c>
      <c r="G38" s="63">
        <f t="shared" si="0"/>
        <v>0.95000296056364808</v>
      </c>
      <c r="H38" s="79">
        <f t="shared" si="1"/>
        <v>-26.353184501999976</v>
      </c>
      <c r="I38" s="1"/>
      <c r="J38" s="49"/>
      <c r="K38" s="50">
        <f t="shared" si="5"/>
        <v>4.2750000000000004</v>
      </c>
      <c r="L38" s="58">
        <f t="shared" si="2"/>
        <v>50074.171549799998</v>
      </c>
    </row>
    <row r="39" spans="1:15" x14ac:dyDescent="0.25">
      <c r="A39" s="1"/>
      <c r="B39" s="6"/>
      <c r="C39" s="1"/>
      <c r="D39" s="46">
        <f t="shared" si="4"/>
        <v>44740</v>
      </c>
      <c r="E39" s="75">
        <f t="shared" si="3"/>
        <v>527.09489999999994</v>
      </c>
      <c r="F39" s="67">
        <v>500.09410327000001</v>
      </c>
      <c r="G39" s="63">
        <f t="shared" si="0"/>
        <v>0.94877431610512653</v>
      </c>
      <c r="H39" s="79">
        <f t="shared" si="1"/>
        <v>-27.000796729999934</v>
      </c>
      <c r="I39" s="1"/>
      <c r="J39" s="49"/>
      <c r="K39" s="50">
        <f t="shared" si="5"/>
        <v>4.2694999999999999</v>
      </c>
      <c r="L39" s="58">
        <f t="shared" si="2"/>
        <v>50009.410326999998</v>
      </c>
    </row>
    <row r="40" spans="1:15" x14ac:dyDescent="0.25">
      <c r="A40" s="1"/>
      <c r="B40" s="6"/>
      <c r="C40" s="1"/>
      <c r="D40" s="46">
        <f t="shared" si="4"/>
        <v>44741</v>
      </c>
      <c r="E40" s="75">
        <f t="shared" si="3"/>
        <v>527.09489999999994</v>
      </c>
      <c r="F40" s="67">
        <v>500.35683709200003</v>
      </c>
      <c r="G40" s="63">
        <f t="shared" si="0"/>
        <v>0.94927277249694519</v>
      </c>
      <c r="H40" s="79">
        <f t="shared" si="1"/>
        <v>-26.738062907999904</v>
      </c>
      <c r="I40" s="1"/>
      <c r="J40" s="49"/>
      <c r="K40" s="50">
        <f t="shared" si="5"/>
        <v>4.2717000000000001</v>
      </c>
      <c r="L40" s="58">
        <f t="shared" si="2"/>
        <v>50035.683709199999</v>
      </c>
      <c r="N40" s="80"/>
      <c r="O40" s="81"/>
    </row>
    <row r="41" spans="1:15" x14ac:dyDescent="0.25">
      <c r="A41" s="1"/>
      <c r="B41" s="6"/>
      <c r="C41" s="1"/>
      <c r="D41" s="46">
        <f t="shared" si="4"/>
        <v>44742</v>
      </c>
      <c r="E41" s="75">
        <f t="shared" si="3"/>
        <v>527.09489999999994</v>
      </c>
      <c r="F41" s="67">
        <v>524.63761389199999</v>
      </c>
      <c r="G41" s="63">
        <f t="shared" si="0"/>
        <v>0.99533805751488025</v>
      </c>
      <c r="H41" s="79">
        <f t="shared" si="1"/>
        <v>-2.4572861079999484</v>
      </c>
      <c r="I41" s="1"/>
      <c r="J41" s="49"/>
      <c r="K41" s="50">
        <f t="shared" si="5"/>
        <v>4.4790000000000001</v>
      </c>
      <c r="L41" s="58">
        <f t="shared" si="2"/>
        <v>52463.761389200001</v>
      </c>
      <c r="N41" s="80"/>
      <c r="O41" s="81"/>
    </row>
    <row r="42" spans="1:15" x14ac:dyDescent="0.25">
      <c r="A42" s="1"/>
      <c r="B42" s="6"/>
      <c r="C42" s="1"/>
      <c r="D42" s="46">
        <f t="shared" si="4"/>
        <v>44743</v>
      </c>
      <c r="E42" s="75">
        <f t="shared" si="3"/>
        <v>527.09489999999994</v>
      </c>
      <c r="F42" s="67">
        <v>611.21160130500004</v>
      </c>
      <c r="G42" s="63">
        <f t="shared" si="0"/>
        <v>1.159585496473216</v>
      </c>
      <c r="H42" s="79">
        <f t="shared" si="1"/>
        <v>84.116701305000106</v>
      </c>
      <c r="J42" s="49"/>
      <c r="K42" s="50">
        <f t="shared" si="5"/>
        <v>5.2180999999999997</v>
      </c>
      <c r="L42" s="58">
        <f t="shared" si="2"/>
        <v>61121.1601305</v>
      </c>
      <c r="N42" s="80"/>
      <c r="O42" s="81"/>
    </row>
    <row r="43" spans="1:15" x14ac:dyDescent="0.25">
      <c r="A43" s="1"/>
      <c r="B43" s="6"/>
      <c r="C43" s="1"/>
      <c r="D43" s="42" t="s">
        <v>77</v>
      </c>
      <c r="E43" s="74">
        <f>SUM(E29:E42)</f>
        <v>7379.3285999999998</v>
      </c>
      <c r="F43" s="76">
        <f>SUM(F29:F42)</f>
        <v>7422.6158970529996</v>
      </c>
      <c r="G43" s="77">
        <f t="shared" si="0"/>
        <v>1.0058660210703994</v>
      </c>
      <c r="H43" s="76">
        <f>SUM(H29:H42)</f>
        <v>43.287297053000941</v>
      </c>
      <c r="I43" s="1"/>
      <c r="J43" s="5"/>
      <c r="K43" s="50"/>
    </row>
    <row r="44" spans="1:15" x14ac:dyDescent="0.25">
      <c r="A44" s="1"/>
      <c r="B44" s="6"/>
      <c r="C44" s="1"/>
      <c r="D44" s="9" t="s">
        <v>0</v>
      </c>
      <c r="E44" s="78">
        <f>AVERAGE(E29:E42)</f>
        <v>527.09489999999994</v>
      </c>
      <c r="F44" s="78">
        <f>AVERAGE(F29:F42)</f>
        <v>530.1868497895</v>
      </c>
      <c r="G44" s="77">
        <f>AVERAGE(G29:G42)</f>
        <v>1.0058660210703994</v>
      </c>
      <c r="H44" s="78">
        <f>AVERAGE(H29:H42)</f>
        <v>3.0919497895000672</v>
      </c>
      <c r="I44" s="1"/>
      <c r="J44" s="5"/>
      <c r="K44" s="50"/>
    </row>
    <row r="45" spans="1:15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5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5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5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1:G21"/>
    <mergeCell ref="D9:F9"/>
    <mergeCell ref="D17:G17"/>
    <mergeCell ref="D18:G18"/>
    <mergeCell ref="D19:G19"/>
    <mergeCell ref="D20:G20"/>
    <mergeCell ref="D25:D27"/>
    <mergeCell ref="E25:E27"/>
    <mergeCell ref="F25:F27"/>
    <mergeCell ref="G25:G27"/>
    <mergeCell ref="H25:H27"/>
  </mergeCell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B25" zoomScaleNormal="100" workbookViewId="0">
      <selection activeCell="K42" sqref="K42"/>
    </sheetView>
  </sheetViews>
  <sheetFormatPr defaultRowHeight="15" x14ac:dyDescent="0.25"/>
  <cols>
    <col min="1" max="1" width="20" customWidth="1"/>
    <col min="2" max="2" width="4.7109375" customWidth="1"/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9" max="10" width="1.42578125" customWidth="1"/>
    <col min="11" max="11" width="8.28515625" customWidth="1"/>
    <col min="12" max="12" width="10.7109375" style="58" bestFit="1" customWidth="1"/>
    <col min="13" max="13" width="1.42578125" customWidth="1"/>
    <col min="14" max="14" width="16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73">
        <v>44743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 s="69"/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65">
        <v>11557.98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520.10910000000001</v>
      </c>
      <c r="I20" s="1"/>
      <c r="J20" s="5"/>
      <c r="K20" s="58">
        <f>H20*0.9</f>
        <v>468.09819000000005</v>
      </c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155</v>
      </c>
      <c r="I21" s="1"/>
      <c r="J21" s="5"/>
      <c r="K21" s="60">
        <f>K20/H18%</f>
        <v>4.0500000000000007</v>
      </c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35">
        <v>1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44744</v>
      </c>
      <c r="E29" s="75">
        <f>$H$20</f>
        <v>520.10910000000001</v>
      </c>
      <c r="F29" s="33">
        <v>605.94172905599999</v>
      </c>
      <c r="G29" s="63">
        <f t="shared" ref="G29:G43" si="0">F29/E29</f>
        <v>1.16502812401475</v>
      </c>
      <c r="H29" s="79">
        <f t="shared" ref="H29" si="1">F29-E29</f>
        <v>85.832629055999973</v>
      </c>
      <c r="I29" s="1"/>
      <c r="J29" s="49"/>
      <c r="K29" s="50">
        <f>ROUND((F29/$H$18%),4)</f>
        <v>5.2426000000000004</v>
      </c>
      <c r="L29" s="58">
        <f t="shared" ref="L29:L42" si="2">(F29*10^7)/10^5</f>
        <v>60594.172905599997</v>
      </c>
    </row>
    <row r="30" spans="1:12" x14ac:dyDescent="0.25">
      <c r="A30" s="1"/>
      <c r="B30" s="6"/>
      <c r="C30" s="1"/>
      <c r="D30" s="46">
        <f>+D29+1</f>
        <v>44745</v>
      </c>
      <c r="E30" s="75">
        <f t="shared" ref="E30:E42" si="3">$H$20</f>
        <v>520.10910000000001</v>
      </c>
      <c r="F30" s="67">
        <v>614.69217103900007</v>
      </c>
      <c r="G30" s="63">
        <f t="shared" ref="G30:G42" si="4">F30/E30</f>
        <v>1.1818523672033427</v>
      </c>
      <c r="H30" s="79">
        <f t="shared" ref="H30:H42" si="5">F30-E30</f>
        <v>94.58307103900006</v>
      </c>
      <c r="I30" s="1"/>
      <c r="J30" s="49"/>
      <c r="K30" s="50">
        <f>ROUND((F30/$H$18%),4)</f>
        <v>5.3182999999999998</v>
      </c>
      <c r="L30" s="58">
        <f t="shared" si="2"/>
        <v>61469.217103900002</v>
      </c>
    </row>
    <row r="31" spans="1:12" x14ac:dyDescent="0.25">
      <c r="A31" s="1"/>
      <c r="B31" s="6"/>
      <c r="C31" s="1"/>
      <c r="D31" s="46">
        <f t="shared" ref="D31:D42" si="6">+D30+1</f>
        <v>44746</v>
      </c>
      <c r="E31" s="75">
        <f t="shared" si="3"/>
        <v>520.10910000000001</v>
      </c>
      <c r="F31" s="67">
        <v>490.126321222</v>
      </c>
      <c r="G31" s="63">
        <f t="shared" si="4"/>
        <v>0.94235290484631007</v>
      </c>
      <c r="H31" s="79">
        <f t="shared" si="5"/>
        <v>-29.982778778000011</v>
      </c>
      <c r="I31" s="1"/>
      <c r="J31" s="49"/>
      <c r="K31" s="50">
        <f>ROUND((F31/$H$18%),4)</f>
        <v>4.2405999999999997</v>
      </c>
      <c r="L31" s="58">
        <f t="shared" si="2"/>
        <v>49012.632122200004</v>
      </c>
    </row>
    <row r="32" spans="1:12" x14ac:dyDescent="0.25">
      <c r="A32" s="1"/>
      <c r="B32" s="6"/>
      <c r="C32" s="1"/>
      <c r="D32" s="46">
        <f t="shared" si="6"/>
        <v>44747</v>
      </c>
      <c r="E32" s="75">
        <f t="shared" si="3"/>
        <v>520.10910000000001</v>
      </c>
      <c r="F32" s="67">
        <v>490.66575439399998</v>
      </c>
      <c r="G32" s="63">
        <f t="shared" si="4"/>
        <v>0.94339005872806292</v>
      </c>
      <c r="H32" s="79">
        <f t="shared" si="5"/>
        <v>-29.443345606000037</v>
      </c>
      <c r="I32" s="1"/>
      <c r="J32" s="49"/>
      <c r="K32" s="50">
        <f t="shared" ref="K32:K42" si="7">ROUND((F32/$H$18%),4)</f>
        <v>4.2453000000000003</v>
      </c>
      <c r="L32" s="58">
        <f t="shared" si="2"/>
        <v>49066.575439399996</v>
      </c>
    </row>
    <row r="33" spans="1:15" x14ac:dyDescent="0.25">
      <c r="A33" s="1"/>
      <c r="B33" s="6"/>
      <c r="C33" s="1"/>
      <c r="D33" s="46">
        <f t="shared" si="6"/>
        <v>44748</v>
      </c>
      <c r="E33" s="75">
        <f t="shared" si="3"/>
        <v>520.10910000000001</v>
      </c>
      <c r="F33" s="67">
        <v>490.53184303800003</v>
      </c>
      <c r="G33" s="63">
        <f t="shared" si="4"/>
        <v>0.94313259090833057</v>
      </c>
      <c r="H33" s="79">
        <f t="shared" si="5"/>
        <v>-29.577256961999979</v>
      </c>
      <c r="I33" s="1"/>
      <c r="J33" s="49"/>
      <c r="K33" s="50">
        <f t="shared" si="7"/>
        <v>4.2441000000000004</v>
      </c>
      <c r="L33" s="58">
        <f t="shared" si="2"/>
        <v>49053.184303800001</v>
      </c>
    </row>
    <row r="34" spans="1:15" x14ac:dyDescent="0.25">
      <c r="A34" s="1"/>
      <c r="B34" s="6"/>
      <c r="C34" s="1"/>
      <c r="D34" s="46">
        <f t="shared" si="6"/>
        <v>44749</v>
      </c>
      <c r="E34" s="75">
        <f t="shared" si="3"/>
        <v>520.10910000000001</v>
      </c>
      <c r="F34" s="67">
        <v>490.657127199</v>
      </c>
      <c r="G34" s="63">
        <f t="shared" si="4"/>
        <v>0.94337347144858641</v>
      </c>
      <c r="H34" s="79">
        <f t="shared" si="5"/>
        <v>-29.451972801000011</v>
      </c>
      <c r="I34" s="1"/>
      <c r="J34" s="49"/>
      <c r="K34" s="50">
        <f t="shared" si="7"/>
        <v>4.2451999999999996</v>
      </c>
      <c r="L34" s="58">
        <f t="shared" si="2"/>
        <v>49065.712719899995</v>
      </c>
    </row>
    <row r="35" spans="1:15" x14ac:dyDescent="0.25">
      <c r="A35" s="1"/>
      <c r="B35" s="6"/>
      <c r="C35" s="1"/>
      <c r="D35" s="46">
        <f t="shared" si="6"/>
        <v>44750</v>
      </c>
      <c r="E35" s="75">
        <f t="shared" si="3"/>
        <v>520.10910000000001</v>
      </c>
      <c r="F35" s="67">
        <v>475.77157229200003</v>
      </c>
      <c r="G35" s="63">
        <f t="shared" si="4"/>
        <v>0.91475340902899027</v>
      </c>
      <c r="H35" s="79">
        <f t="shared" si="5"/>
        <v>-44.337527707999982</v>
      </c>
      <c r="I35" s="1"/>
      <c r="J35" s="49"/>
      <c r="K35" s="50">
        <f>ROUND((F35/$H$18%),4)</f>
        <v>4.1163999999999996</v>
      </c>
      <c r="L35" s="58">
        <f>(F35*10^7)/10^5</f>
        <v>47577.157229199998</v>
      </c>
    </row>
    <row r="36" spans="1:15" x14ac:dyDescent="0.25">
      <c r="A36" s="1"/>
      <c r="B36" s="6"/>
      <c r="C36" s="1"/>
      <c r="D36" s="46">
        <f t="shared" si="6"/>
        <v>44751</v>
      </c>
      <c r="E36" s="75">
        <f t="shared" si="3"/>
        <v>520.10910000000001</v>
      </c>
      <c r="F36" s="67">
        <v>475.78748982899998</v>
      </c>
      <c r="G36" s="63">
        <f t="shared" si="4"/>
        <v>0.91478401325606484</v>
      </c>
      <c r="H36" s="79">
        <f t="shared" si="5"/>
        <v>-44.321610171000032</v>
      </c>
      <c r="I36" s="1"/>
      <c r="J36" s="49"/>
      <c r="K36" s="50">
        <f>ROUND((F36/$H$18%),4)</f>
        <v>4.1165000000000003</v>
      </c>
      <c r="L36" s="58">
        <f>(F36*10^7)/10^5</f>
        <v>47578.748982899997</v>
      </c>
      <c r="M36" s="58"/>
    </row>
    <row r="37" spans="1:15" x14ac:dyDescent="0.25">
      <c r="A37" s="1"/>
      <c r="B37" s="6"/>
      <c r="C37" s="1"/>
      <c r="D37" s="46">
        <f t="shared" si="6"/>
        <v>44752</v>
      </c>
      <c r="E37" s="75">
        <f t="shared" si="3"/>
        <v>520.10910000000001</v>
      </c>
      <c r="F37" s="67">
        <v>475.53510711300004</v>
      </c>
      <c r="G37" s="63">
        <f t="shared" si="4"/>
        <v>0.91429876368823393</v>
      </c>
      <c r="H37" s="79">
        <f t="shared" si="5"/>
        <v>-44.573992886999974</v>
      </c>
      <c r="I37" s="1"/>
      <c r="J37" s="49"/>
      <c r="K37" s="50">
        <f>ROUND((F37/$H$18%),4)</f>
        <v>4.1143000000000001</v>
      </c>
      <c r="L37" s="58">
        <f>(F37*10^7)/10^5</f>
        <v>47553.510711299998</v>
      </c>
    </row>
    <row r="38" spans="1:15" x14ac:dyDescent="0.25">
      <c r="A38" s="1"/>
      <c r="B38" s="6"/>
      <c r="C38" s="1"/>
      <c r="D38" s="46">
        <f t="shared" si="6"/>
        <v>44753</v>
      </c>
      <c r="E38" s="75">
        <f t="shared" si="3"/>
        <v>520.10910000000001</v>
      </c>
      <c r="F38" s="67">
        <v>525.43365044500001</v>
      </c>
      <c r="G38" s="63">
        <f t="shared" si="4"/>
        <v>1.0102373722071003</v>
      </c>
      <c r="H38" s="79">
        <f t="shared" si="5"/>
        <v>5.3245504449999999</v>
      </c>
      <c r="I38" s="1"/>
      <c r="J38" s="49"/>
      <c r="K38" s="50">
        <f t="shared" si="7"/>
        <v>4.5461</v>
      </c>
      <c r="L38" s="58">
        <f t="shared" si="2"/>
        <v>52543.365044499995</v>
      </c>
    </row>
    <row r="39" spans="1:15" x14ac:dyDescent="0.25">
      <c r="A39" s="1"/>
      <c r="B39" s="6"/>
      <c r="C39" s="1"/>
      <c r="D39" s="46">
        <f t="shared" si="6"/>
        <v>44754</v>
      </c>
      <c r="E39" s="75">
        <f t="shared" si="3"/>
        <v>520.10910000000001</v>
      </c>
      <c r="F39" s="67">
        <v>525.31694899799993</v>
      </c>
      <c r="G39" s="63">
        <f t="shared" si="4"/>
        <v>1.0100129934238795</v>
      </c>
      <c r="H39" s="79">
        <f t="shared" si="5"/>
        <v>5.2078489979999176</v>
      </c>
      <c r="I39" s="1"/>
      <c r="J39" s="49"/>
      <c r="K39" s="50">
        <f t="shared" si="7"/>
        <v>4.5450999999999997</v>
      </c>
      <c r="L39" s="58">
        <f t="shared" si="2"/>
        <v>52531.694899799993</v>
      </c>
    </row>
    <row r="40" spans="1:15" x14ac:dyDescent="0.25">
      <c r="A40" s="1"/>
      <c r="B40" s="6"/>
      <c r="C40" s="1"/>
      <c r="D40" s="46">
        <f t="shared" si="6"/>
        <v>44755</v>
      </c>
      <c r="E40" s="75">
        <f t="shared" si="3"/>
        <v>520.10910000000001</v>
      </c>
      <c r="F40" s="67">
        <v>525.2065235020001</v>
      </c>
      <c r="G40" s="63">
        <f t="shared" si="4"/>
        <v>1.0098006812455311</v>
      </c>
      <c r="H40" s="79">
        <f t="shared" si="5"/>
        <v>5.0974235020000833</v>
      </c>
      <c r="I40" s="1"/>
      <c r="J40" s="49"/>
      <c r="K40" s="50">
        <f t="shared" si="7"/>
        <v>4.5441000000000003</v>
      </c>
      <c r="L40" s="58">
        <f t="shared" si="2"/>
        <v>52520.652350200013</v>
      </c>
      <c r="N40" s="80"/>
      <c r="O40" s="81"/>
    </row>
    <row r="41" spans="1:15" x14ac:dyDescent="0.25">
      <c r="A41" s="1"/>
      <c r="B41" s="6"/>
      <c r="C41" s="1"/>
      <c r="D41" s="46">
        <f t="shared" si="6"/>
        <v>44756</v>
      </c>
      <c r="E41" s="75">
        <f t="shared" si="3"/>
        <v>520.10910000000001</v>
      </c>
      <c r="F41" s="67">
        <v>525.28624553700001</v>
      </c>
      <c r="G41" s="63">
        <f t="shared" si="4"/>
        <v>1.0099539606920933</v>
      </c>
      <c r="H41" s="79">
        <f t="shared" si="5"/>
        <v>5.1771455370000012</v>
      </c>
      <c r="I41" s="1"/>
      <c r="J41" s="49"/>
      <c r="K41" s="50">
        <f t="shared" si="7"/>
        <v>4.5448000000000004</v>
      </c>
      <c r="L41" s="58">
        <f t="shared" si="2"/>
        <v>52528.6245537</v>
      </c>
      <c r="N41" s="81">
        <v>6112116013.0500002</v>
      </c>
      <c r="O41" s="81"/>
    </row>
    <row r="42" spans="1:15" x14ac:dyDescent="0.25">
      <c r="A42" s="1"/>
      <c r="B42" s="6"/>
      <c r="C42" s="1"/>
      <c r="D42" s="46">
        <f t="shared" si="6"/>
        <v>44757</v>
      </c>
      <c r="E42" s="75">
        <f t="shared" si="3"/>
        <v>520.10910000000001</v>
      </c>
      <c r="F42" s="67">
        <v>601.896779111</v>
      </c>
      <c r="G42" s="63">
        <f t="shared" si="4"/>
        <v>1.1572510058197405</v>
      </c>
      <c r="H42" s="79">
        <f t="shared" si="5"/>
        <v>81.787679110999989</v>
      </c>
      <c r="J42" s="49"/>
      <c r="K42" s="50">
        <f t="shared" si="7"/>
        <v>5.2076000000000002</v>
      </c>
      <c r="L42" s="58">
        <f t="shared" si="2"/>
        <v>60189.6779111</v>
      </c>
      <c r="N42" s="80">
        <f>+N41/10^7</f>
        <v>611.21160130500004</v>
      </c>
      <c r="O42" s="81"/>
    </row>
    <row r="43" spans="1:15" x14ac:dyDescent="0.25">
      <c r="A43" s="1"/>
      <c r="B43" s="6"/>
      <c r="C43" s="1"/>
      <c r="D43" s="42" t="s">
        <v>77</v>
      </c>
      <c r="E43" s="74">
        <f>SUM(E29:E42)</f>
        <v>7281.5273999999981</v>
      </c>
      <c r="F43" s="76">
        <f>SUM(F29:F42)</f>
        <v>7312.8492627750011</v>
      </c>
      <c r="G43" s="77">
        <f t="shared" si="0"/>
        <v>1.0043015511793587</v>
      </c>
      <c r="H43" s="76">
        <f>SUM(H29:H42)</f>
        <v>31.321862775</v>
      </c>
      <c r="I43" s="1"/>
      <c r="J43" s="5"/>
      <c r="K43" s="50"/>
    </row>
    <row r="44" spans="1:15" x14ac:dyDescent="0.25">
      <c r="A44" s="1"/>
      <c r="B44" s="6"/>
      <c r="C44" s="1"/>
      <c r="D44" s="9" t="s">
        <v>0</v>
      </c>
      <c r="E44" s="78">
        <f>AVERAGE(E29:E42)</f>
        <v>520.1090999999999</v>
      </c>
      <c r="F44" s="78">
        <f>AVERAGE(F29:F42)</f>
        <v>522.34637591250009</v>
      </c>
      <c r="G44" s="77">
        <f>AVERAGE(G29:G42)</f>
        <v>1.0043015511793583</v>
      </c>
      <c r="H44" s="78">
        <f>AVERAGE(H29:H42)</f>
        <v>2.2372759124999999</v>
      </c>
      <c r="I44" s="1"/>
      <c r="J44" s="5"/>
      <c r="K44" s="50"/>
    </row>
    <row r="45" spans="1:15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5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5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5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1:G21"/>
    <mergeCell ref="D9:F9"/>
    <mergeCell ref="D17:G17"/>
    <mergeCell ref="D18:G18"/>
    <mergeCell ref="D19:G19"/>
    <mergeCell ref="D20:G20"/>
    <mergeCell ref="D25:D27"/>
    <mergeCell ref="E25:E27"/>
    <mergeCell ref="F25:F27"/>
    <mergeCell ref="G25:G27"/>
    <mergeCell ref="H25:H27"/>
  </mergeCell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34" zoomScaleNormal="100" workbookViewId="0"/>
  </sheetViews>
  <sheetFormatPr defaultRowHeight="15" x14ac:dyDescent="0.25"/>
  <cols>
    <col min="1" max="1" width="20" customWidth="1"/>
    <col min="2" max="2" width="4.7109375" customWidth="1"/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9" max="10" width="1.42578125" customWidth="1"/>
    <col min="11" max="11" width="8.28515625" customWidth="1"/>
    <col min="12" max="12" width="10.7109375" style="58" bestFit="1" customWidth="1"/>
    <col min="13" max="13" width="1.42578125" customWidth="1"/>
    <col min="14" max="14" width="16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73">
        <v>44757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 s="69"/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65">
        <v>11798.14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530.91629999999998</v>
      </c>
      <c r="I20" s="1"/>
      <c r="J20" s="5"/>
      <c r="K20" s="58">
        <f>H20*0.9</f>
        <v>477.82466999999997</v>
      </c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155</v>
      </c>
      <c r="I21" s="1"/>
      <c r="J21" s="5"/>
      <c r="K21" s="60">
        <f>K20/H18%</f>
        <v>4.05</v>
      </c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35">
        <v>1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44758</v>
      </c>
      <c r="E29" s="75">
        <f>$H$20</f>
        <v>530.91629999999998</v>
      </c>
      <c r="F29" s="33">
        <v>615.46728157699999</v>
      </c>
      <c r="G29" s="63">
        <f t="shared" ref="G29:G43" si="0">F29/E29</f>
        <v>1.1592548233629294</v>
      </c>
      <c r="H29" s="79">
        <f t="shared" ref="H29:H42" si="1">F29-E29</f>
        <v>84.550981577000016</v>
      </c>
      <c r="I29" s="1"/>
      <c r="J29" s="49"/>
      <c r="K29" s="50">
        <f>ROUND((F29/$H$18%),4)</f>
        <v>5.2165999999999997</v>
      </c>
      <c r="L29" s="58">
        <f t="shared" ref="L29:L42" si="2">(F29*10^7)/10^5</f>
        <v>61546.728157699996</v>
      </c>
    </row>
    <row r="30" spans="1:12" x14ac:dyDescent="0.25">
      <c r="A30" s="1"/>
      <c r="B30" s="6"/>
      <c r="C30" s="1"/>
      <c r="D30" s="46">
        <f>+D29+1</f>
        <v>44759</v>
      </c>
      <c r="E30" s="75">
        <f t="shared" ref="E30:E42" si="3">$H$20</f>
        <v>530.91629999999998</v>
      </c>
      <c r="F30" s="67">
        <v>613.09498521299997</v>
      </c>
      <c r="G30" s="63">
        <f t="shared" si="0"/>
        <v>1.1547865175979717</v>
      </c>
      <c r="H30" s="79">
        <f t="shared" si="1"/>
        <v>82.178685212999994</v>
      </c>
      <c r="I30" s="1"/>
      <c r="J30" s="49"/>
      <c r="K30" s="50">
        <f>ROUND((F30/$H$18%),4)</f>
        <v>5.1965000000000003</v>
      </c>
      <c r="L30" s="58">
        <f t="shared" si="2"/>
        <v>61309.498521300004</v>
      </c>
    </row>
    <row r="31" spans="1:12" x14ac:dyDescent="0.25">
      <c r="A31" s="1"/>
      <c r="B31" s="6"/>
      <c r="C31" s="1"/>
      <c r="D31" s="46">
        <f t="shared" ref="D31:D42" si="4">+D30+1</f>
        <v>44760</v>
      </c>
      <c r="E31" s="75">
        <f t="shared" si="3"/>
        <v>530.91629999999998</v>
      </c>
      <c r="F31" s="67">
        <v>490.24560868999998</v>
      </c>
      <c r="G31" s="63">
        <f t="shared" si="0"/>
        <v>0.92339528601777721</v>
      </c>
      <c r="H31" s="79">
        <f t="shared" si="1"/>
        <v>-40.670691309999995</v>
      </c>
      <c r="I31" s="1"/>
      <c r="J31" s="49"/>
      <c r="K31" s="50">
        <f>ROUND((F31/$H$18%),4)</f>
        <v>4.1553000000000004</v>
      </c>
      <c r="L31" s="58">
        <f t="shared" si="2"/>
        <v>49024.560868999994</v>
      </c>
    </row>
    <row r="32" spans="1:12" x14ac:dyDescent="0.25">
      <c r="A32" s="1"/>
      <c r="B32" s="6"/>
      <c r="C32" s="1"/>
      <c r="D32" s="46">
        <f t="shared" si="4"/>
        <v>44761</v>
      </c>
      <c r="E32" s="75">
        <f t="shared" si="3"/>
        <v>530.91629999999998</v>
      </c>
      <c r="F32" s="67">
        <v>490.16562163399999</v>
      </c>
      <c r="G32" s="63">
        <f t="shared" si="0"/>
        <v>0.92324462751284908</v>
      </c>
      <c r="H32" s="79">
        <f t="shared" si="1"/>
        <v>-40.750678365999988</v>
      </c>
      <c r="I32" s="1"/>
      <c r="J32" s="49"/>
      <c r="K32" s="50">
        <f t="shared" ref="K32:K42" si="5">ROUND((F32/$H$18%),4)</f>
        <v>4.1546000000000003</v>
      </c>
      <c r="L32" s="58">
        <f t="shared" si="2"/>
        <v>49016.562163399998</v>
      </c>
    </row>
    <row r="33" spans="1:15" x14ac:dyDescent="0.25">
      <c r="A33" s="1"/>
      <c r="B33" s="6"/>
      <c r="C33" s="1"/>
      <c r="D33" s="46">
        <f t="shared" si="4"/>
        <v>44762</v>
      </c>
      <c r="E33" s="75">
        <f t="shared" si="3"/>
        <v>530.91629999999998</v>
      </c>
      <c r="F33" s="67">
        <v>490.79564353500001</v>
      </c>
      <c r="G33" s="63">
        <f t="shared" si="0"/>
        <v>0.92443129648684741</v>
      </c>
      <c r="H33" s="79">
        <f t="shared" si="1"/>
        <v>-40.120656464999968</v>
      </c>
      <c r="I33" s="1"/>
      <c r="J33" s="49"/>
      <c r="K33" s="50">
        <f t="shared" si="5"/>
        <v>4.1599000000000004</v>
      </c>
      <c r="L33" s="58">
        <f t="shared" si="2"/>
        <v>49079.564353500005</v>
      </c>
    </row>
    <row r="34" spans="1:15" x14ac:dyDescent="0.25">
      <c r="A34" s="1"/>
      <c r="B34" s="6"/>
      <c r="C34" s="1"/>
      <c r="D34" s="46">
        <f t="shared" si="4"/>
        <v>44763</v>
      </c>
      <c r="E34" s="75">
        <f t="shared" si="3"/>
        <v>530.91629999999998</v>
      </c>
      <c r="F34" s="67">
        <v>490.12317657200003</v>
      </c>
      <c r="G34" s="63">
        <f t="shared" si="0"/>
        <v>0.92316468070767477</v>
      </c>
      <c r="H34" s="79">
        <f t="shared" si="1"/>
        <v>-40.793123427999944</v>
      </c>
      <c r="I34" s="1"/>
      <c r="J34" s="49"/>
      <c r="K34" s="50">
        <f t="shared" si="5"/>
        <v>4.1542000000000003</v>
      </c>
      <c r="L34" s="58">
        <f t="shared" si="2"/>
        <v>49012.317657200001</v>
      </c>
    </row>
    <row r="35" spans="1:15" x14ac:dyDescent="0.25">
      <c r="A35" s="1"/>
      <c r="B35" s="6"/>
      <c r="C35" s="1"/>
      <c r="D35" s="46">
        <f t="shared" si="4"/>
        <v>44764</v>
      </c>
      <c r="E35" s="75">
        <f t="shared" si="3"/>
        <v>530.91629999999998</v>
      </c>
      <c r="F35" s="67">
        <v>520.46216350400005</v>
      </c>
      <c r="G35" s="63">
        <f t="shared" si="0"/>
        <v>0.98030925685272818</v>
      </c>
      <c r="H35" s="79">
        <f t="shared" si="1"/>
        <v>-10.454136495999933</v>
      </c>
      <c r="I35" s="1"/>
      <c r="J35" s="49"/>
      <c r="K35" s="50">
        <f>ROUND((F35/$H$18%),4)</f>
        <v>4.4114000000000004</v>
      </c>
      <c r="L35" s="58">
        <f>(F35*10^7)/10^5</f>
        <v>52046.216350400013</v>
      </c>
    </row>
    <row r="36" spans="1:15" x14ac:dyDescent="0.25">
      <c r="A36" s="1"/>
      <c r="B36" s="6"/>
      <c r="C36" s="1"/>
      <c r="D36" s="46">
        <f t="shared" si="4"/>
        <v>44765</v>
      </c>
      <c r="E36" s="75">
        <f t="shared" si="3"/>
        <v>530.91629999999998</v>
      </c>
      <c r="F36" s="67">
        <v>506.35181247299994</v>
      </c>
      <c r="G36" s="63">
        <f t="shared" si="0"/>
        <v>0.95373190175739553</v>
      </c>
      <c r="H36" s="79">
        <f t="shared" si="1"/>
        <v>-24.56448752700004</v>
      </c>
      <c r="I36" s="1"/>
      <c r="J36" s="49"/>
      <c r="K36" s="50">
        <f>ROUND((F36/$H$18%),4)</f>
        <v>4.2918000000000003</v>
      </c>
      <c r="L36" s="58">
        <f>(F36*10^7)/10^5</f>
        <v>50635.181247299995</v>
      </c>
      <c r="M36" s="58"/>
    </row>
    <row r="37" spans="1:15" x14ac:dyDescent="0.25">
      <c r="A37" s="1"/>
      <c r="B37" s="6"/>
      <c r="C37" s="1"/>
      <c r="D37" s="46">
        <f t="shared" si="4"/>
        <v>44766</v>
      </c>
      <c r="E37" s="75">
        <f t="shared" si="3"/>
        <v>530.91629999999998</v>
      </c>
      <c r="F37" s="67">
        <v>493.60740243100003</v>
      </c>
      <c r="G37" s="63">
        <f t="shared" si="0"/>
        <v>0.92972734578124661</v>
      </c>
      <c r="H37" s="79">
        <f t="shared" si="1"/>
        <v>-37.308897568999953</v>
      </c>
      <c r="I37" s="1"/>
      <c r="J37" s="49"/>
      <c r="K37" s="50">
        <f>ROUND((F37/$H$18%),4)</f>
        <v>4.1837999999999997</v>
      </c>
      <c r="L37" s="58">
        <f>(F37*10^7)/10^5</f>
        <v>49360.740243100001</v>
      </c>
    </row>
    <row r="38" spans="1:15" x14ac:dyDescent="0.25">
      <c r="A38" s="1"/>
      <c r="B38" s="6"/>
      <c r="C38" s="1"/>
      <c r="D38" s="46">
        <f t="shared" si="4"/>
        <v>44767</v>
      </c>
      <c r="E38" s="75">
        <f t="shared" si="3"/>
        <v>530.91629999999998</v>
      </c>
      <c r="F38" s="67">
        <v>490.73482401899997</v>
      </c>
      <c r="G38" s="63">
        <f t="shared" si="0"/>
        <v>0.92431674073483894</v>
      </c>
      <c r="H38" s="79">
        <f t="shared" si="1"/>
        <v>-40.181475981000006</v>
      </c>
      <c r="I38" s="1"/>
      <c r="J38" s="49"/>
      <c r="K38" s="50">
        <f t="shared" si="5"/>
        <v>4.1593999999999998</v>
      </c>
      <c r="L38" s="58">
        <f t="shared" si="2"/>
        <v>49073.482401899993</v>
      </c>
    </row>
    <row r="39" spans="1:15" x14ac:dyDescent="0.25">
      <c r="A39" s="1"/>
      <c r="B39" s="6"/>
      <c r="C39" s="1"/>
      <c r="D39" s="46">
        <f t="shared" si="4"/>
        <v>44768</v>
      </c>
      <c r="E39" s="75">
        <f t="shared" si="3"/>
        <v>530.91629999999998</v>
      </c>
      <c r="F39" s="67">
        <v>490.78330400900001</v>
      </c>
      <c r="G39" s="63">
        <f t="shared" si="0"/>
        <v>0.92440805454456765</v>
      </c>
      <c r="H39" s="79">
        <f t="shared" si="1"/>
        <v>-40.132995990999973</v>
      </c>
      <c r="I39" s="1"/>
      <c r="J39" s="49"/>
      <c r="K39" s="50">
        <f t="shared" si="5"/>
        <v>4.1597999999999997</v>
      </c>
      <c r="L39" s="58">
        <f t="shared" si="2"/>
        <v>49078.330400899998</v>
      </c>
    </row>
    <row r="40" spans="1:15" x14ac:dyDescent="0.25">
      <c r="A40" s="1"/>
      <c r="B40" s="6"/>
      <c r="C40" s="1"/>
      <c r="D40" s="46">
        <f t="shared" si="4"/>
        <v>44769</v>
      </c>
      <c r="E40" s="75">
        <f t="shared" si="3"/>
        <v>530.91629999999998</v>
      </c>
      <c r="F40" s="67">
        <v>490.12535589399994</v>
      </c>
      <c r="G40" s="63">
        <f t="shared" si="0"/>
        <v>0.92316878553926474</v>
      </c>
      <c r="H40" s="79">
        <f t="shared" si="1"/>
        <v>-40.79094410600004</v>
      </c>
      <c r="I40" s="1"/>
      <c r="J40" s="49"/>
      <c r="K40" s="50">
        <f t="shared" si="5"/>
        <v>4.1543000000000001</v>
      </c>
      <c r="L40" s="58">
        <f t="shared" si="2"/>
        <v>49012.535589399995</v>
      </c>
      <c r="N40" s="80"/>
      <c r="O40" s="81"/>
    </row>
    <row r="41" spans="1:15" x14ac:dyDescent="0.25">
      <c r="A41" s="1"/>
      <c r="B41" s="6"/>
      <c r="C41" s="1"/>
      <c r="D41" s="46">
        <f t="shared" si="4"/>
        <v>44770</v>
      </c>
      <c r="E41" s="75">
        <f t="shared" si="3"/>
        <v>530.91629999999998</v>
      </c>
      <c r="F41" s="67">
        <v>490.63137763500004</v>
      </c>
      <c r="G41" s="63">
        <f t="shared" si="0"/>
        <v>0.92412189573949799</v>
      </c>
      <c r="H41" s="79">
        <f t="shared" si="1"/>
        <v>-40.284922364999943</v>
      </c>
      <c r="I41" s="1"/>
      <c r="J41" s="49"/>
      <c r="K41" s="50">
        <f t="shared" si="5"/>
        <v>4.1585000000000001</v>
      </c>
      <c r="L41" s="58">
        <f t="shared" si="2"/>
        <v>49063.137763500003</v>
      </c>
      <c r="N41" s="81">
        <v>6112116013.0500002</v>
      </c>
      <c r="O41" s="81"/>
    </row>
    <row r="42" spans="1:15" x14ac:dyDescent="0.25">
      <c r="A42" s="1"/>
      <c r="B42" s="6"/>
      <c r="C42" s="1"/>
      <c r="D42" s="46">
        <f t="shared" si="4"/>
        <v>44771</v>
      </c>
      <c r="E42" s="75">
        <f t="shared" si="3"/>
        <v>530.91629999999998</v>
      </c>
      <c r="F42" s="67">
        <v>784.408980445</v>
      </c>
      <c r="G42" s="63">
        <f t="shared" si="0"/>
        <v>1.4774626065257368</v>
      </c>
      <c r="H42" s="79">
        <f t="shared" si="1"/>
        <v>253.49268044500002</v>
      </c>
      <c r="J42" s="49"/>
      <c r="K42" s="50">
        <f t="shared" si="5"/>
        <v>6.6486000000000001</v>
      </c>
      <c r="L42" s="58">
        <f t="shared" si="2"/>
        <v>78440.898044500005</v>
      </c>
      <c r="N42" s="80">
        <f>+N41/10^7</f>
        <v>611.21160130500004</v>
      </c>
      <c r="O42" s="81"/>
    </row>
    <row r="43" spans="1:15" x14ac:dyDescent="0.25">
      <c r="A43" s="1"/>
      <c r="B43" s="6"/>
      <c r="C43" s="1"/>
      <c r="D43" s="42" t="s">
        <v>77</v>
      </c>
      <c r="E43" s="74">
        <f>SUM(E29:E42)</f>
        <v>7432.828199999999</v>
      </c>
      <c r="F43" s="76">
        <f>SUM(F29:F42)</f>
        <v>7456.9975376309994</v>
      </c>
      <c r="G43" s="77">
        <f t="shared" si="0"/>
        <v>1.0032517013686661</v>
      </c>
      <c r="H43" s="76">
        <f>SUM(H29:H42)</f>
        <v>24.169337631000246</v>
      </c>
      <c r="I43" s="1"/>
      <c r="J43" s="5"/>
      <c r="K43" s="50"/>
    </row>
    <row r="44" spans="1:15" x14ac:dyDescent="0.25">
      <c r="A44" s="1"/>
      <c r="B44" s="6"/>
      <c r="C44" s="1"/>
      <c r="D44" s="9" t="s">
        <v>0</v>
      </c>
      <c r="E44" s="78">
        <f>AVERAGE(E29:E42)</f>
        <v>530.91629999999998</v>
      </c>
      <c r="F44" s="78">
        <f>AVERAGE(F29:F42)</f>
        <v>532.64268125935712</v>
      </c>
      <c r="G44" s="77">
        <f>AVERAGE(G29:G42)</f>
        <v>1.0032517013686661</v>
      </c>
      <c r="H44" s="78">
        <f>AVERAGE(H29:H42)</f>
        <v>1.7263812593571604</v>
      </c>
      <c r="I44" s="1"/>
      <c r="J44" s="5"/>
      <c r="K44" s="50"/>
    </row>
    <row r="45" spans="1:15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5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5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5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5:D27"/>
    <mergeCell ref="E25:E27"/>
    <mergeCell ref="F25:F27"/>
    <mergeCell ref="G25:G27"/>
    <mergeCell ref="H25:H27"/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24" zoomScaleNormal="100" workbookViewId="0">
      <selection activeCell="F42" sqref="F42"/>
    </sheetView>
  </sheetViews>
  <sheetFormatPr defaultRowHeight="15" x14ac:dyDescent="0.25"/>
  <cols>
    <col min="1" max="1" width="20" customWidth="1"/>
    <col min="2" max="2" width="4.7109375" customWidth="1"/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9" max="10" width="1.42578125" customWidth="1"/>
    <col min="11" max="11" width="8.28515625" customWidth="1"/>
    <col min="12" max="12" width="10.7109375" style="58" bestFit="1" customWidth="1"/>
    <col min="13" max="13" width="1.42578125" customWidth="1"/>
    <col min="14" max="14" width="16" bestFit="1" customWidth="1"/>
    <col min="15" max="15" width="12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73">
        <v>44785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 s="69"/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65">
        <v>11629.67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523.33515</v>
      </c>
      <c r="I20" s="1"/>
      <c r="J20" s="5"/>
      <c r="K20" s="58">
        <f>H20*0.9</f>
        <v>471.00163500000002</v>
      </c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155</v>
      </c>
      <c r="I21" s="1"/>
      <c r="J21" s="5"/>
      <c r="K21" s="60">
        <f>K20/H18%</f>
        <v>4.05</v>
      </c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35">
        <v>1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44772</v>
      </c>
      <c r="E29" s="75">
        <f>$H$20</f>
        <v>523.33515</v>
      </c>
      <c r="F29" s="33">
        <v>529.25115987899994</v>
      </c>
      <c r="G29" s="63">
        <f t="shared" ref="G29:G43" si="0">F29/E29</f>
        <v>1.0113044382342748</v>
      </c>
      <c r="H29" s="79">
        <f t="shared" ref="H29:H42" si="1">F29-E29</f>
        <v>5.9160098789999438</v>
      </c>
      <c r="I29" s="1"/>
      <c r="J29" s="49"/>
      <c r="K29" s="50">
        <f>ROUND((F29/$H$18%),4)</f>
        <v>4.5509000000000004</v>
      </c>
      <c r="L29" s="58">
        <f t="shared" ref="L29:L42" si="2">(F29*10^7)/10^5</f>
        <v>52925.11598789999</v>
      </c>
    </row>
    <row r="30" spans="1:12" x14ac:dyDescent="0.25">
      <c r="A30" s="1"/>
      <c r="B30" s="6"/>
      <c r="C30" s="1"/>
      <c r="D30" s="46">
        <f>+D29+1</f>
        <v>44773</v>
      </c>
      <c r="E30" s="75">
        <f t="shared" ref="E30:E42" si="3">$H$20</f>
        <v>523.33515</v>
      </c>
      <c r="F30" s="67">
        <v>510.02359836499994</v>
      </c>
      <c r="G30" s="63">
        <f t="shared" si="0"/>
        <v>0.9745640023701827</v>
      </c>
      <c r="H30" s="79">
        <f t="shared" si="1"/>
        <v>-13.311551635000058</v>
      </c>
      <c r="I30" s="1"/>
      <c r="J30" s="49"/>
      <c r="K30" s="50">
        <f>ROUND((F30/$H$18%),4)</f>
        <v>4.3855000000000004</v>
      </c>
      <c r="L30" s="58">
        <f t="shared" si="2"/>
        <v>51002.3598365</v>
      </c>
    </row>
    <row r="31" spans="1:12" x14ac:dyDescent="0.25">
      <c r="A31" s="1"/>
      <c r="B31" s="6"/>
      <c r="C31" s="1"/>
      <c r="D31" s="46">
        <f t="shared" ref="D31:D42" si="4">+D30+1</f>
        <v>44774</v>
      </c>
      <c r="E31" s="75">
        <f t="shared" si="3"/>
        <v>523.33515</v>
      </c>
      <c r="F31" s="67">
        <v>510.96816595600006</v>
      </c>
      <c r="G31" s="63">
        <f t="shared" si="0"/>
        <v>0.97636890232960671</v>
      </c>
      <c r="H31" s="79">
        <f t="shared" si="1"/>
        <v>-12.366984043999935</v>
      </c>
      <c r="I31" s="1"/>
      <c r="J31" s="49"/>
      <c r="K31" s="50">
        <f>ROUND((F31/$H$18%),4)</f>
        <v>4.3936999999999999</v>
      </c>
      <c r="L31" s="58">
        <f t="shared" si="2"/>
        <v>51096.816595600001</v>
      </c>
    </row>
    <row r="32" spans="1:12" x14ac:dyDescent="0.25">
      <c r="A32" s="1"/>
      <c r="B32" s="6"/>
      <c r="C32" s="1"/>
      <c r="D32" s="46">
        <f t="shared" si="4"/>
        <v>44775</v>
      </c>
      <c r="E32" s="75">
        <f t="shared" si="3"/>
        <v>523.33515</v>
      </c>
      <c r="F32" s="67">
        <v>510.51505914199998</v>
      </c>
      <c r="G32" s="63">
        <f t="shared" si="0"/>
        <v>0.97550309613638597</v>
      </c>
      <c r="H32" s="79">
        <f t="shared" si="1"/>
        <v>-12.820090858000015</v>
      </c>
      <c r="I32" s="1"/>
      <c r="J32" s="49"/>
      <c r="K32" s="50">
        <f t="shared" ref="K32:K42" si="5">ROUND((F32/$H$18%),4)</f>
        <v>4.3898000000000001</v>
      </c>
      <c r="L32" s="58">
        <f t="shared" si="2"/>
        <v>51051.505914200003</v>
      </c>
    </row>
    <row r="33" spans="1:15" x14ac:dyDescent="0.25">
      <c r="A33" s="1"/>
      <c r="B33" s="6"/>
      <c r="C33" s="1"/>
      <c r="D33" s="46">
        <f t="shared" si="4"/>
        <v>44776</v>
      </c>
      <c r="E33" s="75">
        <f t="shared" si="3"/>
        <v>523.33515</v>
      </c>
      <c r="F33" s="67">
        <v>510.763323308</v>
      </c>
      <c r="G33" s="63">
        <f t="shared" si="0"/>
        <v>0.97597748461573808</v>
      </c>
      <c r="H33" s="79">
        <f t="shared" si="1"/>
        <v>-12.571826692000002</v>
      </c>
      <c r="I33" s="1"/>
      <c r="J33" s="49"/>
      <c r="K33" s="50">
        <f t="shared" si="5"/>
        <v>4.3918999999999997</v>
      </c>
      <c r="L33" s="58">
        <f t="shared" si="2"/>
        <v>51076.332330799996</v>
      </c>
    </row>
    <row r="34" spans="1:15" x14ac:dyDescent="0.25">
      <c r="A34" s="1"/>
      <c r="B34" s="6"/>
      <c r="C34" s="1"/>
      <c r="D34" s="46">
        <f t="shared" si="4"/>
        <v>44777</v>
      </c>
      <c r="E34" s="75">
        <f t="shared" si="3"/>
        <v>523.33515</v>
      </c>
      <c r="F34" s="67">
        <v>510.69196841999997</v>
      </c>
      <c r="G34" s="63">
        <f t="shared" si="0"/>
        <v>0.97584113816929741</v>
      </c>
      <c r="H34" s="79">
        <f t="shared" si="1"/>
        <v>-12.643181580000032</v>
      </c>
      <c r="I34" s="1"/>
      <c r="J34" s="49"/>
      <c r="K34" s="50">
        <f t="shared" si="5"/>
        <v>4.3913000000000002</v>
      </c>
      <c r="L34" s="58">
        <f t="shared" si="2"/>
        <v>51069.196841999998</v>
      </c>
    </row>
    <row r="35" spans="1:15" x14ac:dyDescent="0.25">
      <c r="A35" s="1"/>
      <c r="B35" s="6"/>
      <c r="C35" s="1"/>
      <c r="D35" s="46">
        <f t="shared" si="4"/>
        <v>44778</v>
      </c>
      <c r="E35" s="75">
        <f t="shared" si="3"/>
        <v>523.33515</v>
      </c>
      <c r="F35" s="67">
        <v>542.52871766400006</v>
      </c>
      <c r="G35" s="63">
        <f t="shared" si="0"/>
        <v>1.0366754796883031</v>
      </c>
      <c r="H35" s="79">
        <f t="shared" si="1"/>
        <v>19.193567664000057</v>
      </c>
      <c r="I35" s="1"/>
      <c r="J35" s="49"/>
      <c r="K35" s="50">
        <f>ROUND((F35/$H$18%),4)</f>
        <v>4.665</v>
      </c>
      <c r="L35" s="58">
        <f>(F35*10^7)/10^5</f>
        <v>54252.871766400007</v>
      </c>
    </row>
    <row r="36" spans="1:15" x14ac:dyDescent="0.25">
      <c r="A36" s="1"/>
      <c r="B36" s="6"/>
      <c r="C36" s="1"/>
      <c r="D36" s="46">
        <f t="shared" si="4"/>
        <v>44779</v>
      </c>
      <c r="E36" s="75">
        <f t="shared" si="3"/>
        <v>523.33515</v>
      </c>
      <c r="F36" s="67">
        <v>556.47442940200006</v>
      </c>
      <c r="G36" s="63">
        <f t="shared" si="0"/>
        <v>1.0633232440091211</v>
      </c>
      <c r="H36" s="79">
        <f t="shared" si="1"/>
        <v>33.139279402000057</v>
      </c>
      <c r="I36" s="1"/>
      <c r="J36" s="49"/>
      <c r="K36" s="50">
        <f>ROUND((F36/$H$18%),4)</f>
        <v>4.7850000000000001</v>
      </c>
      <c r="L36" s="58">
        <f>(F36*10^7)/10^5</f>
        <v>55647.442940200002</v>
      </c>
      <c r="M36" s="58"/>
      <c r="N36" s="58"/>
    </row>
    <row r="37" spans="1:15" x14ac:dyDescent="0.25">
      <c r="A37" s="1"/>
      <c r="B37" s="6"/>
      <c r="C37" s="1"/>
      <c r="D37" s="46">
        <f t="shared" si="4"/>
        <v>44780</v>
      </c>
      <c r="E37" s="75">
        <f t="shared" si="3"/>
        <v>523.33515</v>
      </c>
      <c r="F37" s="67">
        <v>551.75513523799998</v>
      </c>
      <c r="G37" s="63">
        <f t="shared" si="0"/>
        <v>1.0543055157636554</v>
      </c>
      <c r="H37" s="79">
        <f t="shared" si="1"/>
        <v>28.419985237999981</v>
      </c>
      <c r="I37" s="1"/>
      <c r="J37" s="49"/>
      <c r="K37" s="50">
        <f>ROUND((F37/$H$18%),4)</f>
        <v>4.7443999999999997</v>
      </c>
      <c r="L37" s="58">
        <f>(F37*10^7)/10^5</f>
        <v>55175.5135238</v>
      </c>
    </row>
    <row r="38" spans="1:15" x14ac:dyDescent="0.25">
      <c r="A38" s="1"/>
      <c r="B38" s="6"/>
      <c r="C38" s="1"/>
      <c r="D38" s="46">
        <f t="shared" si="4"/>
        <v>44781</v>
      </c>
      <c r="E38" s="75">
        <f t="shared" si="3"/>
        <v>523.33515</v>
      </c>
      <c r="F38" s="67">
        <v>525.68085779</v>
      </c>
      <c r="G38" s="63">
        <f t="shared" si="0"/>
        <v>1.0044822286253847</v>
      </c>
      <c r="H38" s="79">
        <f t="shared" si="1"/>
        <v>2.3457077900000058</v>
      </c>
      <c r="I38" s="1"/>
      <c r="J38" s="49"/>
      <c r="K38" s="50">
        <f t="shared" si="5"/>
        <v>4.5202</v>
      </c>
      <c r="L38" s="58">
        <f t="shared" si="2"/>
        <v>52568.085778999994</v>
      </c>
    </row>
    <row r="39" spans="1:15" x14ac:dyDescent="0.25">
      <c r="A39" s="1"/>
      <c r="B39" s="6"/>
      <c r="C39" s="1"/>
      <c r="D39" s="46">
        <f t="shared" si="4"/>
        <v>44782</v>
      </c>
      <c r="E39" s="75">
        <f t="shared" si="3"/>
        <v>523.33515</v>
      </c>
      <c r="F39" s="67">
        <v>535.94984640500002</v>
      </c>
      <c r="G39" s="63">
        <f t="shared" si="0"/>
        <v>1.0241044317489472</v>
      </c>
      <c r="H39" s="79">
        <f t="shared" si="1"/>
        <v>12.614696405000018</v>
      </c>
      <c r="I39" s="1"/>
      <c r="J39" s="49"/>
      <c r="K39" s="50">
        <f t="shared" si="5"/>
        <v>4.6085000000000003</v>
      </c>
      <c r="L39" s="58">
        <f t="shared" si="2"/>
        <v>53594.984640499999</v>
      </c>
    </row>
    <row r="40" spans="1:15" x14ac:dyDescent="0.25">
      <c r="A40" s="1"/>
      <c r="B40" s="6"/>
      <c r="C40" s="1"/>
      <c r="D40" s="46">
        <f t="shared" si="4"/>
        <v>44783</v>
      </c>
      <c r="E40" s="75">
        <f t="shared" si="3"/>
        <v>523.33515</v>
      </c>
      <c r="F40" s="67">
        <v>480.04201466300003</v>
      </c>
      <c r="G40" s="63">
        <f t="shared" si="0"/>
        <v>0.91727455085522158</v>
      </c>
      <c r="H40" s="79">
        <f t="shared" si="1"/>
        <v>-43.293135336999967</v>
      </c>
      <c r="I40" s="1"/>
      <c r="J40" s="49"/>
      <c r="K40" s="50">
        <f t="shared" si="5"/>
        <v>4.1276999999999999</v>
      </c>
      <c r="L40" s="58">
        <f t="shared" si="2"/>
        <v>48004.201466300001</v>
      </c>
      <c r="N40" s="80"/>
      <c r="O40" s="81"/>
    </row>
    <row r="41" spans="1:15" x14ac:dyDescent="0.25">
      <c r="A41" s="1"/>
      <c r="B41" s="6"/>
      <c r="C41" s="1"/>
      <c r="D41" s="46">
        <f t="shared" si="4"/>
        <v>44784</v>
      </c>
      <c r="E41" s="75">
        <f t="shared" si="3"/>
        <v>523.33515</v>
      </c>
      <c r="F41" s="67">
        <v>490.86225499200003</v>
      </c>
      <c r="G41" s="63">
        <f t="shared" si="0"/>
        <v>0.93795009754647674</v>
      </c>
      <c r="H41" s="79">
        <f t="shared" si="1"/>
        <v>-32.472895007999966</v>
      </c>
      <c r="I41" s="1"/>
      <c r="J41" s="49"/>
      <c r="K41" s="50">
        <f t="shared" si="5"/>
        <v>4.2207999999999997</v>
      </c>
      <c r="L41" s="58">
        <f t="shared" si="2"/>
        <v>49086.225499200002</v>
      </c>
      <c r="N41" s="81">
        <v>6112116013.0500002</v>
      </c>
      <c r="O41" s="81"/>
    </row>
    <row r="42" spans="1:15" x14ac:dyDescent="0.25">
      <c r="A42" s="1"/>
      <c r="B42" s="6"/>
      <c r="C42" s="1"/>
      <c r="D42" s="46">
        <f t="shared" si="4"/>
        <v>44785</v>
      </c>
      <c r="E42" s="75">
        <f t="shared" si="3"/>
        <v>523.33515</v>
      </c>
      <c r="F42" s="67">
        <v>604.00152101099991</v>
      </c>
      <c r="G42" s="63">
        <f t="shared" si="0"/>
        <v>1.1541390273728029</v>
      </c>
      <c r="H42" s="79">
        <f t="shared" si="1"/>
        <v>80.66637101099991</v>
      </c>
      <c r="J42" s="49"/>
      <c r="K42" s="50">
        <f t="shared" si="5"/>
        <v>5.1936</v>
      </c>
      <c r="L42" s="58">
        <f t="shared" si="2"/>
        <v>60400.152101099986</v>
      </c>
      <c r="N42" s="80">
        <f>+N41/10^7</f>
        <v>611.21160130500004</v>
      </c>
      <c r="O42" s="81"/>
    </row>
    <row r="43" spans="1:15" x14ac:dyDescent="0.25">
      <c r="A43" s="1"/>
      <c r="B43" s="6"/>
      <c r="C43" s="1"/>
      <c r="D43" s="42" t="s">
        <v>77</v>
      </c>
      <c r="E43" s="74">
        <f>SUM(E29:E42)</f>
        <v>7326.6920999999993</v>
      </c>
      <c r="F43" s="76">
        <f>SUM(F29:F42)</f>
        <v>7369.5080522349999</v>
      </c>
      <c r="G43" s="77">
        <f t="shared" si="0"/>
        <v>1.0058438312475286</v>
      </c>
      <c r="H43" s="76">
        <f>SUM(H29:H42)</f>
        <v>42.815952234999997</v>
      </c>
      <c r="I43" s="1"/>
      <c r="J43" s="5"/>
      <c r="K43" s="50"/>
    </row>
    <row r="44" spans="1:15" x14ac:dyDescent="0.25">
      <c r="A44" s="1"/>
      <c r="B44" s="6"/>
      <c r="C44" s="1"/>
      <c r="D44" s="9" t="s">
        <v>0</v>
      </c>
      <c r="E44" s="78">
        <f>AVERAGE(E29:E42)</f>
        <v>523.33515</v>
      </c>
      <c r="F44" s="78">
        <f>AVERAGE(F29:F42)</f>
        <v>526.39343230249995</v>
      </c>
      <c r="G44" s="77">
        <f>AVERAGE(G29:G42)</f>
        <v>1.0058438312475284</v>
      </c>
      <c r="H44" s="78">
        <f>AVERAGE(H29:H42)</f>
        <v>3.0582823024999999</v>
      </c>
      <c r="I44" s="1"/>
      <c r="J44" s="5"/>
      <c r="K44" s="50"/>
    </row>
    <row r="45" spans="1:15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5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5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5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5:D27"/>
    <mergeCell ref="E25:E27"/>
    <mergeCell ref="F25:F27"/>
    <mergeCell ref="G25:G27"/>
    <mergeCell ref="H25:H27"/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31" zoomScaleNormal="100" workbookViewId="0">
      <selection activeCell="K43" sqref="K43"/>
    </sheetView>
  </sheetViews>
  <sheetFormatPr defaultRowHeight="15" x14ac:dyDescent="0.25"/>
  <cols>
    <col min="1" max="1" width="20" customWidth="1"/>
    <col min="2" max="2" width="4.7109375" customWidth="1"/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9" max="10" width="1.42578125" customWidth="1"/>
    <col min="11" max="11" width="8.28515625" customWidth="1"/>
    <col min="12" max="12" width="10.7109375" style="58" bestFit="1" customWidth="1"/>
    <col min="13" max="13" width="1.42578125" customWidth="1"/>
    <col min="14" max="14" width="16" bestFit="1" customWidth="1"/>
    <col min="15" max="15" width="12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73">
        <v>44799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 s="69"/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65">
        <v>11831.64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532.42379999999991</v>
      </c>
      <c r="I20" s="1"/>
      <c r="J20" s="5"/>
      <c r="K20" s="58">
        <f>H20*0.9</f>
        <v>479.18141999999995</v>
      </c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155</v>
      </c>
      <c r="I21" s="1"/>
      <c r="J21" s="5"/>
      <c r="K21" s="60">
        <f>K20/H18%</f>
        <v>4.05</v>
      </c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35">
        <v>1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44786</v>
      </c>
      <c r="E29" s="75">
        <f>$H$20</f>
        <v>532.42379999999991</v>
      </c>
      <c r="F29" s="33">
        <v>594.37483556500001</v>
      </c>
      <c r="G29" s="63">
        <f t="shared" ref="G29:G43" si="0">F29/E29</f>
        <v>1.1163566233609394</v>
      </c>
      <c r="H29" s="79">
        <f t="shared" ref="H29:H42" si="1">F29-E29</f>
        <v>61.951035565000097</v>
      </c>
      <c r="I29" s="1"/>
      <c r="J29" s="49"/>
      <c r="K29" s="50">
        <f>ROUND((F29/$H$18%),4)</f>
        <v>5.0236000000000001</v>
      </c>
      <c r="L29" s="58">
        <f t="shared" ref="L29:L42" si="2">(F29*10^7)/10^5</f>
        <v>59437.483556500003</v>
      </c>
    </row>
    <row r="30" spans="1:12" x14ac:dyDescent="0.25">
      <c r="A30" s="1"/>
      <c r="B30" s="6"/>
      <c r="C30" s="1"/>
      <c r="D30" s="46">
        <f>+D29+1</f>
        <v>44787</v>
      </c>
      <c r="E30" s="75">
        <f t="shared" ref="E30:E42" si="3">$H$20</f>
        <v>532.42379999999991</v>
      </c>
      <c r="F30" s="67">
        <v>583.75726724899994</v>
      </c>
      <c r="G30" s="63">
        <f t="shared" si="0"/>
        <v>1.0964146742670031</v>
      </c>
      <c r="H30" s="79">
        <f t="shared" si="1"/>
        <v>51.333467249000023</v>
      </c>
      <c r="I30" s="1"/>
      <c r="J30" s="49"/>
      <c r="K30" s="50">
        <f>ROUND((F30/$H$18%),4)</f>
        <v>4.9339000000000004</v>
      </c>
      <c r="L30" s="58">
        <f t="shared" si="2"/>
        <v>58375.7267249</v>
      </c>
    </row>
    <row r="31" spans="1:12" x14ac:dyDescent="0.25">
      <c r="A31" s="1"/>
      <c r="B31" s="6"/>
      <c r="C31" s="1"/>
      <c r="D31" s="46">
        <f t="shared" ref="D31:D42" si="4">+D30+1</f>
        <v>44788</v>
      </c>
      <c r="E31" s="75">
        <f t="shared" si="3"/>
        <v>532.42379999999991</v>
      </c>
      <c r="F31" s="67">
        <v>581.13060843000005</v>
      </c>
      <c r="G31" s="63">
        <f t="shared" si="0"/>
        <v>1.0914812756867747</v>
      </c>
      <c r="H31" s="79">
        <f t="shared" si="1"/>
        <v>48.706808430000137</v>
      </c>
      <c r="I31" s="1"/>
      <c r="J31" s="49"/>
      <c r="K31" s="50">
        <f>ROUND((F31/$H$18%),4)</f>
        <v>4.9116999999999997</v>
      </c>
      <c r="L31" s="58">
        <f t="shared" si="2"/>
        <v>58113.060842999999</v>
      </c>
    </row>
    <row r="32" spans="1:12" x14ac:dyDescent="0.25">
      <c r="A32" s="1"/>
      <c r="B32" s="6"/>
      <c r="C32" s="1"/>
      <c r="D32" s="46">
        <f t="shared" si="4"/>
        <v>44789</v>
      </c>
      <c r="E32" s="75">
        <f t="shared" si="3"/>
        <v>532.42379999999991</v>
      </c>
      <c r="F32" s="67">
        <v>563.20239618699998</v>
      </c>
      <c r="G32" s="63">
        <f t="shared" si="0"/>
        <v>1.0578084529410594</v>
      </c>
      <c r="H32" s="79">
        <f t="shared" si="1"/>
        <v>30.778596187000062</v>
      </c>
      <c r="I32" s="1"/>
      <c r="J32" s="49"/>
      <c r="K32" s="50">
        <f t="shared" ref="K32:K42" si="5">ROUND((F32/$H$18%),4)</f>
        <v>4.7601000000000004</v>
      </c>
      <c r="L32" s="58">
        <f t="shared" si="2"/>
        <v>56320.239618699998</v>
      </c>
    </row>
    <row r="33" spans="1:15" x14ac:dyDescent="0.25">
      <c r="A33" s="1"/>
      <c r="B33" s="6"/>
      <c r="C33" s="1"/>
      <c r="D33" s="46">
        <f t="shared" si="4"/>
        <v>44790</v>
      </c>
      <c r="E33" s="75">
        <f t="shared" si="3"/>
        <v>532.42379999999991</v>
      </c>
      <c r="F33" s="67">
        <v>500.92921203500003</v>
      </c>
      <c r="G33" s="63">
        <f t="shared" si="0"/>
        <v>0.94084676912452092</v>
      </c>
      <c r="H33" s="79">
        <f t="shared" si="1"/>
        <v>-31.49458796499988</v>
      </c>
      <c r="I33" s="1"/>
      <c r="J33" s="49"/>
      <c r="K33" s="50">
        <f t="shared" si="5"/>
        <v>4.2337999999999996</v>
      </c>
      <c r="L33" s="58">
        <f t="shared" si="2"/>
        <v>50092.921203500002</v>
      </c>
    </row>
    <row r="34" spans="1:15" x14ac:dyDescent="0.25">
      <c r="A34" s="1"/>
      <c r="B34" s="6"/>
      <c r="C34" s="1"/>
      <c r="D34" s="46">
        <f t="shared" si="4"/>
        <v>44791</v>
      </c>
      <c r="E34" s="75">
        <f t="shared" si="3"/>
        <v>532.42379999999991</v>
      </c>
      <c r="F34" s="67">
        <v>500.42675878900002</v>
      </c>
      <c r="G34" s="63">
        <f t="shared" si="0"/>
        <v>0.93990305991016954</v>
      </c>
      <c r="H34" s="79">
        <f t="shared" si="1"/>
        <v>-31.997041210999896</v>
      </c>
      <c r="I34" s="1"/>
      <c r="J34" s="49"/>
      <c r="K34" s="50">
        <f t="shared" si="5"/>
        <v>4.2295999999999996</v>
      </c>
      <c r="L34" s="58">
        <f t="shared" si="2"/>
        <v>50042.675878900001</v>
      </c>
    </row>
    <row r="35" spans="1:15" x14ac:dyDescent="0.25">
      <c r="A35" s="1"/>
      <c r="B35" s="6"/>
      <c r="C35" s="1"/>
      <c r="D35" s="46">
        <f t="shared" si="4"/>
        <v>44792</v>
      </c>
      <c r="E35" s="75">
        <f t="shared" si="3"/>
        <v>532.42379999999991</v>
      </c>
      <c r="F35" s="67">
        <v>539.13398430699999</v>
      </c>
      <c r="G35" s="63">
        <f t="shared" si="0"/>
        <v>1.0126030885677915</v>
      </c>
      <c r="H35" s="79">
        <f t="shared" si="1"/>
        <v>6.7101843070000768</v>
      </c>
      <c r="I35" s="1"/>
      <c r="J35" s="49"/>
      <c r="K35" s="50">
        <f>ROUND((F35/$H$18%),4)</f>
        <v>4.5567000000000002</v>
      </c>
      <c r="L35" s="58">
        <f>(F35*10^7)/10^5</f>
        <v>53913.398430699999</v>
      </c>
    </row>
    <row r="36" spans="1:15" x14ac:dyDescent="0.25">
      <c r="A36" s="1"/>
      <c r="B36" s="6"/>
      <c r="C36" s="1"/>
      <c r="D36" s="46">
        <f t="shared" si="4"/>
        <v>44793</v>
      </c>
      <c r="E36" s="75">
        <f t="shared" si="3"/>
        <v>532.42379999999991</v>
      </c>
      <c r="F36" s="67">
        <v>535.91089358299996</v>
      </c>
      <c r="G36" s="63">
        <f t="shared" si="0"/>
        <v>1.0065494697701343</v>
      </c>
      <c r="H36" s="79">
        <f t="shared" si="1"/>
        <v>3.4870935830000462</v>
      </c>
      <c r="I36" s="1"/>
      <c r="J36" s="49"/>
      <c r="K36" s="50">
        <f>ROUND((F36/$H$18%),4)</f>
        <v>4.5294999999999996</v>
      </c>
      <c r="L36" s="58">
        <f>(F36*10^7)/10^5</f>
        <v>53591.0893583</v>
      </c>
      <c r="M36" s="58"/>
      <c r="N36" s="58"/>
    </row>
    <row r="37" spans="1:15" x14ac:dyDescent="0.25">
      <c r="A37" s="1"/>
      <c r="B37" s="6"/>
      <c r="C37" s="1"/>
      <c r="D37" s="46">
        <f t="shared" si="4"/>
        <v>44794</v>
      </c>
      <c r="E37" s="75">
        <f t="shared" si="3"/>
        <v>532.42379999999991</v>
      </c>
      <c r="F37" s="67">
        <v>531.82100913900001</v>
      </c>
      <c r="G37" s="63">
        <f t="shared" si="0"/>
        <v>0.99886783637207821</v>
      </c>
      <c r="H37" s="79">
        <f t="shared" si="1"/>
        <v>-0.60279086099990309</v>
      </c>
      <c r="I37" s="1"/>
      <c r="J37" s="49"/>
      <c r="K37" s="50">
        <f>ROUND((F37/$H$18%),4)</f>
        <v>4.4949000000000003</v>
      </c>
      <c r="L37" s="58">
        <f>(F37*10^7)/10^5</f>
        <v>53182.100913900002</v>
      </c>
    </row>
    <row r="38" spans="1:15" x14ac:dyDescent="0.25">
      <c r="A38" s="1"/>
      <c r="B38" s="6"/>
      <c r="C38" s="1"/>
      <c r="D38" s="46">
        <f t="shared" si="4"/>
        <v>44795</v>
      </c>
      <c r="E38" s="75">
        <f t="shared" si="3"/>
        <v>532.42379999999991</v>
      </c>
      <c r="F38" s="67">
        <v>500.10819765399998</v>
      </c>
      <c r="G38" s="63">
        <f t="shared" si="0"/>
        <v>0.93930473741782405</v>
      </c>
      <c r="H38" s="79">
        <f t="shared" si="1"/>
        <v>-32.315602345999935</v>
      </c>
      <c r="I38" s="1"/>
      <c r="J38" s="49"/>
      <c r="K38" s="50">
        <f t="shared" si="5"/>
        <v>4.2268999999999997</v>
      </c>
      <c r="L38" s="58">
        <f t="shared" si="2"/>
        <v>50010.819765400003</v>
      </c>
    </row>
    <row r="39" spans="1:15" x14ac:dyDescent="0.25">
      <c r="A39" s="1"/>
      <c r="B39" s="6"/>
      <c r="C39" s="1"/>
      <c r="D39" s="46">
        <f t="shared" si="4"/>
        <v>44796</v>
      </c>
      <c r="E39" s="75">
        <f t="shared" si="3"/>
        <v>532.42379999999991</v>
      </c>
      <c r="F39" s="67">
        <v>500.332469387</v>
      </c>
      <c r="G39" s="63">
        <f t="shared" si="0"/>
        <v>0.93972596526864516</v>
      </c>
      <c r="H39" s="79">
        <f t="shared" si="1"/>
        <v>-32.091330612999911</v>
      </c>
      <c r="I39" s="1"/>
      <c r="J39" s="49"/>
      <c r="K39" s="50">
        <f t="shared" si="5"/>
        <v>4.2287999999999997</v>
      </c>
      <c r="L39" s="58">
        <f t="shared" si="2"/>
        <v>50033.246938700002</v>
      </c>
    </row>
    <row r="40" spans="1:15" x14ac:dyDescent="0.25">
      <c r="A40" s="1"/>
      <c r="B40" s="6"/>
      <c r="C40" s="1"/>
      <c r="D40" s="46">
        <f t="shared" si="4"/>
        <v>44797</v>
      </c>
      <c r="E40" s="75">
        <f t="shared" si="3"/>
        <v>532.42379999999991</v>
      </c>
      <c r="F40" s="67">
        <v>500.86061838199998</v>
      </c>
      <c r="G40" s="63">
        <f t="shared" si="0"/>
        <v>0.9407179363168966</v>
      </c>
      <c r="H40" s="79">
        <f t="shared" si="1"/>
        <v>-31.56318161799993</v>
      </c>
      <c r="I40" s="1"/>
      <c r="J40" s="49"/>
      <c r="K40" s="50">
        <f t="shared" si="5"/>
        <v>4.2332000000000001</v>
      </c>
      <c r="L40" s="58">
        <f t="shared" si="2"/>
        <v>50086.061838199996</v>
      </c>
      <c r="N40" s="80"/>
      <c r="O40" s="81"/>
    </row>
    <row r="41" spans="1:15" x14ac:dyDescent="0.25">
      <c r="A41" s="1"/>
      <c r="B41" s="6"/>
      <c r="C41" s="1"/>
      <c r="D41" s="46">
        <f t="shared" si="4"/>
        <v>44798</v>
      </c>
      <c r="E41" s="75">
        <f t="shared" si="3"/>
        <v>532.42379999999991</v>
      </c>
      <c r="F41" s="67">
        <v>500.76532070500002</v>
      </c>
      <c r="G41" s="63">
        <f t="shared" si="0"/>
        <v>0.94053894793020165</v>
      </c>
      <c r="H41" s="79">
        <f t="shared" si="1"/>
        <v>-31.658479294999893</v>
      </c>
      <c r="I41" s="1"/>
      <c r="J41" s="49"/>
      <c r="K41" s="50">
        <f t="shared" si="5"/>
        <v>4.2324000000000002</v>
      </c>
      <c r="L41" s="58">
        <f t="shared" si="2"/>
        <v>50076.532070500005</v>
      </c>
      <c r="N41" s="81">
        <v>6112116013.0500002</v>
      </c>
      <c r="O41" s="81"/>
    </row>
    <row r="42" spans="1:15" x14ac:dyDescent="0.25">
      <c r="A42" s="1"/>
      <c r="B42" s="6"/>
      <c r="C42" s="1"/>
      <c r="D42" s="46">
        <f t="shared" si="4"/>
        <v>44799</v>
      </c>
      <c r="E42" s="75">
        <f t="shared" si="3"/>
        <v>532.42379999999991</v>
      </c>
      <c r="F42" s="67">
        <v>540.984632197</v>
      </c>
      <c r="G42" s="63">
        <f t="shared" si="0"/>
        <v>1.0160789810617032</v>
      </c>
      <c r="H42" s="79">
        <f t="shared" si="1"/>
        <v>8.5608321970000816</v>
      </c>
      <c r="J42" s="49"/>
      <c r="K42" s="50">
        <f t="shared" si="5"/>
        <v>4.5724</v>
      </c>
      <c r="L42" s="58">
        <f t="shared" si="2"/>
        <v>54098.463219700003</v>
      </c>
      <c r="N42" s="80">
        <f>+N41/10^7</f>
        <v>611.21160130500004</v>
      </c>
      <c r="O42" s="81"/>
    </row>
    <row r="43" spans="1:15" x14ac:dyDescent="0.25">
      <c r="A43" s="1"/>
      <c r="B43" s="6"/>
      <c r="C43" s="1"/>
      <c r="D43" s="42" t="s">
        <v>77</v>
      </c>
      <c r="E43" s="74">
        <f>SUM(E29:E42)</f>
        <v>7453.9331999999968</v>
      </c>
      <c r="F43" s="76">
        <f>SUM(F29:F42)</f>
        <v>7473.7382036090003</v>
      </c>
      <c r="G43" s="77">
        <f t="shared" si="0"/>
        <v>1.0026569869996962</v>
      </c>
      <c r="H43" s="76">
        <f>SUM(H29:H42)</f>
        <v>19.805003609001176</v>
      </c>
      <c r="I43" s="1"/>
      <c r="J43" s="5"/>
      <c r="K43" s="50"/>
    </row>
    <row r="44" spans="1:15" x14ac:dyDescent="0.25">
      <c r="A44" s="1"/>
      <c r="B44" s="6"/>
      <c r="C44" s="1"/>
      <c r="D44" s="9" t="s">
        <v>0</v>
      </c>
      <c r="E44" s="78">
        <f>AVERAGE(E29:E42)</f>
        <v>532.4237999999998</v>
      </c>
      <c r="F44" s="78">
        <f>AVERAGE(F29:F42)</f>
        <v>533.83844311492862</v>
      </c>
      <c r="G44" s="77">
        <f>AVERAGE(G29:G42)</f>
        <v>1.002656986999696</v>
      </c>
      <c r="H44" s="78">
        <f>AVERAGE(H29:H42)</f>
        <v>1.4146431149286554</v>
      </c>
      <c r="I44" s="1"/>
      <c r="J44" s="5"/>
      <c r="K44" s="50"/>
    </row>
    <row r="45" spans="1:15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5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5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5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1:G21"/>
    <mergeCell ref="D9:F9"/>
    <mergeCell ref="D17:G17"/>
    <mergeCell ref="D18:G18"/>
    <mergeCell ref="D19:G19"/>
    <mergeCell ref="D20:G20"/>
    <mergeCell ref="D25:D27"/>
    <mergeCell ref="E25:E27"/>
    <mergeCell ref="F25:F27"/>
    <mergeCell ref="G25:G27"/>
    <mergeCell ref="H25:H27"/>
  </mergeCell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topLeftCell="A26" zoomScaleNormal="100" workbookViewId="0">
      <selection activeCell="E33" sqref="E33"/>
    </sheetView>
  </sheetViews>
  <sheetFormatPr defaultRowHeight="15" x14ac:dyDescent="0.25"/>
  <cols>
    <col min="1" max="1" width="20" customWidth="1"/>
    <col min="2" max="2" width="4.7109375" customWidth="1"/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9" max="10" width="1.42578125" customWidth="1"/>
    <col min="11" max="11" width="8.28515625" customWidth="1"/>
    <col min="12" max="12" width="10.7109375" style="58" bestFit="1" customWidth="1"/>
    <col min="13" max="13" width="1.42578125" customWidth="1"/>
    <col min="14" max="14" width="16" bestFit="1" customWidth="1"/>
    <col min="15" max="15" width="12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73">
        <v>44799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 s="69"/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65">
        <v>11930.94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v>536.89229999999998</v>
      </c>
      <c r="I20" s="1"/>
      <c r="J20" s="5"/>
      <c r="K20" s="58">
        <v>483.20306999999997</v>
      </c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155</v>
      </c>
      <c r="I21" s="1"/>
      <c r="J21" s="5"/>
      <c r="K21" s="60">
        <v>4.0499999999999989</v>
      </c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35">
        <v>1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44800</v>
      </c>
      <c r="E29" s="75">
        <v>536.89229999999998</v>
      </c>
      <c r="F29" s="33">
        <v>518.36337483599993</v>
      </c>
      <c r="G29" s="63">
        <v>0.96548856229824853</v>
      </c>
      <c r="H29" s="79">
        <v>-18.528925164000043</v>
      </c>
      <c r="I29" s="1"/>
      <c r="J29" s="49"/>
      <c r="K29" s="50">
        <v>4.3446999999999996</v>
      </c>
      <c r="L29" s="58">
        <v>51836.337483599993</v>
      </c>
    </row>
    <row r="30" spans="1:12" x14ac:dyDescent="0.25">
      <c r="A30" s="1"/>
      <c r="B30" s="6"/>
      <c r="C30" s="1"/>
      <c r="D30" s="46">
        <v>44801</v>
      </c>
      <c r="E30" s="75">
        <v>536.89229999999998</v>
      </c>
      <c r="F30" s="67">
        <v>514.54072638599996</v>
      </c>
      <c r="G30" s="63">
        <v>0.95836860835217785</v>
      </c>
      <c r="H30" s="79">
        <v>-22.351573614000017</v>
      </c>
      <c r="I30" s="1"/>
      <c r="J30" s="49"/>
      <c r="K30" s="50">
        <v>4.3127000000000004</v>
      </c>
      <c r="L30" s="58">
        <v>51454.072638599995</v>
      </c>
    </row>
    <row r="31" spans="1:12" x14ac:dyDescent="0.25">
      <c r="A31" s="1"/>
      <c r="B31" s="6"/>
      <c r="C31" s="1"/>
      <c r="D31" s="46">
        <v>44802</v>
      </c>
      <c r="E31" s="75">
        <v>536.89229999999998</v>
      </c>
      <c r="F31" s="67">
        <v>500.60307456400005</v>
      </c>
      <c r="G31" s="63">
        <v>0.93240874298998155</v>
      </c>
      <c r="H31" s="79">
        <v>-36.289225435999924</v>
      </c>
      <c r="I31" s="1"/>
      <c r="J31" s="49"/>
      <c r="K31" s="50">
        <v>4.1958000000000002</v>
      </c>
      <c r="L31" s="58">
        <v>50060.307456400005</v>
      </c>
    </row>
    <row r="32" spans="1:12" x14ac:dyDescent="0.25">
      <c r="A32" s="1"/>
      <c r="B32" s="6"/>
      <c r="C32" s="1"/>
      <c r="D32" s="46">
        <v>44803</v>
      </c>
      <c r="E32" s="75">
        <v>536.89229999999998</v>
      </c>
      <c r="F32" s="67">
        <v>600.77443110600007</v>
      </c>
      <c r="G32" s="63">
        <v>1.1189850014723626</v>
      </c>
      <c r="H32" s="79">
        <v>63.882131106000088</v>
      </c>
      <c r="I32" s="1"/>
      <c r="J32" s="49"/>
      <c r="K32" s="50">
        <v>5.0354000000000001</v>
      </c>
      <c r="L32" s="58">
        <v>60077.443110600005</v>
      </c>
    </row>
    <row r="33" spans="1:15" x14ac:dyDescent="0.25">
      <c r="A33" s="1"/>
      <c r="B33" s="6"/>
      <c r="C33" s="1"/>
      <c r="D33" s="46">
        <v>44804</v>
      </c>
      <c r="E33" s="75">
        <v>536.89229999999998</v>
      </c>
      <c r="F33" s="67">
        <v>625.146265976</v>
      </c>
      <c r="G33" s="63">
        <v>1.1643792730422844</v>
      </c>
      <c r="H33" s="79">
        <v>88.253965976000018</v>
      </c>
      <c r="I33" s="1"/>
      <c r="J33" s="49"/>
      <c r="K33" s="50">
        <v>5.2397</v>
      </c>
      <c r="L33" s="58">
        <v>62514.6265976</v>
      </c>
    </row>
    <row r="34" spans="1:15" x14ac:dyDescent="0.25">
      <c r="A34" s="1"/>
      <c r="B34" s="6"/>
      <c r="C34" s="1"/>
      <c r="D34" s="46">
        <v>44805</v>
      </c>
      <c r="E34" s="75">
        <v>536.89229999999998</v>
      </c>
      <c r="F34" s="67">
        <v>500.56362925600007</v>
      </c>
      <c r="G34" s="63">
        <v>0.93233527330527943</v>
      </c>
      <c r="H34" s="79">
        <v>-36.328670743999908</v>
      </c>
      <c r="I34" s="1"/>
      <c r="J34" s="49"/>
      <c r="K34" s="50">
        <v>4.1955</v>
      </c>
      <c r="L34" s="58">
        <v>50056.362925600006</v>
      </c>
    </row>
    <row r="35" spans="1:15" x14ac:dyDescent="0.25">
      <c r="A35" s="1"/>
      <c r="B35" s="6"/>
      <c r="C35" s="1"/>
      <c r="D35" s="46">
        <v>44806</v>
      </c>
      <c r="E35" s="75">
        <v>536.89229999999998</v>
      </c>
      <c r="F35" s="67">
        <v>600.37001887200006</v>
      </c>
      <c r="G35" s="63">
        <v>1.1182317549944376</v>
      </c>
      <c r="H35" s="79">
        <v>63.477718872000082</v>
      </c>
      <c r="I35" s="1"/>
      <c r="J35" s="49"/>
      <c r="K35" s="50">
        <v>5.032</v>
      </c>
      <c r="L35" s="58">
        <v>60037.0018872</v>
      </c>
    </row>
    <row r="36" spans="1:15" x14ac:dyDescent="0.25">
      <c r="A36" s="1"/>
      <c r="B36" s="6"/>
      <c r="C36" s="1"/>
      <c r="D36" s="46">
        <v>44807</v>
      </c>
      <c r="E36" s="75">
        <v>536.89229999999998</v>
      </c>
      <c r="F36" s="67">
        <v>600.36733016300002</v>
      </c>
      <c r="G36" s="63">
        <v>1.1182267470831675</v>
      </c>
      <c r="H36" s="79">
        <v>63.475030163000042</v>
      </c>
      <c r="I36" s="1"/>
      <c r="J36" s="49"/>
      <c r="K36" s="50">
        <v>5.032</v>
      </c>
      <c r="L36" s="58">
        <v>60036.733016300001</v>
      </c>
      <c r="M36" s="58"/>
      <c r="N36" s="58"/>
    </row>
    <row r="37" spans="1:15" x14ac:dyDescent="0.25">
      <c r="A37" s="1"/>
      <c r="B37" s="6"/>
      <c r="C37" s="1"/>
      <c r="D37" s="46">
        <v>44808</v>
      </c>
      <c r="E37" s="75">
        <v>536.89229999999998</v>
      </c>
      <c r="F37" s="67">
        <v>584.61111875699999</v>
      </c>
      <c r="G37" s="63">
        <v>1.0888796854732319</v>
      </c>
      <c r="H37" s="79">
        <v>47.718818757000008</v>
      </c>
      <c r="I37" s="1"/>
      <c r="J37" s="49"/>
      <c r="K37" s="50">
        <v>4.9000000000000004</v>
      </c>
      <c r="L37" s="58">
        <v>58461.1118757</v>
      </c>
    </row>
    <row r="38" spans="1:15" x14ac:dyDescent="0.25">
      <c r="A38" s="1"/>
      <c r="B38" s="6"/>
      <c r="C38" s="1"/>
      <c r="D38" s="46">
        <v>44809</v>
      </c>
      <c r="E38" s="75">
        <v>536.89229999999998</v>
      </c>
      <c r="F38" s="67">
        <v>495.86886828599995</v>
      </c>
      <c r="G38" s="63">
        <v>0.92359094791636975</v>
      </c>
      <c r="H38" s="79">
        <v>-41.023431714000026</v>
      </c>
      <c r="I38" s="1"/>
      <c r="J38" s="49"/>
      <c r="K38" s="50">
        <v>4.1562000000000001</v>
      </c>
      <c r="L38" s="58">
        <v>49586.8868286</v>
      </c>
    </row>
    <row r="39" spans="1:15" x14ac:dyDescent="0.25">
      <c r="A39" s="1"/>
      <c r="B39" s="6"/>
      <c r="C39" s="1"/>
      <c r="D39" s="46">
        <v>44810</v>
      </c>
      <c r="E39" s="75">
        <v>536.89229999999998</v>
      </c>
      <c r="F39" s="67">
        <v>495.29583857200004</v>
      </c>
      <c r="G39" s="63">
        <v>0.92252363941893012</v>
      </c>
      <c r="H39" s="79">
        <v>-41.596461427999941</v>
      </c>
      <c r="I39" s="1"/>
      <c r="J39" s="49"/>
      <c r="K39" s="50">
        <v>4.1513999999999998</v>
      </c>
      <c r="L39" s="58">
        <v>49529.583857199999</v>
      </c>
    </row>
    <row r="40" spans="1:15" x14ac:dyDescent="0.25">
      <c r="A40" s="1"/>
      <c r="B40" s="6"/>
      <c r="C40" s="1"/>
      <c r="D40" s="46">
        <v>44811</v>
      </c>
      <c r="E40" s="75">
        <v>536.89229999999998</v>
      </c>
      <c r="F40" s="67"/>
      <c r="G40" s="63"/>
      <c r="H40" s="79"/>
      <c r="I40" s="1"/>
      <c r="J40" s="49"/>
      <c r="K40" s="50">
        <v>0</v>
      </c>
      <c r="L40" s="58">
        <v>0</v>
      </c>
      <c r="N40" s="80"/>
      <c r="O40" s="81"/>
    </row>
    <row r="41" spans="1:15" x14ac:dyDescent="0.25">
      <c r="A41" s="1"/>
      <c r="B41" s="6"/>
      <c r="C41" s="1"/>
      <c r="D41" s="46">
        <v>44812</v>
      </c>
      <c r="E41" s="75">
        <v>536.89229999999998</v>
      </c>
      <c r="F41" s="67"/>
      <c r="G41" s="63"/>
      <c r="H41" s="79"/>
      <c r="I41" s="1"/>
      <c r="J41" s="49"/>
      <c r="K41" s="50">
        <v>0</v>
      </c>
      <c r="L41" s="58">
        <v>0</v>
      </c>
      <c r="N41" s="81">
        <v>6112116013.0500002</v>
      </c>
      <c r="O41" s="81"/>
    </row>
    <row r="42" spans="1:15" x14ac:dyDescent="0.25">
      <c r="A42" s="1"/>
      <c r="B42" s="6"/>
      <c r="C42" s="1"/>
      <c r="D42" s="46">
        <v>44813</v>
      </c>
      <c r="E42" s="75">
        <v>536.89229999999998</v>
      </c>
      <c r="F42" s="67"/>
      <c r="G42" s="63"/>
      <c r="H42" s="79"/>
      <c r="J42" s="49"/>
      <c r="K42" s="50">
        <v>0</v>
      </c>
      <c r="L42" s="58">
        <v>0</v>
      </c>
      <c r="N42" s="80">
        <v>611.21160130500004</v>
      </c>
      <c r="O42" s="81"/>
    </row>
    <row r="43" spans="1:15" x14ac:dyDescent="0.25">
      <c r="A43" s="1"/>
      <c r="B43" s="6"/>
      <c r="C43" s="1"/>
      <c r="D43" s="42" t="s">
        <v>77</v>
      </c>
      <c r="E43" s="74">
        <v>7516.492199999997</v>
      </c>
      <c r="F43" s="76">
        <v>6036.5046767740005</v>
      </c>
      <c r="G43" s="77">
        <v>0.80310130259617685</v>
      </c>
      <c r="H43" s="76">
        <v>130.68937677400038</v>
      </c>
      <c r="I43" s="1"/>
      <c r="J43" s="5"/>
      <c r="K43" s="50"/>
    </row>
    <row r="44" spans="1:15" x14ac:dyDescent="0.25">
      <c r="A44" s="1"/>
      <c r="B44" s="6"/>
      <c r="C44" s="1"/>
      <c r="D44" s="9" t="s">
        <v>0</v>
      </c>
      <c r="E44" s="78">
        <v>536.89229999999975</v>
      </c>
      <c r="F44" s="78">
        <v>548.77315243400005</v>
      </c>
      <c r="G44" s="77">
        <v>1.0221289305769519</v>
      </c>
      <c r="H44" s="78">
        <v>11.880852434000035</v>
      </c>
      <c r="I44" s="1"/>
      <c r="J44" s="5"/>
      <c r="K44" s="50"/>
    </row>
    <row r="45" spans="1:15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5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5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5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v>0</v>
      </c>
    </row>
    <row r="51" spans="1:10" x14ac:dyDescent="0.25">
      <c r="G51">
        <v>0</v>
      </c>
    </row>
  </sheetData>
  <mergeCells count="11">
    <mergeCell ref="D21:G21"/>
    <mergeCell ref="D9:F9"/>
    <mergeCell ref="D17:G17"/>
    <mergeCell ref="D18:G18"/>
    <mergeCell ref="D19:G19"/>
    <mergeCell ref="D20:G20"/>
    <mergeCell ref="D25:D27"/>
    <mergeCell ref="E25:E27"/>
    <mergeCell ref="F25:F27"/>
    <mergeCell ref="G25:G27"/>
    <mergeCell ref="H25:H27"/>
  </mergeCell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49"/>
  <sheetViews>
    <sheetView showGridLines="0" topLeftCell="A22" workbookViewId="0">
      <selection activeCell="F36" sqref="F36"/>
    </sheetView>
  </sheetViews>
  <sheetFormatPr defaultRowHeight="12.75" x14ac:dyDescent="0.25"/>
  <cols>
    <col min="1" max="2" width="9.140625" style="1"/>
    <col min="3" max="3" width="4.7109375" style="1" customWidth="1"/>
    <col min="4" max="4" width="24.5703125" style="1" customWidth="1"/>
    <col min="5" max="5" width="19.5703125" style="1" bestFit="1" customWidth="1"/>
    <col min="6" max="8" width="18.7109375" style="1" customWidth="1"/>
    <col min="9" max="258" width="9.140625" style="1"/>
    <col min="259" max="259" width="4.7109375" style="1" customWidth="1"/>
    <col min="260" max="260" width="20.7109375" style="1" customWidth="1"/>
    <col min="261" max="264" width="18.7109375" style="1" customWidth="1"/>
    <col min="265" max="514" width="9.140625" style="1"/>
    <col min="515" max="515" width="4.7109375" style="1" customWidth="1"/>
    <col min="516" max="516" width="20.7109375" style="1" customWidth="1"/>
    <col min="517" max="520" width="18.7109375" style="1" customWidth="1"/>
    <col min="521" max="770" width="9.140625" style="1"/>
    <col min="771" max="771" width="4.7109375" style="1" customWidth="1"/>
    <col min="772" max="772" width="20.7109375" style="1" customWidth="1"/>
    <col min="773" max="776" width="18.7109375" style="1" customWidth="1"/>
    <col min="777" max="1026" width="9.140625" style="1"/>
    <col min="1027" max="1027" width="4.7109375" style="1" customWidth="1"/>
    <col min="1028" max="1028" width="20.7109375" style="1" customWidth="1"/>
    <col min="1029" max="1032" width="18.7109375" style="1" customWidth="1"/>
    <col min="1033" max="1282" width="9.140625" style="1"/>
    <col min="1283" max="1283" width="4.7109375" style="1" customWidth="1"/>
    <col min="1284" max="1284" width="20.7109375" style="1" customWidth="1"/>
    <col min="1285" max="1288" width="18.7109375" style="1" customWidth="1"/>
    <col min="1289" max="1538" width="9.140625" style="1"/>
    <col min="1539" max="1539" width="4.7109375" style="1" customWidth="1"/>
    <col min="1540" max="1540" width="20.7109375" style="1" customWidth="1"/>
    <col min="1541" max="1544" width="18.7109375" style="1" customWidth="1"/>
    <col min="1545" max="1794" width="9.140625" style="1"/>
    <col min="1795" max="1795" width="4.7109375" style="1" customWidth="1"/>
    <col min="1796" max="1796" width="20.7109375" style="1" customWidth="1"/>
    <col min="1797" max="1800" width="18.7109375" style="1" customWidth="1"/>
    <col min="1801" max="2050" width="9.140625" style="1"/>
    <col min="2051" max="2051" width="4.7109375" style="1" customWidth="1"/>
    <col min="2052" max="2052" width="20.7109375" style="1" customWidth="1"/>
    <col min="2053" max="2056" width="18.7109375" style="1" customWidth="1"/>
    <col min="2057" max="2306" width="9.140625" style="1"/>
    <col min="2307" max="2307" width="4.7109375" style="1" customWidth="1"/>
    <col min="2308" max="2308" width="20.7109375" style="1" customWidth="1"/>
    <col min="2309" max="2312" width="18.7109375" style="1" customWidth="1"/>
    <col min="2313" max="2562" width="9.140625" style="1"/>
    <col min="2563" max="2563" width="4.7109375" style="1" customWidth="1"/>
    <col min="2564" max="2564" width="20.7109375" style="1" customWidth="1"/>
    <col min="2565" max="2568" width="18.7109375" style="1" customWidth="1"/>
    <col min="2569" max="2818" width="9.140625" style="1"/>
    <col min="2819" max="2819" width="4.7109375" style="1" customWidth="1"/>
    <col min="2820" max="2820" width="20.7109375" style="1" customWidth="1"/>
    <col min="2821" max="2824" width="18.7109375" style="1" customWidth="1"/>
    <col min="2825" max="3074" width="9.140625" style="1"/>
    <col min="3075" max="3075" width="4.7109375" style="1" customWidth="1"/>
    <col min="3076" max="3076" width="20.7109375" style="1" customWidth="1"/>
    <col min="3077" max="3080" width="18.7109375" style="1" customWidth="1"/>
    <col min="3081" max="3330" width="9.140625" style="1"/>
    <col min="3331" max="3331" width="4.7109375" style="1" customWidth="1"/>
    <col min="3332" max="3332" width="20.7109375" style="1" customWidth="1"/>
    <col min="3333" max="3336" width="18.7109375" style="1" customWidth="1"/>
    <col min="3337" max="3586" width="9.140625" style="1"/>
    <col min="3587" max="3587" width="4.7109375" style="1" customWidth="1"/>
    <col min="3588" max="3588" width="20.7109375" style="1" customWidth="1"/>
    <col min="3589" max="3592" width="18.7109375" style="1" customWidth="1"/>
    <col min="3593" max="3842" width="9.140625" style="1"/>
    <col min="3843" max="3843" width="4.7109375" style="1" customWidth="1"/>
    <col min="3844" max="3844" width="20.7109375" style="1" customWidth="1"/>
    <col min="3845" max="3848" width="18.7109375" style="1" customWidth="1"/>
    <col min="3849" max="4098" width="9.140625" style="1"/>
    <col min="4099" max="4099" width="4.7109375" style="1" customWidth="1"/>
    <col min="4100" max="4100" width="20.7109375" style="1" customWidth="1"/>
    <col min="4101" max="4104" width="18.7109375" style="1" customWidth="1"/>
    <col min="4105" max="4354" width="9.140625" style="1"/>
    <col min="4355" max="4355" width="4.7109375" style="1" customWidth="1"/>
    <col min="4356" max="4356" width="20.7109375" style="1" customWidth="1"/>
    <col min="4357" max="4360" width="18.7109375" style="1" customWidth="1"/>
    <col min="4361" max="4610" width="9.140625" style="1"/>
    <col min="4611" max="4611" width="4.7109375" style="1" customWidth="1"/>
    <col min="4612" max="4612" width="20.7109375" style="1" customWidth="1"/>
    <col min="4613" max="4616" width="18.7109375" style="1" customWidth="1"/>
    <col min="4617" max="4866" width="9.140625" style="1"/>
    <col min="4867" max="4867" width="4.7109375" style="1" customWidth="1"/>
    <col min="4868" max="4868" width="20.7109375" style="1" customWidth="1"/>
    <col min="4869" max="4872" width="18.7109375" style="1" customWidth="1"/>
    <col min="4873" max="5122" width="9.140625" style="1"/>
    <col min="5123" max="5123" width="4.7109375" style="1" customWidth="1"/>
    <col min="5124" max="5124" width="20.7109375" style="1" customWidth="1"/>
    <col min="5125" max="5128" width="18.7109375" style="1" customWidth="1"/>
    <col min="5129" max="5378" width="9.140625" style="1"/>
    <col min="5379" max="5379" width="4.7109375" style="1" customWidth="1"/>
    <col min="5380" max="5380" width="20.7109375" style="1" customWidth="1"/>
    <col min="5381" max="5384" width="18.7109375" style="1" customWidth="1"/>
    <col min="5385" max="5634" width="9.140625" style="1"/>
    <col min="5635" max="5635" width="4.7109375" style="1" customWidth="1"/>
    <col min="5636" max="5636" width="20.7109375" style="1" customWidth="1"/>
    <col min="5637" max="5640" width="18.7109375" style="1" customWidth="1"/>
    <col min="5641" max="5890" width="9.140625" style="1"/>
    <col min="5891" max="5891" width="4.7109375" style="1" customWidth="1"/>
    <col min="5892" max="5892" width="20.7109375" style="1" customWidth="1"/>
    <col min="5893" max="5896" width="18.7109375" style="1" customWidth="1"/>
    <col min="5897" max="6146" width="9.140625" style="1"/>
    <col min="6147" max="6147" width="4.7109375" style="1" customWidth="1"/>
    <col min="6148" max="6148" width="20.7109375" style="1" customWidth="1"/>
    <col min="6149" max="6152" width="18.7109375" style="1" customWidth="1"/>
    <col min="6153" max="6402" width="9.140625" style="1"/>
    <col min="6403" max="6403" width="4.7109375" style="1" customWidth="1"/>
    <col min="6404" max="6404" width="20.7109375" style="1" customWidth="1"/>
    <col min="6405" max="6408" width="18.7109375" style="1" customWidth="1"/>
    <col min="6409" max="6658" width="9.140625" style="1"/>
    <col min="6659" max="6659" width="4.7109375" style="1" customWidth="1"/>
    <col min="6660" max="6660" width="20.7109375" style="1" customWidth="1"/>
    <col min="6661" max="6664" width="18.7109375" style="1" customWidth="1"/>
    <col min="6665" max="6914" width="9.140625" style="1"/>
    <col min="6915" max="6915" width="4.7109375" style="1" customWidth="1"/>
    <col min="6916" max="6916" width="20.7109375" style="1" customWidth="1"/>
    <col min="6917" max="6920" width="18.7109375" style="1" customWidth="1"/>
    <col min="6921" max="7170" width="9.140625" style="1"/>
    <col min="7171" max="7171" width="4.7109375" style="1" customWidth="1"/>
    <col min="7172" max="7172" width="20.7109375" style="1" customWidth="1"/>
    <col min="7173" max="7176" width="18.7109375" style="1" customWidth="1"/>
    <col min="7177" max="7426" width="9.140625" style="1"/>
    <col min="7427" max="7427" width="4.7109375" style="1" customWidth="1"/>
    <col min="7428" max="7428" width="20.7109375" style="1" customWidth="1"/>
    <col min="7429" max="7432" width="18.7109375" style="1" customWidth="1"/>
    <col min="7433" max="7682" width="9.140625" style="1"/>
    <col min="7683" max="7683" width="4.7109375" style="1" customWidth="1"/>
    <col min="7684" max="7684" width="20.7109375" style="1" customWidth="1"/>
    <col min="7685" max="7688" width="18.7109375" style="1" customWidth="1"/>
    <col min="7689" max="7938" width="9.140625" style="1"/>
    <col min="7939" max="7939" width="4.7109375" style="1" customWidth="1"/>
    <col min="7940" max="7940" width="20.7109375" style="1" customWidth="1"/>
    <col min="7941" max="7944" width="18.7109375" style="1" customWidth="1"/>
    <col min="7945" max="8194" width="9.140625" style="1"/>
    <col min="8195" max="8195" width="4.7109375" style="1" customWidth="1"/>
    <col min="8196" max="8196" width="20.7109375" style="1" customWidth="1"/>
    <col min="8197" max="8200" width="18.7109375" style="1" customWidth="1"/>
    <col min="8201" max="8450" width="9.140625" style="1"/>
    <col min="8451" max="8451" width="4.7109375" style="1" customWidth="1"/>
    <col min="8452" max="8452" width="20.7109375" style="1" customWidth="1"/>
    <col min="8453" max="8456" width="18.7109375" style="1" customWidth="1"/>
    <col min="8457" max="8706" width="9.140625" style="1"/>
    <col min="8707" max="8707" width="4.7109375" style="1" customWidth="1"/>
    <col min="8708" max="8708" width="20.7109375" style="1" customWidth="1"/>
    <col min="8709" max="8712" width="18.7109375" style="1" customWidth="1"/>
    <col min="8713" max="8962" width="9.140625" style="1"/>
    <col min="8963" max="8963" width="4.7109375" style="1" customWidth="1"/>
    <col min="8964" max="8964" width="20.7109375" style="1" customWidth="1"/>
    <col min="8965" max="8968" width="18.7109375" style="1" customWidth="1"/>
    <col min="8969" max="9218" width="9.140625" style="1"/>
    <col min="9219" max="9219" width="4.7109375" style="1" customWidth="1"/>
    <col min="9220" max="9220" width="20.7109375" style="1" customWidth="1"/>
    <col min="9221" max="9224" width="18.7109375" style="1" customWidth="1"/>
    <col min="9225" max="9474" width="9.140625" style="1"/>
    <col min="9475" max="9475" width="4.7109375" style="1" customWidth="1"/>
    <col min="9476" max="9476" width="20.7109375" style="1" customWidth="1"/>
    <col min="9477" max="9480" width="18.7109375" style="1" customWidth="1"/>
    <col min="9481" max="9730" width="9.140625" style="1"/>
    <col min="9731" max="9731" width="4.7109375" style="1" customWidth="1"/>
    <col min="9732" max="9732" width="20.7109375" style="1" customWidth="1"/>
    <col min="9733" max="9736" width="18.7109375" style="1" customWidth="1"/>
    <col min="9737" max="9986" width="9.140625" style="1"/>
    <col min="9987" max="9987" width="4.7109375" style="1" customWidth="1"/>
    <col min="9988" max="9988" width="20.7109375" style="1" customWidth="1"/>
    <col min="9989" max="9992" width="18.7109375" style="1" customWidth="1"/>
    <col min="9993" max="10242" width="9.140625" style="1"/>
    <col min="10243" max="10243" width="4.7109375" style="1" customWidth="1"/>
    <col min="10244" max="10244" width="20.7109375" style="1" customWidth="1"/>
    <col min="10245" max="10248" width="18.7109375" style="1" customWidth="1"/>
    <col min="10249" max="10498" width="9.140625" style="1"/>
    <col min="10499" max="10499" width="4.7109375" style="1" customWidth="1"/>
    <col min="10500" max="10500" width="20.7109375" style="1" customWidth="1"/>
    <col min="10501" max="10504" width="18.7109375" style="1" customWidth="1"/>
    <col min="10505" max="10754" width="9.140625" style="1"/>
    <col min="10755" max="10755" width="4.7109375" style="1" customWidth="1"/>
    <col min="10756" max="10756" width="20.7109375" style="1" customWidth="1"/>
    <col min="10757" max="10760" width="18.7109375" style="1" customWidth="1"/>
    <col min="10761" max="11010" width="9.140625" style="1"/>
    <col min="11011" max="11011" width="4.7109375" style="1" customWidth="1"/>
    <col min="11012" max="11012" width="20.7109375" style="1" customWidth="1"/>
    <col min="11013" max="11016" width="18.7109375" style="1" customWidth="1"/>
    <col min="11017" max="11266" width="9.140625" style="1"/>
    <col min="11267" max="11267" width="4.7109375" style="1" customWidth="1"/>
    <col min="11268" max="11268" width="20.7109375" style="1" customWidth="1"/>
    <col min="11269" max="11272" width="18.7109375" style="1" customWidth="1"/>
    <col min="11273" max="11522" width="9.140625" style="1"/>
    <col min="11523" max="11523" width="4.7109375" style="1" customWidth="1"/>
    <col min="11524" max="11524" width="20.7109375" style="1" customWidth="1"/>
    <col min="11525" max="11528" width="18.7109375" style="1" customWidth="1"/>
    <col min="11529" max="11778" width="9.140625" style="1"/>
    <col min="11779" max="11779" width="4.7109375" style="1" customWidth="1"/>
    <col min="11780" max="11780" width="20.7109375" style="1" customWidth="1"/>
    <col min="11781" max="11784" width="18.7109375" style="1" customWidth="1"/>
    <col min="11785" max="12034" width="9.140625" style="1"/>
    <col min="12035" max="12035" width="4.7109375" style="1" customWidth="1"/>
    <col min="12036" max="12036" width="20.7109375" style="1" customWidth="1"/>
    <col min="12037" max="12040" width="18.7109375" style="1" customWidth="1"/>
    <col min="12041" max="12290" width="9.140625" style="1"/>
    <col min="12291" max="12291" width="4.7109375" style="1" customWidth="1"/>
    <col min="12292" max="12292" width="20.7109375" style="1" customWidth="1"/>
    <col min="12293" max="12296" width="18.7109375" style="1" customWidth="1"/>
    <col min="12297" max="12546" width="9.140625" style="1"/>
    <col min="12547" max="12547" width="4.7109375" style="1" customWidth="1"/>
    <col min="12548" max="12548" width="20.7109375" style="1" customWidth="1"/>
    <col min="12549" max="12552" width="18.7109375" style="1" customWidth="1"/>
    <col min="12553" max="12802" width="9.140625" style="1"/>
    <col min="12803" max="12803" width="4.7109375" style="1" customWidth="1"/>
    <col min="12804" max="12804" width="20.7109375" style="1" customWidth="1"/>
    <col min="12805" max="12808" width="18.7109375" style="1" customWidth="1"/>
    <col min="12809" max="13058" width="9.140625" style="1"/>
    <col min="13059" max="13059" width="4.7109375" style="1" customWidth="1"/>
    <col min="13060" max="13060" width="20.7109375" style="1" customWidth="1"/>
    <col min="13061" max="13064" width="18.7109375" style="1" customWidth="1"/>
    <col min="13065" max="13314" width="9.140625" style="1"/>
    <col min="13315" max="13315" width="4.7109375" style="1" customWidth="1"/>
    <col min="13316" max="13316" width="20.7109375" style="1" customWidth="1"/>
    <col min="13317" max="13320" width="18.7109375" style="1" customWidth="1"/>
    <col min="13321" max="13570" width="9.140625" style="1"/>
    <col min="13571" max="13571" width="4.7109375" style="1" customWidth="1"/>
    <col min="13572" max="13572" width="20.7109375" style="1" customWidth="1"/>
    <col min="13573" max="13576" width="18.7109375" style="1" customWidth="1"/>
    <col min="13577" max="13826" width="9.140625" style="1"/>
    <col min="13827" max="13827" width="4.7109375" style="1" customWidth="1"/>
    <col min="13828" max="13828" width="20.7109375" style="1" customWidth="1"/>
    <col min="13829" max="13832" width="18.7109375" style="1" customWidth="1"/>
    <col min="13833" max="14082" width="9.140625" style="1"/>
    <col min="14083" max="14083" width="4.7109375" style="1" customWidth="1"/>
    <col min="14084" max="14084" width="20.7109375" style="1" customWidth="1"/>
    <col min="14085" max="14088" width="18.7109375" style="1" customWidth="1"/>
    <col min="14089" max="14338" width="9.140625" style="1"/>
    <col min="14339" max="14339" width="4.7109375" style="1" customWidth="1"/>
    <col min="14340" max="14340" width="20.7109375" style="1" customWidth="1"/>
    <col min="14341" max="14344" width="18.7109375" style="1" customWidth="1"/>
    <col min="14345" max="14594" width="9.140625" style="1"/>
    <col min="14595" max="14595" width="4.7109375" style="1" customWidth="1"/>
    <col min="14596" max="14596" width="20.7109375" style="1" customWidth="1"/>
    <col min="14597" max="14600" width="18.7109375" style="1" customWidth="1"/>
    <col min="14601" max="14850" width="9.140625" style="1"/>
    <col min="14851" max="14851" width="4.7109375" style="1" customWidth="1"/>
    <col min="14852" max="14852" width="20.7109375" style="1" customWidth="1"/>
    <col min="14853" max="14856" width="18.7109375" style="1" customWidth="1"/>
    <col min="14857" max="15106" width="9.140625" style="1"/>
    <col min="15107" max="15107" width="4.7109375" style="1" customWidth="1"/>
    <col min="15108" max="15108" width="20.7109375" style="1" customWidth="1"/>
    <col min="15109" max="15112" width="18.7109375" style="1" customWidth="1"/>
    <col min="15113" max="15362" width="9.140625" style="1"/>
    <col min="15363" max="15363" width="4.7109375" style="1" customWidth="1"/>
    <col min="15364" max="15364" width="20.7109375" style="1" customWidth="1"/>
    <col min="15365" max="15368" width="18.7109375" style="1" customWidth="1"/>
    <col min="15369" max="15618" width="9.140625" style="1"/>
    <col min="15619" max="15619" width="4.7109375" style="1" customWidth="1"/>
    <col min="15620" max="15620" width="20.7109375" style="1" customWidth="1"/>
    <col min="15621" max="15624" width="18.7109375" style="1" customWidth="1"/>
    <col min="15625" max="15874" width="9.140625" style="1"/>
    <col min="15875" max="15875" width="4.7109375" style="1" customWidth="1"/>
    <col min="15876" max="15876" width="20.7109375" style="1" customWidth="1"/>
    <col min="15877" max="15880" width="18.7109375" style="1" customWidth="1"/>
    <col min="15881" max="16130" width="9.140625" style="1"/>
    <col min="16131" max="16131" width="4.7109375" style="1" customWidth="1"/>
    <col min="16132" max="16132" width="20.7109375" style="1" customWidth="1"/>
    <col min="16133" max="16136" width="18.7109375" style="1" customWidth="1"/>
    <col min="16137" max="16384" width="9.140625" style="1"/>
  </cols>
  <sheetData>
    <row r="1" spans="2:11" x14ac:dyDescent="0.25">
      <c r="K1" s="28"/>
    </row>
    <row r="2" spans="2:11" x14ac:dyDescent="0.25">
      <c r="B2" s="31"/>
      <c r="C2" s="30"/>
      <c r="D2" s="30"/>
      <c r="E2" s="30"/>
      <c r="F2" s="30"/>
      <c r="G2" s="30"/>
      <c r="H2" s="30"/>
      <c r="I2" s="30"/>
      <c r="J2" s="29"/>
      <c r="K2" s="28"/>
    </row>
    <row r="3" spans="2:11" x14ac:dyDescent="0.25">
      <c r="B3" s="6"/>
      <c r="E3" s="27"/>
      <c r="F3" s="26" t="s">
        <v>35</v>
      </c>
      <c r="G3" s="27"/>
      <c r="J3" s="5"/>
    </row>
    <row r="4" spans="2:11" x14ac:dyDescent="0.25">
      <c r="B4" s="6"/>
      <c r="F4" s="26" t="s">
        <v>34</v>
      </c>
      <c r="J4" s="5"/>
    </row>
    <row r="5" spans="2:11" x14ac:dyDescent="0.25">
      <c r="B5" s="6"/>
      <c r="D5" s="16"/>
      <c r="J5" s="5"/>
    </row>
    <row r="6" spans="2:11" x14ac:dyDescent="0.25">
      <c r="B6" s="6"/>
      <c r="E6" s="25"/>
      <c r="J6" s="5"/>
    </row>
    <row r="7" spans="2:11" ht="15" customHeight="1" x14ac:dyDescent="0.25">
      <c r="B7" s="6"/>
      <c r="D7" s="16" t="s">
        <v>33</v>
      </c>
      <c r="E7" s="24" t="s">
        <v>36</v>
      </c>
      <c r="F7" s="24"/>
      <c r="J7" s="5"/>
    </row>
    <row r="8" spans="2:11" x14ac:dyDescent="0.25">
      <c r="B8" s="6"/>
      <c r="J8" s="5"/>
    </row>
    <row r="9" spans="2:11" x14ac:dyDescent="0.25">
      <c r="B9" s="6"/>
      <c r="D9" s="96" t="s">
        <v>32</v>
      </c>
      <c r="E9" s="96"/>
      <c r="F9" s="96"/>
      <c r="J9" s="5"/>
    </row>
    <row r="10" spans="2:11" x14ac:dyDescent="0.25">
      <c r="B10" s="6"/>
      <c r="J10" s="5"/>
    </row>
    <row r="11" spans="2:11" x14ac:dyDescent="0.25">
      <c r="B11" s="6"/>
      <c r="D11" s="1" t="s">
        <v>31</v>
      </c>
      <c r="J11" s="5"/>
    </row>
    <row r="12" spans="2:11" x14ac:dyDescent="0.25">
      <c r="B12" s="6"/>
      <c r="J12" s="5"/>
    </row>
    <row r="13" spans="2:11" ht="15" customHeight="1" x14ac:dyDescent="0.25">
      <c r="B13" s="6"/>
      <c r="D13" s="16" t="s">
        <v>30</v>
      </c>
      <c r="E13" s="23" t="s">
        <v>52</v>
      </c>
      <c r="J13" s="5"/>
    </row>
    <row r="14" spans="2:11" x14ac:dyDescent="0.25">
      <c r="B14" s="6"/>
      <c r="J14" s="5"/>
    </row>
    <row r="15" spans="2:11" x14ac:dyDescent="0.25">
      <c r="B15" s="6"/>
      <c r="H15" s="36" t="s">
        <v>29</v>
      </c>
      <c r="J15" s="5"/>
    </row>
    <row r="16" spans="2:11" ht="15" customHeight="1" x14ac:dyDescent="0.25">
      <c r="B16" s="6"/>
      <c r="C16" s="22"/>
      <c r="D16" s="21"/>
      <c r="E16" s="20"/>
      <c r="F16" s="20"/>
      <c r="G16" s="19"/>
      <c r="H16" s="12" t="s">
        <v>28</v>
      </c>
      <c r="J16" s="5"/>
    </row>
    <row r="17" spans="2:10" ht="15" customHeight="1" x14ac:dyDescent="0.25">
      <c r="B17" s="6"/>
      <c r="C17" s="15" t="s">
        <v>27</v>
      </c>
      <c r="D17" s="93" t="s">
        <v>26</v>
      </c>
      <c r="E17" s="94"/>
      <c r="F17" s="94"/>
      <c r="G17" s="95"/>
      <c r="H17" s="7"/>
      <c r="J17" s="5"/>
    </row>
    <row r="18" spans="2:10" ht="15" customHeight="1" x14ac:dyDescent="0.25">
      <c r="B18" s="6"/>
      <c r="C18" s="18"/>
      <c r="D18" s="93" t="s">
        <v>25</v>
      </c>
      <c r="E18" s="94"/>
      <c r="F18" s="94"/>
      <c r="G18" s="95"/>
      <c r="H18" s="7" t="s">
        <v>53</v>
      </c>
      <c r="J18" s="5"/>
    </row>
    <row r="19" spans="2:10" ht="15" customHeight="1" x14ac:dyDescent="0.25">
      <c r="B19" s="6"/>
      <c r="C19" s="17"/>
      <c r="D19" s="93" t="s">
        <v>24</v>
      </c>
      <c r="E19" s="94"/>
      <c r="F19" s="94"/>
      <c r="G19" s="95"/>
      <c r="H19" s="7" t="s">
        <v>23</v>
      </c>
      <c r="J19" s="5"/>
    </row>
    <row r="20" spans="2:10" ht="15" customHeight="1" x14ac:dyDescent="0.25"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158.76240000000001</v>
      </c>
      <c r="J20" s="5"/>
    </row>
    <row r="21" spans="2:10" ht="15" customHeight="1" x14ac:dyDescent="0.25"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J21" s="5"/>
    </row>
    <row r="22" spans="2:10" x14ac:dyDescent="0.25">
      <c r="B22" s="6"/>
      <c r="J22" s="5"/>
    </row>
    <row r="23" spans="2:10" x14ac:dyDescent="0.25">
      <c r="B23" s="6"/>
      <c r="J23" s="5"/>
    </row>
    <row r="24" spans="2:10" x14ac:dyDescent="0.25">
      <c r="B24" s="6"/>
      <c r="H24" s="16" t="s">
        <v>17</v>
      </c>
      <c r="J24" s="5"/>
    </row>
    <row r="25" spans="2:10" ht="14.1" customHeight="1" x14ac:dyDescent="0.25">
      <c r="B25" s="6"/>
      <c r="D25" s="15" t="s">
        <v>16</v>
      </c>
      <c r="E25" s="15" t="s">
        <v>15</v>
      </c>
      <c r="F25" s="15" t="s">
        <v>14</v>
      </c>
      <c r="G25" s="15" t="s">
        <v>13</v>
      </c>
      <c r="H25" s="15" t="s">
        <v>12</v>
      </c>
      <c r="J25" s="5"/>
    </row>
    <row r="26" spans="2:10" ht="14.1" customHeight="1" x14ac:dyDescent="0.25">
      <c r="B26" s="6"/>
      <c r="D26" s="13" t="s">
        <v>11</v>
      </c>
      <c r="E26" s="13" t="s">
        <v>10</v>
      </c>
      <c r="F26" s="13" t="s">
        <v>9</v>
      </c>
      <c r="G26" s="13" t="s">
        <v>8</v>
      </c>
      <c r="H26" s="13" t="s">
        <v>7</v>
      </c>
      <c r="J26" s="5"/>
    </row>
    <row r="27" spans="2:10" ht="13.5" customHeight="1" x14ac:dyDescent="0.25">
      <c r="B27" s="6"/>
      <c r="D27" s="13"/>
      <c r="E27" s="14" t="s">
        <v>6</v>
      </c>
      <c r="F27" s="13" t="s">
        <v>5</v>
      </c>
      <c r="G27" s="13" t="s">
        <v>4</v>
      </c>
      <c r="H27" s="13" t="s">
        <v>3</v>
      </c>
      <c r="J27" s="5"/>
    </row>
    <row r="28" spans="2:10" ht="14.1" customHeight="1" x14ac:dyDescent="0.25">
      <c r="B28" s="6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J28" s="5"/>
    </row>
    <row r="29" spans="2:10" ht="15" customHeight="1" x14ac:dyDescent="0.25">
      <c r="B29" s="6"/>
      <c r="D29" s="32">
        <v>43274</v>
      </c>
      <c r="E29" s="33">
        <f t="shared" ref="E29:E42" si="0">$H$20</f>
        <v>158.76240000000001</v>
      </c>
      <c r="F29" s="8">
        <v>190.01949999999999</v>
      </c>
      <c r="G29" s="11">
        <f t="shared" ref="G29:G42" si="1">F29/E29</f>
        <v>1.1968797397872544</v>
      </c>
      <c r="H29" s="10">
        <f t="shared" ref="H29:H31" si="2">F29-E29</f>
        <v>31.25709999999998</v>
      </c>
      <c r="J29" s="5"/>
    </row>
    <row r="30" spans="2:10" ht="15" customHeight="1" x14ac:dyDescent="0.25">
      <c r="B30" s="6"/>
      <c r="D30" s="32">
        <f>D29+1</f>
        <v>43275</v>
      </c>
      <c r="E30" s="33">
        <f t="shared" si="0"/>
        <v>158.76240000000001</v>
      </c>
      <c r="F30" s="8">
        <v>190.01949999999999</v>
      </c>
      <c r="G30" s="11">
        <f t="shared" si="1"/>
        <v>1.1968797397872544</v>
      </c>
      <c r="H30" s="10">
        <f t="shared" si="2"/>
        <v>31.25709999999998</v>
      </c>
      <c r="J30" s="5"/>
    </row>
    <row r="31" spans="2:10" ht="15" customHeight="1" x14ac:dyDescent="0.25">
      <c r="B31" s="6"/>
      <c r="D31" s="32">
        <f t="shared" ref="D31:D42" si="3">D30+1</f>
        <v>43276</v>
      </c>
      <c r="E31" s="33">
        <f t="shared" si="0"/>
        <v>158.76240000000001</v>
      </c>
      <c r="F31" s="8">
        <v>190.01949999999999</v>
      </c>
      <c r="G31" s="11">
        <f t="shared" si="1"/>
        <v>1.1968797397872544</v>
      </c>
      <c r="H31" s="10">
        <f t="shared" si="2"/>
        <v>31.25709999999998</v>
      </c>
      <c r="J31" s="5"/>
    </row>
    <row r="32" spans="2:10" ht="15" customHeight="1" x14ac:dyDescent="0.25">
      <c r="B32" s="6"/>
      <c r="D32" s="32">
        <f t="shared" si="3"/>
        <v>43277</v>
      </c>
      <c r="E32" s="33">
        <f t="shared" si="0"/>
        <v>158.76240000000001</v>
      </c>
      <c r="F32" s="8"/>
      <c r="G32" s="11">
        <f t="shared" si="1"/>
        <v>0</v>
      </c>
      <c r="H32" s="10"/>
      <c r="J32" s="5"/>
    </row>
    <row r="33" spans="2:10" ht="15" customHeight="1" x14ac:dyDescent="0.25">
      <c r="B33" s="6"/>
      <c r="D33" s="32">
        <f t="shared" si="3"/>
        <v>43278</v>
      </c>
      <c r="E33" s="33">
        <f t="shared" si="0"/>
        <v>158.76240000000001</v>
      </c>
      <c r="F33" s="8"/>
      <c r="G33" s="11">
        <f t="shared" si="1"/>
        <v>0</v>
      </c>
      <c r="H33" s="10"/>
      <c r="J33" s="5"/>
    </row>
    <row r="34" spans="2:10" ht="15" customHeight="1" x14ac:dyDescent="0.25">
      <c r="B34" s="6"/>
      <c r="D34" s="32">
        <f t="shared" si="3"/>
        <v>43279</v>
      </c>
      <c r="E34" s="33">
        <f t="shared" si="0"/>
        <v>158.76240000000001</v>
      </c>
      <c r="F34" s="8"/>
      <c r="G34" s="11">
        <f t="shared" si="1"/>
        <v>0</v>
      </c>
      <c r="H34" s="10"/>
      <c r="J34" s="5"/>
    </row>
    <row r="35" spans="2:10" ht="15" customHeight="1" x14ac:dyDescent="0.25">
      <c r="B35" s="6"/>
      <c r="D35" s="32">
        <f t="shared" si="3"/>
        <v>43280</v>
      </c>
      <c r="E35" s="33">
        <f t="shared" si="0"/>
        <v>158.76240000000001</v>
      </c>
      <c r="F35" s="8"/>
      <c r="G35" s="11">
        <f t="shared" si="1"/>
        <v>0</v>
      </c>
      <c r="H35" s="10"/>
      <c r="J35" s="5"/>
    </row>
    <row r="36" spans="2:10" ht="15" customHeight="1" x14ac:dyDescent="0.25">
      <c r="B36" s="6"/>
      <c r="D36" s="32">
        <f t="shared" si="3"/>
        <v>43281</v>
      </c>
      <c r="E36" s="33">
        <f t="shared" si="0"/>
        <v>158.76240000000001</v>
      </c>
      <c r="F36" s="8"/>
      <c r="G36" s="11">
        <f t="shared" si="1"/>
        <v>0</v>
      </c>
      <c r="H36" s="10"/>
      <c r="J36" s="5"/>
    </row>
    <row r="37" spans="2:10" ht="15" customHeight="1" x14ac:dyDescent="0.25">
      <c r="B37" s="6"/>
      <c r="D37" s="32">
        <f t="shared" si="3"/>
        <v>43282</v>
      </c>
      <c r="E37" s="33">
        <f t="shared" si="0"/>
        <v>158.76240000000001</v>
      </c>
      <c r="F37" s="8"/>
      <c r="G37" s="11">
        <f t="shared" si="1"/>
        <v>0</v>
      </c>
      <c r="H37" s="10"/>
      <c r="J37" s="5"/>
    </row>
    <row r="38" spans="2:10" ht="15" customHeight="1" x14ac:dyDescent="0.25">
      <c r="B38" s="6"/>
      <c r="D38" s="32">
        <f t="shared" si="3"/>
        <v>43283</v>
      </c>
      <c r="E38" s="33">
        <f t="shared" si="0"/>
        <v>158.76240000000001</v>
      </c>
      <c r="F38" s="8"/>
      <c r="G38" s="11">
        <f t="shared" si="1"/>
        <v>0</v>
      </c>
      <c r="H38" s="10"/>
      <c r="J38" s="5"/>
    </row>
    <row r="39" spans="2:10" ht="15" customHeight="1" x14ac:dyDescent="0.25">
      <c r="B39" s="6"/>
      <c r="D39" s="32">
        <f t="shared" si="3"/>
        <v>43284</v>
      </c>
      <c r="E39" s="33">
        <f t="shared" si="0"/>
        <v>158.76240000000001</v>
      </c>
      <c r="F39" s="8"/>
      <c r="G39" s="11">
        <f t="shared" si="1"/>
        <v>0</v>
      </c>
      <c r="H39" s="10"/>
      <c r="J39" s="5"/>
    </row>
    <row r="40" spans="2:10" ht="15" customHeight="1" x14ac:dyDescent="0.25">
      <c r="B40" s="6"/>
      <c r="D40" s="32">
        <f t="shared" si="3"/>
        <v>43285</v>
      </c>
      <c r="E40" s="33">
        <f t="shared" si="0"/>
        <v>158.76240000000001</v>
      </c>
      <c r="F40" s="8"/>
      <c r="G40" s="11">
        <f t="shared" si="1"/>
        <v>0</v>
      </c>
      <c r="H40" s="10"/>
      <c r="J40" s="5"/>
    </row>
    <row r="41" spans="2:10" ht="15" customHeight="1" x14ac:dyDescent="0.25">
      <c r="B41" s="6"/>
      <c r="D41" s="32">
        <f t="shared" si="3"/>
        <v>43286</v>
      </c>
      <c r="E41" s="33">
        <f t="shared" si="0"/>
        <v>158.76240000000001</v>
      </c>
      <c r="F41" s="8"/>
      <c r="G41" s="11">
        <f t="shared" si="1"/>
        <v>0</v>
      </c>
      <c r="H41" s="10"/>
      <c r="J41" s="5"/>
    </row>
    <row r="42" spans="2:10" ht="15" customHeight="1" x14ac:dyDescent="0.25">
      <c r="B42" s="6"/>
      <c r="D42" s="32">
        <f t="shared" si="3"/>
        <v>43287</v>
      </c>
      <c r="E42" s="33">
        <f t="shared" si="0"/>
        <v>158.76240000000001</v>
      </c>
      <c r="F42" s="8"/>
      <c r="G42" s="11">
        <f t="shared" si="1"/>
        <v>0</v>
      </c>
      <c r="H42" s="10"/>
      <c r="J42" s="5"/>
    </row>
    <row r="43" spans="2:10" ht="15" customHeight="1" x14ac:dyDescent="0.25">
      <c r="B43" s="6"/>
      <c r="D43" s="9" t="s">
        <v>1</v>
      </c>
      <c r="E43" s="34">
        <f>SUM(E29:E42)</f>
        <v>2222.6736000000005</v>
      </c>
      <c r="F43" s="34">
        <f>SUM(F29:F42)</f>
        <v>570.05849999999998</v>
      </c>
      <c r="G43" s="34"/>
      <c r="H43" s="34">
        <f>SUM(H29:H42)</f>
        <v>93.77129999999994</v>
      </c>
      <c r="J43" s="5"/>
    </row>
    <row r="44" spans="2:10" ht="15" customHeight="1" x14ac:dyDescent="0.25">
      <c r="B44" s="6"/>
      <c r="D44" s="9" t="s">
        <v>0</v>
      </c>
      <c r="E44" s="8"/>
      <c r="F44" s="8">
        <f>AVERAGE(F29:F42)</f>
        <v>190.01949999999999</v>
      </c>
      <c r="G44" s="7"/>
      <c r="H44" s="8">
        <f>AVERAGE(H29:H42)</f>
        <v>31.25709999999998</v>
      </c>
      <c r="J44" s="5"/>
    </row>
    <row r="45" spans="2:10" x14ac:dyDescent="0.25">
      <c r="B45" s="6"/>
      <c r="J45" s="5"/>
    </row>
    <row r="46" spans="2:10" x14ac:dyDescent="0.25">
      <c r="B46" s="6"/>
      <c r="J46" s="5"/>
    </row>
    <row r="47" spans="2:10" x14ac:dyDescent="0.25">
      <c r="B47" s="6"/>
      <c r="J47" s="5"/>
    </row>
    <row r="48" spans="2:10" x14ac:dyDescent="0.25">
      <c r="B48" s="6"/>
      <c r="J48" s="5"/>
    </row>
    <row r="49" spans="2:10" x14ac:dyDescent="0.25">
      <c r="B49" s="4"/>
      <c r="C49" s="3"/>
      <c r="D49" s="3"/>
      <c r="E49" s="3"/>
      <c r="F49" s="3"/>
      <c r="G49" s="3"/>
      <c r="H49" s="3"/>
      <c r="I49" s="3"/>
      <c r="J49" s="2"/>
    </row>
  </sheetData>
  <mergeCells count="6"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1:M49"/>
  <sheetViews>
    <sheetView showGridLines="0" topLeftCell="A7" zoomScaleNormal="100" workbookViewId="0">
      <selection activeCell="J32" sqref="J32"/>
    </sheetView>
  </sheetViews>
  <sheetFormatPr defaultRowHeight="12.75" x14ac:dyDescent="0.25"/>
  <cols>
    <col min="1" max="2" width="9.140625" style="1"/>
    <col min="3" max="3" width="4.7109375" style="1" customWidth="1"/>
    <col min="4" max="4" width="24.5703125" style="1" customWidth="1"/>
    <col min="5" max="5" width="19.5703125" style="1" bestFit="1" customWidth="1"/>
    <col min="6" max="8" width="18.7109375" style="1" customWidth="1"/>
    <col min="9" max="11" width="9.140625" style="1"/>
    <col min="12" max="12" width="15.28515625" style="1" bestFit="1" customWidth="1"/>
    <col min="13" max="258" width="9.140625" style="1"/>
    <col min="259" max="259" width="4.7109375" style="1" customWidth="1"/>
    <col min="260" max="260" width="20.7109375" style="1" customWidth="1"/>
    <col min="261" max="264" width="18.7109375" style="1" customWidth="1"/>
    <col min="265" max="514" width="9.140625" style="1"/>
    <col min="515" max="515" width="4.7109375" style="1" customWidth="1"/>
    <col min="516" max="516" width="20.7109375" style="1" customWidth="1"/>
    <col min="517" max="520" width="18.7109375" style="1" customWidth="1"/>
    <col min="521" max="770" width="9.140625" style="1"/>
    <col min="771" max="771" width="4.7109375" style="1" customWidth="1"/>
    <col min="772" max="772" width="20.7109375" style="1" customWidth="1"/>
    <col min="773" max="776" width="18.7109375" style="1" customWidth="1"/>
    <col min="777" max="1026" width="9.140625" style="1"/>
    <col min="1027" max="1027" width="4.7109375" style="1" customWidth="1"/>
    <col min="1028" max="1028" width="20.7109375" style="1" customWidth="1"/>
    <col min="1029" max="1032" width="18.7109375" style="1" customWidth="1"/>
    <col min="1033" max="1282" width="9.140625" style="1"/>
    <col min="1283" max="1283" width="4.7109375" style="1" customWidth="1"/>
    <col min="1284" max="1284" width="20.7109375" style="1" customWidth="1"/>
    <col min="1285" max="1288" width="18.7109375" style="1" customWidth="1"/>
    <col min="1289" max="1538" width="9.140625" style="1"/>
    <col min="1539" max="1539" width="4.7109375" style="1" customWidth="1"/>
    <col min="1540" max="1540" width="20.7109375" style="1" customWidth="1"/>
    <col min="1541" max="1544" width="18.7109375" style="1" customWidth="1"/>
    <col min="1545" max="1794" width="9.140625" style="1"/>
    <col min="1795" max="1795" width="4.7109375" style="1" customWidth="1"/>
    <col min="1796" max="1796" width="20.7109375" style="1" customWidth="1"/>
    <col min="1797" max="1800" width="18.7109375" style="1" customWidth="1"/>
    <col min="1801" max="2050" width="9.140625" style="1"/>
    <col min="2051" max="2051" width="4.7109375" style="1" customWidth="1"/>
    <col min="2052" max="2052" width="20.7109375" style="1" customWidth="1"/>
    <col min="2053" max="2056" width="18.7109375" style="1" customWidth="1"/>
    <col min="2057" max="2306" width="9.140625" style="1"/>
    <col min="2307" max="2307" width="4.7109375" style="1" customWidth="1"/>
    <col min="2308" max="2308" width="20.7109375" style="1" customWidth="1"/>
    <col min="2309" max="2312" width="18.7109375" style="1" customWidth="1"/>
    <col min="2313" max="2562" width="9.140625" style="1"/>
    <col min="2563" max="2563" width="4.7109375" style="1" customWidth="1"/>
    <col min="2564" max="2564" width="20.7109375" style="1" customWidth="1"/>
    <col min="2565" max="2568" width="18.7109375" style="1" customWidth="1"/>
    <col min="2569" max="2818" width="9.140625" style="1"/>
    <col min="2819" max="2819" width="4.7109375" style="1" customWidth="1"/>
    <col min="2820" max="2820" width="20.7109375" style="1" customWidth="1"/>
    <col min="2821" max="2824" width="18.7109375" style="1" customWidth="1"/>
    <col min="2825" max="3074" width="9.140625" style="1"/>
    <col min="3075" max="3075" width="4.7109375" style="1" customWidth="1"/>
    <col min="3076" max="3076" width="20.7109375" style="1" customWidth="1"/>
    <col min="3077" max="3080" width="18.7109375" style="1" customWidth="1"/>
    <col min="3081" max="3330" width="9.140625" style="1"/>
    <col min="3331" max="3331" width="4.7109375" style="1" customWidth="1"/>
    <col min="3332" max="3332" width="20.7109375" style="1" customWidth="1"/>
    <col min="3333" max="3336" width="18.7109375" style="1" customWidth="1"/>
    <col min="3337" max="3586" width="9.140625" style="1"/>
    <col min="3587" max="3587" width="4.7109375" style="1" customWidth="1"/>
    <col min="3588" max="3588" width="20.7109375" style="1" customWidth="1"/>
    <col min="3589" max="3592" width="18.7109375" style="1" customWidth="1"/>
    <col min="3593" max="3842" width="9.140625" style="1"/>
    <col min="3843" max="3843" width="4.7109375" style="1" customWidth="1"/>
    <col min="3844" max="3844" width="20.7109375" style="1" customWidth="1"/>
    <col min="3845" max="3848" width="18.7109375" style="1" customWidth="1"/>
    <col min="3849" max="4098" width="9.140625" style="1"/>
    <col min="4099" max="4099" width="4.7109375" style="1" customWidth="1"/>
    <col min="4100" max="4100" width="20.7109375" style="1" customWidth="1"/>
    <col min="4101" max="4104" width="18.7109375" style="1" customWidth="1"/>
    <col min="4105" max="4354" width="9.140625" style="1"/>
    <col min="4355" max="4355" width="4.7109375" style="1" customWidth="1"/>
    <col min="4356" max="4356" width="20.7109375" style="1" customWidth="1"/>
    <col min="4357" max="4360" width="18.7109375" style="1" customWidth="1"/>
    <col min="4361" max="4610" width="9.140625" style="1"/>
    <col min="4611" max="4611" width="4.7109375" style="1" customWidth="1"/>
    <col min="4612" max="4612" width="20.7109375" style="1" customWidth="1"/>
    <col min="4613" max="4616" width="18.7109375" style="1" customWidth="1"/>
    <col min="4617" max="4866" width="9.140625" style="1"/>
    <col min="4867" max="4867" width="4.7109375" style="1" customWidth="1"/>
    <col min="4868" max="4868" width="20.7109375" style="1" customWidth="1"/>
    <col min="4869" max="4872" width="18.7109375" style="1" customWidth="1"/>
    <col min="4873" max="5122" width="9.140625" style="1"/>
    <col min="5123" max="5123" width="4.7109375" style="1" customWidth="1"/>
    <col min="5124" max="5124" width="20.7109375" style="1" customWidth="1"/>
    <col min="5125" max="5128" width="18.7109375" style="1" customWidth="1"/>
    <col min="5129" max="5378" width="9.140625" style="1"/>
    <col min="5379" max="5379" width="4.7109375" style="1" customWidth="1"/>
    <col min="5380" max="5380" width="20.7109375" style="1" customWidth="1"/>
    <col min="5381" max="5384" width="18.7109375" style="1" customWidth="1"/>
    <col min="5385" max="5634" width="9.140625" style="1"/>
    <col min="5635" max="5635" width="4.7109375" style="1" customWidth="1"/>
    <col min="5636" max="5636" width="20.7109375" style="1" customWidth="1"/>
    <col min="5637" max="5640" width="18.7109375" style="1" customWidth="1"/>
    <col min="5641" max="5890" width="9.140625" style="1"/>
    <col min="5891" max="5891" width="4.7109375" style="1" customWidth="1"/>
    <col min="5892" max="5892" width="20.7109375" style="1" customWidth="1"/>
    <col min="5893" max="5896" width="18.7109375" style="1" customWidth="1"/>
    <col min="5897" max="6146" width="9.140625" style="1"/>
    <col min="6147" max="6147" width="4.7109375" style="1" customWidth="1"/>
    <col min="6148" max="6148" width="20.7109375" style="1" customWidth="1"/>
    <col min="6149" max="6152" width="18.7109375" style="1" customWidth="1"/>
    <col min="6153" max="6402" width="9.140625" style="1"/>
    <col min="6403" max="6403" width="4.7109375" style="1" customWidth="1"/>
    <col min="6404" max="6404" width="20.7109375" style="1" customWidth="1"/>
    <col min="6405" max="6408" width="18.7109375" style="1" customWidth="1"/>
    <col min="6409" max="6658" width="9.140625" style="1"/>
    <col min="6659" max="6659" width="4.7109375" style="1" customWidth="1"/>
    <col min="6660" max="6660" width="20.7109375" style="1" customWidth="1"/>
    <col min="6661" max="6664" width="18.7109375" style="1" customWidth="1"/>
    <col min="6665" max="6914" width="9.140625" style="1"/>
    <col min="6915" max="6915" width="4.7109375" style="1" customWidth="1"/>
    <col min="6916" max="6916" width="20.7109375" style="1" customWidth="1"/>
    <col min="6917" max="6920" width="18.7109375" style="1" customWidth="1"/>
    <col min="6921" max="7170" width="9.140625" style="1"/>
    <col min="7171" max="7171" width="4.7109375" style="1" customWidth="1"/>
    <col min="7172" max="7172" width="20.7109375" style="1" customWidth="1"/>
    <col min="7173" max="7176" width="18.7109375" style="1" customWidth="1"/>
    <col min="7177" max="7426" width="9.140625" style="1"/>
    <col min="7427" max="7427" width="4.7109375" style="1" customWidth="1"/>
    <col min="7428" max="7428" width="20.7109375" style="1" customWidth="1"/>
    <col min="7429" max="7432" width="18.7109375" style="1" customWidth="1"/>
    <col min="7433" max="7682" width="9.140625" style="1"/>
    <col min="7683" max="7683" width="4.7109375" style="1" customWidth="1"/>
    <col min="7684" max="7684" width="20.7109375" style="1" customWidth="1"/>
    <col min="7685" max="7688" width="18.7109375" style="1" customWidth="1"/>
    <col min="7689" max="7938" width="9.140625" style="1"/>
    <col min="7939" max="7939" width="4.7109375" style="1" customWidth="1"/>
    <col min="7940" max="7940" width="20.7109375" style="1" customWidth="1"/>
    <col min="7941" max="7944" width="18.7109375" style="1" customWidth="1"/>
    <col min="7945" max="8194" width="9.140625" style="1"/>
    <col min="8195" max="8195" width="4.7109375" style="1" customWidth="1"/>
    <col min="8196" max="8196" width="20.7109375" style="1" customWidth="1"/>
    <col min="8197" max="8200" width="18.7109375" style="1" customWidth="1"/>
    <col min="8201" max="8450" width="9.140625" style="1"/>
    <col min="8451" max="8451" width="4.7109375" style="1" customWidth="1"/>
    <col min="8452" max="8452" width="20.7109375" style="1" customWidth="1"/>
    <col min="8453" max="8456" width="18.7109375" style="1" customWidth="1"/>
    <col min="8457" max="8706" width="9.140625" style="1"/>
    <col min="8707" max="8707" width="4.7109375" style="1" customWidth="1"/>
    <col min="8708" max="8708" width="20.7109375" style="1" customWidth="1"/>
    <col min="8709" max="8712" width="18.7109375" style="1" customWidth="1"/>
    <col min="8713" max="8962" width="9.140625" style="1"/>
    <col min="8963" max="8963" width="4.7109375" style="1" customWidth="1"/>
    <col min="8964" max="8964" width="20.7109375" style="1" customWidth="1"/>
    <col min="8965" max="8968" width="18.7109375" style="1" customWidth="1"/>
    <col min="8969" max="9218" width="9.140625" style="1"/>
    <col min="9219" max="9219" width="4.7109375" style="1" customWidth="1"/>
    <col min="9220" max="9220" width="20.7109375" style="1" customWidth="1"/>
    <col min="9221" max="9224" width="18.7109375" style="1" customWidth="1"/>
    <col min="9225" max="9474" width="9.140625" style="1"/>
    <col min="9475" max="9475" width="4.7109375" style="1" customWidth="1"/>
    <col min="9476" max="9476" width="20.7109375" style="1" customWidth="1"/>
    <col min="9477" max="9480" width="18.7109375" style="1" customWidth="1"/>
    <col min="9481" max="9730" width="9.140625" style="1"/>
    <col min="9731" max="9731" width="4.7109375" style="1" customWidth="1"/>
    <col min="9732" max="9732" width="20.7109375" style="1" customWidth="1"/>
    <col min="9733" max="9736" width="18.7109375" style="1" customWidth="1"/>
    <col min="9737" max="9986" width="9.140625" style="1"/>
    <col min="9987" max="9987" width="4.7109375" style="1" customWidth="1"/>
    <col min="9988" max="9988" width="20.7109375" style="1" customWidth="1"/>
    <col min="9989" max="9992" width="18.7109375" style="1" customWidth="1"/>
    <col min="9993" max="10242" width="9.140625" style="1"/>
    <col min="10243" max="10243" width="4.7109375" style="1" customWidth="1"/>
    <col min="10244" max="10244" width="20.7109375" style="1" customWidth="1"/>
    <col min="10245" max="10248" width="18.7109375" style="1" customWidth="1"/>
    <col min="10249" max="10498" width="9.140625" style="1"/>
    <col min="10499" max="10499" width="4.7109375" style="1" customWidth="1"/>
    <col min="10500" max="10500" width="20.7109375" style="1" customWidth="1"/>
    <col min="10501" max="10504" width="18.7109375" style="1" customWidth="1"/>
    <col min="10505" max="10754" width="9.140625" style="1"/>
    <col min="10755" max="10755" width="4.7109375" style="1" customWidth="1"/>
    <col min="10756" max="10756" width="20.7109375" style="1" customWidth="1"/>
    <col min="10757" max="10760" width="18.7109375" style="1" customWidth="1"/>
    <col min="10761" max="11010" width="9.140625" style="1"/>
    <col min="11011" max="11011" width="4.7109375" style="1" customWidth="1"/>
    <col min="11012" max="11012" width="20.7109375" style="1" customWidth="1"/>
    <col min="11013" max="11016" width="18.7109375" style="1" customWidth="1"/>
    <col min="11017" max="11266" width="9.140625" style="1"/>
    <col min="11267" max="11267" width="4.7109375" style="1" customWidth="1"/>
    <col min="11268" max="11268" width="20.7109375" style="1" customWidth="1"/>
    <col min="11269" max="11272" width="18.7109375" style="1" customWidth="1"/>
    <col min="11273" max="11522" width="9.140625" style="1"/>
    <col min="11523" max="11523" width="4.7109375" style="1" customWidth="1"/>
    <col min="11524" max="11524" width="20.7109375" style="1" customWidth="1"/>
    <col min="11525" max="11528" width="18.7109375" style="1" customWidth="1"/>
    <col min="11529" max="11778" width="9.140625" style="1"/>
    <col min="11779" max="11779" width="4.7109375" style="1" customWidth="1"/>
    <col min="11780" max="11780" width="20.7109375" style="1" customWidth="1"/>
    <col min="11781" max="11784" width="18.7109375" style="1" customWidth="1"/>
    <col min="11785" max="12034" width="9.140625" style="1"/>
    <col min="12035" max="12035" width="4.7109375" style="1" customWidth="1"/>
    <col min="12036" max="12036" width="20.7109375" style="1" customWidth="1"/>
    <col min="12037" max="12040" width="18.7109375" style="1" customWidth="1"/>
    <col min="12041" max="12290" width="9.140625" style="1"/>
    <col min="12291" max="12291" width="4.7109375" style="1" customWidth="1"/>
    <col min="12292" max="12292" width="20.7109375" style="1" customWidth="1"/>
    <col min="12293" max="12296" width="18.7109375" style="1" customWidth="1"/>
    <col min="12297" max="12546" width="9.140625" style="1"/>
    <col min="12547" max="12547" width="4.7109375" style="1" customWidth="1"/>
    <col min="12548" max="12548" width="20.7109375" style="1" customWidth="1"/>
    <col min="12549" max="12552" width="18.7109375" style="1" customWidth="1"/>
    <col min="12553" max="12802" width="9.140625" style="1"/>
    <col min="12803" max="12803" width="4.7109375" style="1" customWidth="1"/>
    <col min="12804" max="12804" width="20.7109375" style="1" customWidth="1"/>
    <col min="12805" max="12808" width="18.7109375" style="1" customWidth="1"/>
    <col min="12809" max="13058" width="9.140625" style="1"/>
    <col min="13059" max="13059" width="4.7109375" style="1" customWidth="1"/>
    <col min="13060" max="13060" width="20.7109375" style="1" customWidth="1"/>
    <col min="13061" max="13064" width="18.7109375" style="1" customWidth="1"/>
    <col min="13065" max="13314" width="9.140625" style="1"/>
    <col min="13315" max="13315" width="4.7109375" style="1" customWidth="1"/>
    <col min="13316" max="13316" width="20.7109375" style="1" customWidth="1"/>
    <col min="13317" max="13320" width="18.7109375" style="1" customWidth="1"/>
    <col min="13321" max="13570" width="9.140625" style="1"/>
    <col min="13571" max="13571" width="4.7109375" style="1" customWidth="1"/>
    <col min="13572" max="13572" width="20.7109375" style="1" customWidth="1"/>
    <col min="13573" max="13576" width="18.7109375" style="1" customWidth="1"/>
    <col min="13577" max="13826" width="9.140625" style="1"/>
    <col min="13827" max="13827" width="4.7109375" style="1" customWidth="1"/>
    <col min="13828" max="13828" width="20.7109375" style="1" customWidth="1"/>
    <col min="13829" max="13832" width="18.7109375" style="1" customWidth="1"/>
    <col min="13833" max="14082" width="9.140625" style="1"/>
    <col min="14083" max="14083" width="4.7109375" style="1" customWidth="1"/>
    <col min="14084" max="14084" width="20.7109375" style="1" customWidth="1"/>
    <col min="14085" max="14088" width="18.7109375" style="1" customWidth="1"/>
    <col min="14089" max="14338" width="9.140625" style="1"/>
    <col min="14339" max="14339" width="4.7109375" style="1" customWidth="1"/>
    <col min="14340" max="14340" width="20.7109375" style="1" customWidth="1"/>
    <col min="14341" max="14344" width="18.7109375" style="1" customWidth="1"/>
    <col min="14345" max="14594" width="9.140625" style="1"/>
    <col min="14595" max="14595" width="4.7109375" style="1" customWidth="1"/>
    <col min="14596" max="14596" width="20.7109375" style="1" customWidth="1"/>
    <col min="14597" max="14600" width="18.7109375" style="1" customWidth="1"/>
    <col min="14601" max="14850" width="9.140625" style="1"/>
    <col min="14851" max="14851" width="4.7109375" style="1" customWidth="1"/>
    <col min="14852" max="14852" width="20.7109375" style="1" customWidth="1"/>
    <col min="14853" max="14856" width="18.7109375" style="1" customWidth="1"/>
    <col min="14857" max="15106" width="9.140625" style="1"/>
    <col min="15107" max="15107" width="4.7109375" style="1" customWidth="1"/>
    <col min="15108" max="15108" width="20.7109375" style="1" customWidth="1"/>
    <col min="15109" max="15112" width="18.7109375" style="1" customWidth="1"/>
    <col min="15113" max="15362" width="9.140625" style="1"/>
    <col min="15363" max="15363" width="4.7109375" style="1" customWidth="1"/>
    <col min="15364" max="15364" width="20.7109375" style="1" customWidth="1"/>
    <col min="15365" max="15368" width="18.7109375" style="1" customWidth="1"/>
    <col min="15369" max="15618" width="9.140625" style="1"/>
    <col min="15619" max="15619" width="4.7109375" style="1" customWidth="1"/>
    <col min="15620" max="15620" width="20.7109375" style="1" customWidth="1"/>
    <col min="15621" max="15624" width="18.7109375" style="1" customWidth="1"/>
    <col min="15625" max="15874" width="9.140625" style="1"/>
    <col min="15875" max="15875" width="4.7109375" style="1" customWidth="1"/>
    <col min="15876" max="15876" width="20.7109375" style="1" customWidth="1"/>
    <col min="15877" max="15880" width="18.7109375" style="1" customWidth="1"/>
    <col min="15881" max="16130" width="9.140625" style="1"/>
    <col min="16131" max="16131" width="4.7109375" style="1" customWidth="1"/>
    <col min="16132" max="16132" width="20.7109375" style="1" customWidth="1"/>
    <col min="16133" max="16136" width="18.7109375" style="1" customWidth="1"/>
    <col min="16137" max="16384" width="9.140625" style="1"/>
  </cols>
  <sheetData>
    <row r="1" spans="2:11" x14ac:dyDescent="0.25">
      <c r="K1" s="28"/>
    </row>
    <row r="2" spans="2:11" x14ac:dyDescent="0.25">
      <c r="B2" s="31"/>
      <c r="C2" s="30"/>
      <c r="D2" s="30"/>
      <c r="E2" s="30"/>
      <c r="F2" s="30"/>
      <c r="G2" s="30"/>
      <c r="H2" s="30"/>
      <c r="I2" s="30"/>
      <c r="J2" s="29"/>
      <c r="K2" s="28"/>
    </row>
    <row r="3" spans="2:11" x14ac:dyDescent="0.25">
      <c r="B3" s="6"/>
      <c r="E3" s="27"/>
      <c r="F3" s="26" t="s">
        <v>35</v>
      </c>
      <c r="G3" s="27"/>
      <c r="J3" s="5"/>
    </row>
    <row r="4" spans="2:11" x14ac:dyDescent="0.25">
      <c r="B4" s="6"/>
      <c r="F4" s="26" t="s">
        <v>34</v>
      </c>
      <c r="J4" s="5"/>
    </row>
    <row r="5" spans="2:11" x14ac:dyDescent="0.25">
      <c r="B5" s="6"/>
      <c r="D5" s="16"/>
      <c r="J5" s="5"/>
    </row>
    <row r="6" spans="2:11" x14ac:dyDescent="0.25">
      <c r="B6" s="6"/>
      <c r="E6" s="25"/>
      <c r="J6" s="5"/>
    </row>
    <row r="7" spans="2:11" ht="15" customHeight="1" x14ac:dyDescent="0.25">
      <c r="B7" s="6"/>
      <c r="D7" s="16" t="s">
        <v>33</v>
      </c>
      <c r="E7" s="24" t="s">
        <v>36</v>
      </c>
      <c r="F7" s="24"/>
      <c r="J7" s="5"/>
    </row>
    <row r="8" spans="2:11" x14ac:dyDescent="0.25">
      <c r="B8" s="6"/>
      <c r="J8" s="5"/>
    </row>
    <row r="9" spans="2:11" x14ac:dyDescent="0.25">
      <c r="B9" s="6"/>
      <c r="D9" s="96" t="s">
        <v>32</v>
      </c>
      <c r="E9" s="96"/>
      <c r="F9" s="96"/>
      <c r="J9" s="5"/>
    </row>
    <row r="10" spans="2:11" x14ac:dyDescent="0.25">
      <c r="B10" s="6"/>
      <c r="J10" s="5"/>
    </row>
    <row r="11" spans="2:11" x14ac:dyDescent="0.25">
      <c r="B11" s="6"/>
      <c r="D11" s="1" t="s">
        <v>31</v>
      </c>
      <c r="J11" s="5"/>
    </row>
    <row r="12" spans="2:11" x14ac:dyDescent="0.25">
      <c r="B12" s="6"/>
      <c r="J12" s="5"/>
    </row>
    <row r="13" spans="2:11" ht="15" customHeight="1" x14ac:dyDescent="0.25">
      <c r="B13" s="6"/>
      <c r="D13" s="16" t="s">
        <v>30</v>
      </c>
      <c r="E13" s="23" t="s">
        <v>60</v>
      </c>
      <c r="J13" s="5"/>
    </row>
    <row r="14" spans="2:11" x14ac:dyDescent="0.25">
      <c r="B14" s="6"/>
      <c r="J14" s="5"/>
    </row>
    <row r="15" spans="2:11" x14ac:dyDescent="0.25">
      <c r="B15" s="6"/>
      <c r="H15" s="36" t="s">
        <v>29</v>
      </c>
      <c r="J15" s="5"/>
    </row>
    <row r="16" spans="2:11" ht="15" customHeight="1" x14ac:dyDescent="0.25">
      <c r="B16" s="6"/>
      <c r="C16" s="22"/>
      <c r="D16" s="21"/>
      <c r="E16" s="20"/>
      <c r="F16" s="20"/>
      <c r="G16" s="19"/>
      <c r="H16" s="12" t="s">
        <v>28</v>
      </c>
      <c r="J16" s="5"/>
    </row>
    <row r="17" spans="2:12" ht="15" customHeight="1" x14ac:dyDescent="0.25">
      <c r="B17" s="6"/>
      <c r="C17" s="15" t="s">
        <v>27</v>
      </c>
      <c r="D17" s="93" t="s">
        <v>26</v>
      </c>
      <c r="E17" s="94"/>
      <c r="F17" s="94"/>
      <c r="G17" s="95"/>
      <c r="H17" s="7"/>
      <c r="J17" s="5"/>
    </row>
    <row r="18" spans="2:12" ht="15" customHeight="1" x14ac:dyDescent="0.25">
      <c r="B18" s="6"/>
      <c r="C18" s="18"/>
      <c r="D18" s="93" t="s">
        <v>25</v>
      </c>
      <c r="E18" s="94"/>
      <c r="F18" s="94"/>
      <c r="G18" s="95"/>
      <c r="H18" s="39">
        <v>4454.84</v>
      </c>
      <c r="J18" s="5"/>
    </row>
    <row r="19" spans="2:12" ht="15" customHeight="1" x14ac:dyDescent="0.25">
      <c r="B19" s="6"/>
      <c r="C19" s="17"/>
      <c r="D19" s="93" t="s">
        <v>24</v>
      </c>
      <c r="E19" s="94"/>
      <c r="F19" s="94"/>
      <c r="G19" s="95"/>
      <c r="H19" s="7" t="s">
        <v>23</v>
      </c>
      <c r="J19" s="5"/>
    </row>
    <row r="20" spans="2:12" ht="15" customHeight="1" x14ac:dyDescent="0.25"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178.1936</v>
      </c>
      <c r="J20" s="5"/>
    </row>
    <row r="21" spans="2:12" ht="15" customHeight="1" x14ac:dyDescent="0.25"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J21" s="5"/>
    </row>
    <row r="22" spans="2:12" x14ac:dyDescent="0.25">
      <c r="B22" s="6"/>
      <c r="J22" s="5"/>
    </row>
    <row r="23" spans="2:12" x14ac:dyDescent="0.25">
      <c r="B23" s="6"/>
      <c r="J23" s="5"/>
    </row>
    <row r="24" spans="2:12" x14ac:dyDescent="0.25">
      <c r="B24" s="6"/>
      <c r="H24" s="16" t="s">
        <v>17</v>
      </c>
      <c r="J24" s="5"/>
    </row>
    <row r="25" spans="2:12" ht="14.1" customHeight="1" x14ac:dyDescent="0.25">
      <c r="B25" s="6"/>
      <c r="D25" s="15" t="s">
        <v>16</v>
      </c>
      <c r="E25" s="15" t="s">
        <v>15</v>
      </c>
      <c r="F25" s="15" t="s">
        <v>14</v>
      </c>
      <c r="G25" s="15" t="s">
        <v>13</v>
      </c>
      <c r="H25" s="15" t="s">
        <v>12</v>
      </c>
      <c r="J25" s="5"/>
    </row>
    <row r="26" spans="2:12" ht="14.1" customHeight="1" x14ac:dyDescent="0.25">
      <c r="B26" s="6"/>
      <c r="D26" s="13" t="s">
        <v>11</v>
      </c>
      <c r="E26" s="13" t="s">
        <v>10</v>
      </c>
      <c r="F26" s="13" t="s">
        <v>9</v>
      </c>
      <c r="G26" s="13" t="s">
        <v>8</v>
      </c>
      <c r="H26" s="13" t="s">
        <v>7</v>
      </c>
      <c r="J26" s="5"/>
    </row>
    <row r="27" spans="2:12" ht="13.5" customHeight="1" x14ac:dyDescent="0.25">
      <c r="B27" s="6"/>
      <c r="D27" s="13"/>
      <c r="E27" s="14" t="s">
        <v>6</v>
      </c>
      <c r="F27" s="13" t="s">
        <v>5</v>
      </c>
      <c r="G27" s="13" t="s">
        <v>4</v>
      </c>
      <c r="H27" s="13" t="s">
        <v>3</v>
      </c>
      <c r="J27" s="5"/>
    </row>
    <row r="28" spans="2:12" ht="14.1" customHeight="1" x14ac:dyDescent="0.25">
      <c r="B28" s="6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J28" s="5"/>
    </row>
    <row r="29" spans="2:12" ht="15" customHeight="1" x14ac:dyDescent="0.25">
      <c r="B29" s="6"/>
      <c r="D29" s="32">
        <v>43330</v>
      </c>
      <c r="E29" s="33">
        <f t="shared" ref="E29:E42" si="0">$H$20</f>
        <v>178.1936</v>
      </c>
      <c r="F29" s="8">
        <v>256.81185860199997</v>
      </c>
      <c r="G29" s="11">
        <f t="shared" ref="G29:G42" si="1">F29/E29</f>
        <v>1.4411957477821873</v>
      </c>
      <c r="H29" s="10">
        <f t="shared" ref="H29:H42" si="2">F29-E29</f>
        <v>78.618258601999969</v>
      </c>
      <c r="J29" s="5"/>
      <c r="L29" s="38"/>
    </row>
    <row r="30" spans="2:12" ht="15" customHeight="1" x14ac:dyDescent="0.25">
      <c r="B30" s="6"/>
      <c r="D30" s="32">
        <f>D29+1</f>
        <v>43331</v>
      </c>
      <c r="E30" s="33">
        <f t="shared" si="0"/>
        <v>178.1936</v>
      </c>
      <c r="F30" s="8">
        <v>256.81185860199997</v>
      </c>
      <c r="G30" s="11">
        <f t="shared" si="1"/>
        <v>1.4411957477821873</v>
      </c>
      <c r="H30" s="10">
        <f t="shared" si="2"/>
        <v>78.618258601999969</v>
      </c>
      <c r="J30" s="5"/>
    </row>
    <row r="31" spans="2:12" ht="15" customHeight="1" x14ac:dyDescent="0.25">
      <c r="B31" s="6"/>
      <c r="D31" s="32">
        <f t="shared" ref="D31:D42" si="3">D30+1</f>
        <v>43332</v>
      </c>
      <c r="E31" s="33">
        <f t="shared" si="0"/>
        <v>178.1936</v>
      </c>
      <c r="F31" s="8">
        <v>229.094166965</v>
      </c>
      <c r="G31" s="11">
        <f t="shared" si="1"/>
        <v>1.2856475595363694</v>
      </c>
      <c r="H31" s="10">
        <f t="shared" si="2"/>
        <v>50.900566964999996</v>
      </c>
      <c r="J31" s="5"/>
    </row>
    <row r="32" spans="2:12" ht="15" customHeight="1" x14ac:dyDescent="0.25">
      <c r="B32" s="6"/>
      <c r="D32" s="32">
        <f t="shared" si="3"/>
        <v>43333</v>
      </c>
      <c r="E32" s="33">
        <f t="shared" si="0"/>
        <v>178.1936</v>
      </c>
      <c r="F32" s="8">
        <v>226.78909381599999</v>
      </c>
      <c r="G32" s="11">
        <f t="shared" si="1"/>
        <v>1.272711779861903</v>
      </c>
      <c r="H32" s="10">
        <f t="shared" si="2"/>
        <v>48.595493815999987</v>
      </c>
      <c r="J32" s="5"/>
    </row>
    <row r="33" spans="2:13" ht="15" customHeight="1" x14ac:dyDescent="0.25">
      <c r="B33" s="6"/>
      <c r="D33" s="32">
        <f t="shared" si="3"/>
        <v>43334</v>
      </c>
      <c r="E33" s="33">
        <f t="shared" si="0"/>
        <v>178.1936</v>
      </c>
      <c r="F33" s="8">
        <v>226.78909381599999</v>
      </c>
      <c r="G33" s="11">
        <f t="shared" si="1"/>
        <v>1.272711779861903</v>
      </c>
      <c r="H33" s="10">
        <f t="shared" si="2"/>
        <v>48.595493815999987</v>
      </c>
      <c r="J33" s="5"/>
    </row>
    <row r="34" spans="2:13" ht="15" customHeight="1" x14ac:dyDescent="0.25">
      <c r="B34" s="6"/>
      <c r="D34" s="32">
        <f t="shared" si="3"/>
        <v>43335</v>
      </c>
      <c r="E34" s="33">
        <f t="shared" si="0"/>
        <v>178.1936</v>
      </c>
      <c r="F34" s="8">
        <v>229.92471079499998</v>
      </c>
      <c r="G34" s="11">
        <f t="shared" si="1"/>
        <v>1.290308466718221</v>
      </c>
      <c r="H34" s="10">
        <f t="shared" si="2"/>
        <v>51.731110794999978</v>
      </c>
      <c r="J34" s="5"/>
    </row>
    <row r="35" spans="2:13" ht="15" customHeight="1" x14ac:dyDescent="0.25">
      <c r="B35" s="6"/>
      <c r="D35" s="32">
        <f t="shared" si="3"/>
        <v>43336</v>
      </c>
      <c r="E35" s="33">
        <f t="shared" si="0"/>
        <v>178.1936</v>
      </c>
      <c r="F35" s="8">
        <v>231.21199905900002</v>
      </c>
      <c r="G35" s="11">
        <f t="shared" si="1"/>
        <v>1.2975325660349195</v>
      </c>
      <c r="H35" s="10">
        <f t="shared" si="2"/>
        <v>53.018399059000018</v>
      </c>
      <c r="J35" s="5"/>
      <c r="L35" s="38"/>
      <c r="M35" s="40"/>
    </row>
    <row r="36" spans="2:13" ht="15" customHeight="1" x14ac:dyDescent="0.25">
      <c r="B36" s="6"/>
      <c r="D36" s="32">
        <f t="shared" si="3"/>
        <v>43337</v>
      </c>
      <c r="E36" s="33">
        <f t="shared" si="0"/>
        <v>178.1936</v>
      </c>
      <c r="F36" s="8">
        <v>231.21199905900002</v>
      </c>
      <c r="G36" s="11">
        <f t="shared" si="1"/>
        <v>1.2975325660349195</v>
      </c>
      <c r="H36" s="10">
        <f t="shared" si="2"/>
        <v>53.018399059000018</v>
      </c>
      <c r="J36" s="5"/>
    </row>
    <row r="37" spans="2:13" ht="15" customHeight="1" x14ac:dyDescent="0.25">
      <c r="B37" s="6"/>
      <c r="D37" s="32">
        <f t="shared" si="3"/>
        <v>43338</v>
      </c>
      <c r="E37" s="33">
        <f t="shared" si="0"/>
        <v>178.1936</v>
      </c>
      <c r="F37" s="8">
        <v>231.21199905900002</v>
      </c>
      <c r="G37" s="11">
        <f t="shared" si="1"/>
        <v>1.2975325660349195</v>
      </c>
      <c r="H37" s="10">
        <f t="shared" si="2"/>
        <v>53.018399059000018</v>
      </c>
      <c r="J37" s="5"/>
    </row>
    <row r="38" spans="2:13" ht="15" customHeight="1" x14ac:dyDescent="0.25">
      <c r="B38" s="6"/>
      <c r="D38" s="32">
        <f t="shared" si="3"/>
        <v>43339</v>
      </c>
      <c r="E38" s="33">
        <f t="shared" si="0"/>
        <v>178.1936</v>
      </c>
      <c r="F38" s="8">
        <v>219.31185585200001</v>
      </c>
      <c r="G38" s="11">
        <f t="shared" si="1"/>
        <v>1.2307504638325957</v>
      </c>
      <c r="H38" s="10">
        <f t="shared" si="2"/>
        <v>41.118255852000004</v>
      </c>
      <c r="J38" s="5"/>
    </row>
    <row r="39" spans="2:13" ht="15" customHeight="1" x14ac:dyDescent="0.25">
      <c r="B39" s="6"/>
      <c r="D39" s="32">
        <f t="shared" si="3"/>
        <v>43340</v>
      </c>
      <c r="E39" s="33">
        <f t="shared" si="0"/>
        <v>178.1936</v>
      </c>
      <c r="F39" s="8">
        <v>232.55631571399999</v>
      </c>
      <c r="G39" s="11">
        <f t="shared" si="1"/>
        <v>1.305076701486473</v>
      </c>
      <c r="H39" s="10">
        <f t="shared" si="2"/>
        <v>54.362715713999989</v>
      </c>
      <c r="J39" s="5"/>
      <c r="L39" s="38"/>
    </row>
    <row r="40" spans="2:13" ht="15" customHeight="1" x14ac:dyDescent="0.25">
      <c r="B40" s="6"/>
      <c r="D40" s="32">
        <f t="shared" si="3"/>
        <v>43341</v>
      </c>
      <c r="E40" s="33">
        <f t="shared" si="0"/>
        <v>178.1936</v>
      </c>
      <c r="F40" s="8">
        <v>207.28999146700002</v>
      </c>
      <c r="G40" s="11">
        <f t="shared" si="1"/>
        <v>1.1632852777372478</v>
      </c>
      <c r="H40" s="10">
        <f t="shared" si="2"/>
        <v>29.096391467000018</v>
      </c>
      <c r="J40" s="5"/>
      <c r="L40" s="40"/>
    </row>
    <row r="41" spans="2:13" ht="15" customHeight="1" x14ac:dyDescent="0.25">
      <c r="B41" s="6"/>
      <c r="D41" s="32">
        <f t="shared" si="3"/>
        <v>43342</v>
      </c>
      <c r="E41" s="33">
        <f t="shared" si="0"/>
        <v>178.1936</v>
      </c>
      <c r="F41" s="8">
        <v>263.79970906300002</v>
      </c>
      <c r="G41" s="11">
        <f t="shared" si="1"/>
        <v>1.4804106828920904</v>
      </c>
      <c r="H41" s="10">
        <f t="shared" si="2"/>
        <v>85.606109063000019</v>
      </c>
      <c r="J41" s="5"/>
    </row>
    <row r="42" spans="2:13" ht="15" customHeight="1" x14ac:dyDescent="0.25">
      <c r="B42" s="6"/>
      <c r="D42" s="32">
        <f t="shared" si="3"/>
        <v>43343</v>
      </c>
      <c r="E42" s="33">
        <f t="shared" si="0"/>
        <v>178.1936</v>
      </c>
      <c r="F42" s="8">
        <v>259.09050747399999</v>
      </c>
      <c r="G42" s="11">
        <f t="shared" si="1"/>
        <v>1.453983237748157</v>
      </c>
      <c r="H42" s="10">
        <f t="shared" si="2"/>
        <v>80.896907473999988</v>
      </c>
      <c r="J42" s="5"/>
    </row>
    <row r="43" spans="2:13" ht="15" customHeight="1" x14ac:dyDescent="0.25">
      <c r="B43" s="6"/>
      <c r="D43" s="9" t="s">
        <v>1</v>
      </c>
      <c r="E43" s="34">
        <f>SUM(E29:E42)</f>
        <v>2494.7104000000004</v>
      </c>
      <c r="F43" s="34">
        <f>SUM(F29:F42)</f>
        <v>3301.9051593429999</v>
      </c>
      <c r="G43" s="34"/>
      <c r="H43" s="34">
        <f>SUM(H29:H42)</f>
        <v>807.19475934299976</v>
      </c>
      <c r="J43" s="5"/>
    </row>
    <row r="44" spans="2:13" ht="15" customHeight="1" x14ac:dyDescent="0.25">
      <c r="B44" s="6"/>
      <c r="D44" s="9" t="s">
        <v>0</v>
      </c>
      <c r="E44" s="8"/>
      <c r="F44" s="8">
        <f>AVERAGE(F29:F42)</f>
        <v>235.8503685245</v>
      </c>
      <c r="G44" s="7"/>
      <c r="H44" s="8">
        <f>AVERAGE(H29:H42)</f>
        <v>57.656768524499981</v>
      </c>
      <c r="J44" s="5"/>
    </row>
    <row r="45" spans="2:13" x14ac:dyDescent="0.25">
      <c r="B45" s="6"/>
      <c r="J45" s="5"/>
    </row>
    <row r="46" spans="2:13" x14ac:dyDescent="0.25">
      <c r="B46" s="6"/>
      <c r="J46" s="5"/>
    </row>
    <row r="47" spans="2:13" x14ac:dyDescent="0.25">
      <c r="B47" s="6"/>
      <c r="J47" s="5"/>
    </row>
    <row r="48" spans="2:13" x14ac:dyDescent="0.25">
      <c r="B48" s="6"/>
      <c r="J48" s="5"/>
    </row>
    <row r="49" spans="2:10" x14ac:dyDescent="0.25">
      <c r="B49" s="4"/>
      <c r="C49" s="3"/>
      <c r="D49" s="3"/>
      <c r="E49" s="3"/>
      <c r="F49" s="3"/>
      <c r="G49" s="3"/>
      <c r="H49" s="3"/>
      <c r="I49" s="3"/>
      <c r="J49" s="2"/>
    </row>
  </sheetData>
  <mergeCells count="6"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1:M49"/>
  <sheetViews>
    <sheetView showGridLines="0" topLeftCell="A25" zoomScaleNormal="100" workbookViewId="0"/>
  </sheetViews>
  <sheetFormatPr defaultRowHeight="12.75" x14ac:dyDescent="0.25"/>
  <cols>
    <col min="1" max="2" width="9.140625" style="1"/>
    <col min="3" max="3" width="4.7109375" style="1" customWidth="1"/>
    <col min="4" max="4" width="24.5703125" style="1" customWidth="1"/>
    <col min="5" max="5" width="19.5703125" style="1" bestFit="1" customWidth="1"/>
    <col min="6" max="8" width="18.7109375" style="1" customWidth="1"/>
    <col min="9" max="11" width="9.140625" style="1"/>
    <col min="12" max="12" width="15.28515625" style="1" bestFit="1" customWidth="1"/>
    <col min="13" max="258" width="9.140625" style="1"/>
    <col min="259" max="259" width="4.7109375" style="1" customWidth="1"/>
    <col min="260" max="260" width="20.7109375" style="1" customWidth="1"/>
    <col min="261" max="264" width="18.7109375" style="1" customWidth="1"/>
    <col min="265" max="514" width="9.140625" style="1"/>
    <col min="515" max="515" width="4.7109375" style="1" customWidth="1"/>
    <col min="516" max="516" width="20.7109375" style="1" customWidth="1"/>
    <col min="517" max="520" width="18.7109375" style="1" customWidth="1"/>
    <col min="521" max="770" width="9.140625" style="1"/>
    <col min="771" max="771" width="4.7109375" style="1" customWidth="1"/>
    <col min="772" max="772" width="20.7109375" style="1" customWidth="1"/>
    <col min="773" max="776" width="18.7109375" style="1" customWidth="1"/>
    <col min="777" max="1026" width="9.140625" style="1"/>
    <col min="1027" max="1027" width="4.7109375" style="1" customWidth="1"/>
    <col min="1028" max="1028" width="20.7109375" style="1" customWidth="1"/>
    <col min="1029" max="1032" width="18.7109375" style="1" customWidth="1"/>
    <col min="1033" max="1282" width="9.140625" style="1"/>
    <col min="1283" max="1283" width="4.7109375" style="1" customWidth="1"/>
    <col min="1284" max="1284" width="20.7109375" style="1" customWidth="1"/>
    <col min="1285" max="1288" width="18.7109375" style="1" customWidth="1"/>
    <col min="1289" max="1538" width="9.140625" style="1"/>
    <col min="1539" max="1539" width="4.7109375" style="1" customWidth="1"/>
    <col min="1540" max="1540" width="20.7109375" style="1" customWidth="1"/>
    <col min="1541" max="1544" width="18.7109375" style="1" customWidth="1"/>
    <col min="1545" max="1794" width="9.140625" style="1"/>
    <col min="1795" max="1795" width="4.7109375" style="1" customWidth="1"/>
    <col min="1796" max="1796" width="20.7109375" style="1" customWidth="1"/>
    <col min="1797" max="1800" width="18.7109375" style="1" customWidth="1"/>
    <col min="1801" max="2050" width="9.140625" style="1"/>
    <col min="2051" max="2051" width="4.7109375" style="1" customWidth="1"/>
    <col min="2052" max="2052" width="20.7109375" style="1" customWidth="1"/>
    <col min="2053" max="2056" width="18.7109375" style="1" customWidth="1"/>
    <col min="2057" max="2306" width="9.140625" style="1"/>
    <col min="2307" max="2307" width="4.7109375" style="1" customWidth="1"/>
    <col min="2308" max="2308" width="20.7109375" style="1" customWidth="1"/>
    <col min="2309" max="2312" width="18.7109375" style="1" customWidth="1"/>
    <col min="2313" max="2562" width="9.140625" style="1"/>
    <col min="2563" max="2563" width="4.7109375" style="1" customWidth="1"/>
    <col min="2564" max="2564" width="20.7109375" style="1" customWidth="1"/>
    <col min="2565" max="2568" width="18.7109375" style="1" customWidth="1"/>
    <col min="2569" max="2818" width="9.140625" style="1"/>
    <col min="2819" max="2819" width="4.7109375" style="1" customWidth="1"/>
    <col min="2820" max="2820" width="20.7109375" style="1" customWidth="1"/>
    <col min="2821" max="2824" width="18.7109375" style="1" customWidth="1"/>
    <col min="2825" max="3074" width="9.140625" style="1"/>
    <col min="3075" max="3075" width="4.7109375" style="1" customWidth="1"/>
    <col min="3076" max="3076" width="20.7109375" style="1" customWidth="1"/>
    <col min="3077" max="3080" width="18.7109375" style="1" customWidth="1"/>
    <col min="3081" max="3330" width="9.140625" style="1"/>
    <col min="3331" max="3331" width="4.7109375" style="1" customWidth="1"/>
    <col min="3332" max="3332" width="20.7109375" style="1" customWidth="1"/>
    <col min="3333" max="3336" width="18.7109375" style="1" customWidth="1"/>
    <col min="3337" max="3586" width="9.140625" style="1"/>
    <col min="3587" max="3587" width="4.7109375" style="1" customWidth="1"/>
    <col min="3588" max="3588" width="20.7109375" style="1" customWidth="1"/>
    <col min="3589" max="3592" width="18.7109375" style="1" customWidth="1"/>
    <col min="3593" max="3842" width="9.140625" style="1"/>
    <col min="3843" max="3843" width="4.7109375" style="1" customWidth="1"/>
    <col min="3844" max="3844" width="20.7109375" style="1" customWidth="1"/>
    <col min="3845" max="3848" width="18.7109375" style="1" customWidth="1"/>
    <col min="3849" max="4098" width="9.140625" style="1"/>
    <col min="4099" max="4099" width="4.7109375" style="1" customWidth="1"/>
    <col min="4100" max="4100" width="20.7109375" style="1" customWidth="1"/>
    <col min="4101" max="4104" width="18.7109375" style="1" customWidth="1"/>
    <col min="4105" max="4354" width="9.140625" style="1"/>
    <col min="4355" max="4355" width="4.7109375" style="1" customWidth="1"/>
    <col min="4356" max="4356" width="20.7109375" style="1" customWidth="1"/>
    <col min="4357" max="4360" width="18.7109375" style="1" customWidth="1"/>
    <col min="4361" max="4610" width="9.140625" style="1"/>
    <col min="4611" max="4611" width="4.7109375" style="1" customWidth="1"/>
    <col min="4612" max="4612" width="20.7109375" style="1" customWidth="1"/>
    <col min="4613" max="4616" width="18.7109375" style="1" customWidth="1"/>
    <col min="4617" max="4866" width="9.140625" style="1"/>
    <col min="4867" max="4867" width="4.7109375" style="1" customWidth="1"/>
    <col min="4868" max="4868" width="20.7109375" style="1" customWidth="1"/>
    <col min="4869" max="4872" width="18.7109375" style="1" customWidth="1"/>
    <col min="4873" max="5122" width="9.140625" style="1"/>
    <col min="5123" max="5123" width="4.7109375" style="1" customWidth="1"/>
    <col min="5124" max="5124" width="20.7109375" style="1" customWidth="1"/>
    <col min="5125" max="5128" width="18.7109375" style="1" customWidth="1"/>
    <col min="5129" max="5378" width="9.140625" style="1"/>
    <col min="5379" max="5379" width="4.7109375" style="1" customWidth="1"/>
    <col min="5380" max="5380" width="20.7109375" style="1" customWidth="1"/>
    <col min="5381" max="5384" width="18.7109375" style="1" customWidth="1"/>
    <col min="5385" max="5634" width="9.140625" style="1"/>
    <col min="5635" max="5635" width="4.7109375" style="1" customWidth="1"/>
    <col min="5636" max="5636" width="20.7109375" style="1" customWidth="1"/>
    <col min="5637" max="5640" width="18.7109375" style="1" customWidth="1"/>
    <col min="5641" max="5890" width="9.140625" style="1"/>
    <col min="5891" max="5891" width="4.7109375" style="1" customWidth="1"/>
    <col min="5892" max="5892" width="20.7109375" style="1" customWidth="1"/>
    <col min="5893" max="5896" width="18.7109375" style="1" customWidth="1"/>
    <col min="5897" max="6146" width="9.140625" style="1"/>
    <col min="6147" max="6147" width="4.7109375" style="1" customWidth="1"/>
    <col min="6148" max="6148" width="20.7109375" style="1" customWidth="1"/>
    <col min="6149" max="6152" width="18.7109375" style="1" customWidth="1"/>
    <col min="6153" max="6402" width="9.140625" style="1"/>
    <col min="6403" max="6403" width="4.7109375" style="1" customWidth="1"/>
    <col min="6404" max="6404" width="20.7109375" style="1" customWidth="1"/>
    <col min="6405" max="6408" width="18.7109375" style="1" customWidth="1"/>
    <col min="6409" max="6658" width="9.140625" style="1"/>
    <col min="6659" max="6659" width="4.7109375" style="1" customWidth="1"/>
    <col min="6660" max="6660" width="20.7109375" style="1" customWidth="1"/>
    <col min="6661" max="6664" width="18.7109375" style="1" customWidth="1"/>
    <col min="6665" max="6914" width="9.140625" style="1"/>
    <col min="6915" max="6915" width="4.7109375" style="1" customWidth="1"/>
    <col min="6916" max="6916" width="20.7109375" style="1" customWidth="1"/>
    <col min="6917" max="6920" width="18.7109375" style="1" customWidth="1"/>
    <col min="6921" max="7170" width="9.140625" style="1"/>
    <col min="7171" max="7171" width="4.7109375" style="1" customWidth="1"/>
    <col min="7172" max="7172" width="20.7109375" style="1" customWidth="1"/>
    <col min="7173" max="7176" width="18.7109375" style="1" customWidth="1"/>
    <col min="7177" max="7426" width="9.140625" style="1"/>
    <col min="7427" max="7427" width="4.7109375" style="1" customWidth="1"/>
    <col min="7428" max="7428" width="20.7109375" style="1" customWidth="1"/>
    <col min="7429" max="7432" width="18.7109375" style="1" customWidth="1"/>
    <col min="7433" max="7682" width="9.140625" style="1"/>
    <col min="7683" max="7683" width="4.7109375" style="1" customWidth="1"/>
    <col min="7684" max="7684" width="20.7109375" style="1" customWidth="1"/>
    <col min="7685" max="7688" width="18.7109375" style="1" customWidth="1"/>
    <col min="7689" max="7938" width="9.140625" style="1"/>
    <col min="7939" max="7939" width="4.7109375" style="1" customWidth="1"/>
    <col min="7940" max="7940" width="20.7109375" style="1" customWidth="1"/>
    <col min="7941" max="7944" width="18.7109375" style="1" customWidth="1"/>
    <col min="7945" max="8194" width="9.140625" style="1"/>
    <col min="8195" max="8195" width="4.7109375" style="1" customWidth="1"/>
    <col min="8196" max="8196" width="20.7109375" style="1" customWidth="1"/>
    <col min="8197" max="8200" width="18.7109375" style="1" customWidth="1"/>
    <col min="8201" max="8450" width="9.140625" style="1"/>
    <col min="8451" max="8451" width="4.7109375" style="1" customWidth="1"/>
    <col min="8452" max="8452" width="20.7109375" style="1" customWidth="1"/>
    <col min="8453" max="8456" width="18.7109375" style="1" customWidth="1"/>
    <col min="8457" max="8706" width="9.140625" style="1"/>
    <col min="8707" max="8707" width="4.7109375" style="1" customWidth="1"/>
    <col min="8708" max="8708" width="20.7109375" style="1" customWidth="1"/>
    <col min="8709" max="8712" width="18.7109375" style="1" customWidth="1"/>
    <col min="8713" max="8962" width="9.140625" style="1"/>
    <col min="8963" max="8963" width="4.7109375" style="1" customWidth="1"/>
    <col min="8964" max="8964" width="20.7109375" style="1" customWidth="1"/>
    <col min="8965" max="8968" width="18.7109375" style="1" customWidth="1"/>
    <col min="8969" max="9218" width="9.140625" style="1"/>
    <col min="9219" max="9219" width="4.7109375" style="1" customWidth="1"/>
    <col min="9220" max="9220" width="20.7109375" style="1" customWidth="1"/>
    <col min="9221" max="9224" width="18.7109375" style="1" customWidth="1"/>
    <col min="9225" max="9474" width="9.140625" style="1"/>
    <col min="9475" max="9475" width="4.7109375" style="1" customWidth="1"/>
    <col min="9476" max="9476" width="20.7109375" style="1" customWidth="1"/>
    <col min="9477" max="9480" width="18.7109375" style="1" customWidth="1"/>
    <col min="9481" max="9730" width="9.140625" style="1"/>
    <col min="9731" max="9731" width="4.7109375" style="1" customWidth="1"/>
    <col min="9732" max="9732" width="20.7109375" style="1" customWidth="1"/>
    <col min="9733" max="9736" width="18.7109375" style="1" customWidth="1"/>
    <col min="9737" max="9986" width="9.140625" style="1"/>
    <col min="9987" max="9987" width="4.7109375" style="1" customWidth="1"/>
    <col min="9988" max="9988" width="20.7109375" style="1" customWidth="1"/>
    <col min="9989" max="9992" width="18.7109375" style="1" customWidth="1"/>
    <col min="9993" max="10242" width="9.140625" style="1"/>
    <col min="10243" max="10243" width="4.7109375" style="1" customWidth="1"/>
    <col min="10244" max="10244" width="20.7109375" style="1" customWidth="1"/>
    <col min="10245" max="10248" width="18.7109375" style="1" customWidth="1"/>
    <col min="10249" max="10498" width="9.140625" style="1"/>
    <col min="10499" max="10499" width="4.7109375" style="1" customWidth="1"/>
    <col min="10500" max="10500" width="20.7109375" style="1" customWidth="1"/>
    <col min="10501" max="10504" width="18.7109375" style="1" customWidth="1"/>
    <col min="10505" max="10754" width="9.140625" style="1"/>
    <col min="10755" max="10755" width="4.7109375" style="1" customWidth="1"/>
    <col min="10756" max="10756" width="20.7109375" style="1" customWidth="1"/>
    <col min="10757" max="10760" width="18.7109375" style="1" customWidth="1"/>
    <col min="10761" max="11010" width="9.140625" style="1"/>
    <col min="11011" max="11011" width="4.7109375" style="1" customWidth="1"/>
    <col min="11012" max="11012" width="20.7109375" style="1" customWidth="1"/>
    <col min="11013" max="11016" width="18.7109375" style="1" customWidth="1"/>
    <col min="11017" max="11266" width="9.140625" style="1"/>
    <col min="11267" max="11267" width="4.7109375" style="1" customWidth="1"/>
    <col min="11268" max="11268" width="20.7109375" style="1" customWidth="1"/>
    <col min="11269" max="11272" width="18.7109375" style="1" customWidth="1"/>
    <col min="11273" max="11522" width="9.140625" style="1"/>
    <col min="11523" max="11523" width="4.7109375" style="1" customWidth="1"/>
    <col min="11524" max="11524" width="20.7109375" style="1" customWidth="1"/>
    <col min="11525" max="11528" width="18.7109375" style="1" customWidth="1"/>
    <col min="11529" max="11778" width="9.140625" style="1"/>
    <col min="11779" max="11779" width="4.7109375" style="1" customWidth="1"/>
    <col min="11780" max="11780" width="20.7109375" style="1" customWidth="1"/>
    <col min="11781" max="11784" width="18.7109375" style="1" customWidth="1"/>
    <col min="11785" max="12034" width="9.140625" style="1"/>
    <col min="12035" max="12035" width="4.7109375" style="1" customWidth="1"/>
    <col min="12036" max="12036" width="20.7109375" style="1" customWidth="1"/>
    <col min="12037" max="12040" width="18.7109375" style="1" customWidth="1"/>
    <col min="12041" max="12290" width="9.140625" style="1"/>
    <col min="12291" max="12291" width="4.7109375" style="1" customWidth="1"/>
    <col min="12292" max="12292" width="20.7109375" style="1" customWidth="1"/>
    <col min="12293" max="12296" width="18.7109375" style="1" customWidth="1"/>
    <col min="12297" max="12546" width="9.140625" style="1"/>
    <col min="12547" max="12547" width="4.7109375" style="1" customWidth="1"/>
    <col min="12548" max="12548" width="20.7109375" style="1" customWidth="1"/>
    <col min="12549" max="12552" width="18.7109375" style="1" customWidth="1"/>
    <col min="12553" max="12802" width="9.140625" style="1"/>
    <col min="12803" max="12803" width="4.7109375" style="1" customWidth="1"/>
    <col min="12804" max="12804" width="20.7109375" style="1" customWidth="1"/>
    <col min="12805" max="12808" width="18.7109375" style="1" customWidth="1"/>
    <col min="12809" max="13058" width="9.140625" style="1"/>
    <col min="13059" max="13059" width="4.7109375" style="1" customWidth="1"/>
    <col min="13060" max="13060" width="20.7109375" style="1" customWidth="1"/>
    <col min="13061" max="13064" width="18.7109375" style="1" customWidth="1"/>
    <col min="13065" max="13314" width="9.140625" style="1"/>
    <col min="13315" max="13315" width="4.7109375" style="1" customWidth="1"/>
    <col min="13316" max="13316" width="20.7109375" style="1" customWidth="1"/>
    <col min="13317" max="13320" width="18.7109375" style="1" customWidth="1"/>
    <col min="13321" max="13570" width="9.140625" style="1"/>
    <col min="13571" max="13571" width="4.7109375" style="1" customWidth="1"/>
    <col min="13572" max="13572" width="20.7109375" style="1" customWidth="1"/>
    <col min="13573" max="13576" width="18.7109375" style="1" customWidth="1"/>
    <col min="13577" max="13826" width="9.140625" style="1"/>
    <col min="13827" max="13827" width="4.7109375" style="1" customWidth="1"/>
    <col min="13828" max="13828" width="20.7109375" style="1" customWidth="1"/>
    <col min="13829" max="13832" width="18.7109375" style="1" customWidth="1"/>
    <col min="13833" max="14082" width="9.140625" style="1"/>
    <col min="14083" max="14083" width="4.7109375" style="1" customWidth="1"/>
    <col min="14084" max="14084" width="20.7109375" style="1" customWidth="1"/>
    <col min="14085" max="14088" width="18.7109375" style="1" customWidth="1"/>
    <col min="14089" max="14338" width="9.140625" style="1"/>
    <col min="14339" max="14339" width="4.7109375" style="1" customWidth="1"/>
    <col min="14340" max="14340" width="20.7109375" style="1" customWidth="1"/>
    <col min="14341" max="14344" width="18.7109375" style="1" customWidth="1"/>
    <col min="14345" max="14594" width="9.140625" style="1"/>
    <col min="14595" max="14595" width="4.7109375" style="1" customWidth="1"/>
    <col min="14596" max="14596" width="20.7109375" style="1" customWidth="1"/>
    <col min="14597" max="14600" width="18.7109375" style="1" customWidth="1"/>
    <col min="14601" max="14850" width="9.140625" style="1"/>
    <col min="14851" max="14851" width="4.7109375" style="1" customWidth="1"/>
    <col min="14852" max="14852" width="20.7109375" style="1" customWidth="1"/>
    <col min="14853" max="14856" width="18.7109375" style="1" customWidth="1"/>
    <col min="14857" max="15106" width="9.140625" style="1"/>
    <col min="15107" max="15107" width="4.7109375" style="1" customWidth="1"/>
    <col min="15108" max="15108" width="20.7109375" style="1" customWidth="1"/>
    <col min="15109" max="15112" width="18.7109375" style="1" customWidth="1"/>
    <col min="15113" max="15362" width="9.140625" style="1"/>
    <col min="15363" max="15363" width="4.7109375" style="1" customWidth="1"/>
    <col min="15364" max="15364" width="20.7109375" style="1" customWidth="1"/>
    <col min="15365" max="15368" width="18.7109375" style="1" customWidth="1"/>
    <col min="15369" max="15618" width="9.140625" style="1"/>
    <col min="15619" max="15619" width="4.7109375" style="1" customWidth="1"/>
    <col min="15620" max="15620" width="20.7109375" style="1" customWidth="1"/>
    <col min="15621" max="15624" width="18.7109375" style="1" customWidth="1"/>
    <col min="15625" max="15874" width="9.140625" style="1"/>
    <col min="15875" max="15875" width="4.7109375" style="1" customWidth="1"/>
    <col min="15876" max="15876" width="20.7109375" style="1" customWidth="1"/>
    <col min="15877" max="15880" width="18.7109375" style="1" customWidth="1"/>
    <col min="15881" max="16130" width="9.140625" style="1"/>
    <col min="16131" max="16131" width="4.7109375" style="1" customWidth="1"/>
    <col min="16132" max="16132" width="20.7109375" style="1" customWidth="1"/>
    <col min="16133" max="16136" width="18.7109375" style="1" customWidth="1"/>
    <col min="16137" max="16384" width="9.140625" style="1"/>
  </cols>
  <sheetData>
    <row r="1" spans="2:11" x14ac:dyDescent="0.25">
      <c r="K1" s="28"/>
    </row>
    <row r="2" spans="2:11" x14ac:dyDescent="0.25">
      <c r="B2" s="31"/>
      <c r="C2" s="30"/>
      <c r="D2" s="30"/>
      <c r="E2" s="30"/>
      <c r="F2" s="30"/>
      <c r="G2" s="30"/>
      <c r="H2" s="30"/>
      <c r="I2" s="30"/>
      <c r="J2" s="29"/>
      <c r="K2" s="28"/>
    </row>
    <row r="3" spans="2:11" x14ac:dyDescent="0.25">
      <c r="B3" s="6"/>
      <c r="E3" s="27"/>
      <c r="F3" s="26" t="s">
        <v>35</v>
      </c>
      <c r="G3" s="27"/>
      <c r="J3" s="5"/>
    </row>
    <row r="4" spans="2:11" x14ac:dyDescent="0.25">
      <c r="B4" s="6"/>
      <c r="F4" s="26" t="s">
        <v>34</v>
      </c>
      <c r="J4" s="5"/>
    </row>
    <row r="5" spans="2:11" x14ac:dyDescent="0.25">
      <c r="B5" s="6"/>
      <c r="D5" s="16"/>
      <c r="J5" s="5"/>
    </row>
    <row r="6" spans="2:11" x14ac:dyDescent="0.25">
      <c r="B6" s="6"/>
      <c r="E6" s="25"/>
      <c r="J6" s="5"/>
    </row>
    <row r="7" spans="2:11" ht="15" customHeight="1" x14ac:dyDescent="0.25">
      <c r="B7" s="6"/>
      <c r="D7" s="16" t="s">
        <v>33</v>
      </c>
      <c r="E7" s="24" t="s">
        <v>36</v>
      </c>
      <c r="F7" s="24"/>
      <c r="J7" s="5"/>
    </row>
    <row r="8" spans="2:11" x14ac:dyDescent="0.25">
      <c r="B8" s="6"/>
      <c r="J8" s="5"/>
    </row>
    <row r="9" spans="2:11" x14ac:dyDescent="0.25">
      <c r="B9" s="6"/>
      <c r="D9" s="96" t="s">
        <v>32</v>
      </c>
      <c r="E9" s="96"/>
      <c r="F9" s="96"/>
      <c r="J9" s="5"/>
    </row>
    <row r="10" spans="2:11" x14ac:dyDescent="0.25">
      <c r="B10" s="6"/>
      <c r="J10" s="5"/>
    </row>
    <row r="11" spans="2:11" x14ac:dyDescent="0.25">
      <c r="B11" s="6"/>
      <c r="D11" s="1" t="s">
        <v>31</v>
      </c>
      <c r="J11" s="5"/>
    </row>
    <row r="12" spans="2:11" x14ac:dyDescent="0.25">
      <c r="B12" s="6"/>
      <c r="J12" s="5"/>
    </row>
    <row r="13" spans="2:11" ht="15" customHeight="1" x14ac:dyDescent="0.25">
      <c r="B13" s="6"/>
      <c r="D13" s="16" t="s">
        <v>30</v>
      </c>
      <c r="E13" s="23" t="s">
        <v>61</v>
      </c>
      <c r="J13" s="5"/>
    </row>
    <row r="14" spans="2:11" x14ac:dyDescent="0.25">
      <c r="B14" s="6"/>
      <c r="J14" s="5"/>
    </row>
    <row r="15" spans="2:11" x14ac:dyDescent="0.25">
      <c r="B15" s="6"/>
      <c r="H15" s="36" t="s">
        <v>29</v>
      </c>
      <c r="J15" s="5"/>
    </row>
    <row r="16" spans="2:11" ht="15" customHeight="1" x14ac:dyDescent="0.25">
      <c r="B16" s="6"/>
      <c r="C16" s="22"/>
      <c r="D16" s="21"/>
      <c r="E16" s="20"/>
      <c r="F16" s="20"/>
      <c r="G16" s="19"/>
      <c r="H16" s="12" t="s">
        <v>28</v>
      </c>
      <c r="J16" s="5"/>
    </row>
    <row r="17" spans="2:12" ht="15" customHeight="1" x14ac:dyDescent="0.25">
      <c r="B17" s="6"/>
      <c r="C17" s="15" t="s">
        <v>27</v>
      </c>
      <c r="D17" s="93" t="s">
        <v>26</v>
      </c>
      <c r="E17" s="94"/>
      <c r="F17" s="94"/>
      <c r="G17" s="95"/>
      <c r="H17" s="7"/>
      <c r="J17" s="5"/>
    </row>
    <row r="18" spans="2:12" ht="15" customHeight="1" x14ac:dyDescent="0.25">
      <c r="B18" s="6"/>
      <c r="C18" s="18"/>
      <c r="D18" s="93" t="s">
        <v>25</v>
      </c>
      <c r="E18" s="94"/>
      <c r="F18" s="94"/>
      <c r="G18" s="95"/>
      <c r="H18" s="39">
        <v>4455.63</v>
      </c>
      <c r="J18" s="5"/>
    </row>
    <row r="19" spans="2:12" ht="15" customHeight="1" x14ac:dyDescent="0.25">
      <c r="B19" s="6"/>
      <c r="C19" s="17"/>
      <c r="D19" s="93" t="s">
        <v>24</v>
      </c>
      <c r="E19" s="94"/>
      <c r="F19" s="94"/>
      <c r="G19" s="95"/>
      <c r="H19" s="7" t="s">
        <v>23</v>
      </c>
      <c r="J19" s="5"/>
    </row>
    <row r="20" spans="2:12" ht="15" customHeight="1" x14ac:dyDescent="0.25"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178.2252</v>
      </c>
      <c r="J20" s="5"/>
    </row>
    <row r="21" spans="2:12" ht="15" customHeight="1" x14ac:dyDescent="0.25"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J21" s="5"/>
    </row>
    <row r="22" spans="2:12" x14ac:dyDescent="0.25">
      <c r="B22" s="6"/>
      <c r="J22" s="5"/>
    </row>
    <row r="23" spans="2:12" x14ac:dyDescent="0.25">
      <c r="B23" s="6"/>
      <c r="J23" s="5"/>
    </row>
    <row r="24" spans="2:12" x14ac:dyDescent="0.25">
      <c r="B24" s="6"/>
      <c r="H24" s="16" t="s">
        <v>17</v>
      </c>
      <c r="J24" s="5"/>
    </row>
    <row r="25" spans="2:12" ht="14.1" customHeight="1" x14ac:dyDescent="0.25">
      <c r="B25" s="6"/>
      <c r="D25" s="15" t="s">
        <v>16</v>
      </c>
      <c r="E25" s="15" t="s">
        <v>15</v>
      </c>
      <c r="F25" s="15" t="s">
        <v>14</v>
      </c>
      <c r="G25" s="15" t="s">
        <v>13</v>
      </c>
      <c r="H25" s="15" t="s">
        <v>12</v>
      </c>
      <c r="J25" s="5"/>
    </row>
    <row r="26" spans="2:12" ht="14.1" customHeight="1" x14ac:dyDescent="0.25">
      <c r="B26" s="6"/>
      <c r="D26" s="13" t="s">
        <v>11</v>
      </c>
      <c r="E26" s="13" t="s">
        <v>10</v>
      </c>
      <c r="F26" s="13" t="s">
        <v>9</v>
      </c>
      <c r="G26" s="13" t="s">
        <v>8</v>
      </c>
      <c r="H26" s="13" t="s">
        <v>7</v>
      </c>
      <c r="J26" s="5"/>
    </row>
    <row r="27" spans="2:12" ht="13.5" customHeight="1" x14ac:dyDescent="0.25">
      <c r="B27" s="6"/>
      <c r="D27" s="13"/>
      <c r="E27" s="14" t="s">
        <v>6</v>
      </c>
      <c r="F27" s="13" t="s">
        <v>5</v>
      </c>
      <c r="G27" s="13" t="s">
        <v>4</v>
      </c>
      <c r="H27" s="13" t="s">
        <v>3</v>
      </c>
      <c r="J27" s="5"/>
    </row>
    <row r="28" spans="2:12" ht="14.1" customHeight="1" x14ac:dyDescent="0.25">
      <c r="B28" s="6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J28" s="5"/>
    </row>
    <row r="29" spans="2:12" ht="15" customHeight="1" x14ac:dyDescent="0.25">
      <c r="B29" s="6"/>
      <c r="D29" s="32">
        <v>43344</v>
      </c>
      <c r="E29" s="33">
        <f t="shared" ref="E29:E42" si="0">$H$20</f>
        <v>178.2252</v>
      </c>
      <c r="F29" s="8">
        <v>294.26906634400001</v>
      </c>
      <c r="G29" s="11">
        <f t="shared" ref="G29:G42" si="1">F29/E29</f>
        <v>1.6511080719449327</v>
      </c>
      <c r="H29" s="10">
        <f t="shared" ref="H29:H42" si="2">F29-E29</f>
        <v>116.04386634400001</v>
      </c>
      <c r="J29" s="5"/>
      <c r="L29" s="38"/>
    </row>
    <row r="30" spans="2:12" ht="15" customHeight="1" x14ac:dyDescent="0.25">
      <c r="B30" s="6"/>
      <c r="D30" s="32">
        <f>D29+1</f>
        <v>43345</v>
      </c>
      <c r="E30" s="33">
        <f t="shared" si="0"/>
        <v>178.2252</v>
      </c>
      <c r="F30" s="8">
        <v>294.26906634400001</v>
      </c>
      <c r="G30" s="11">
        <f t="shared" si="1"/>
        <v>1.6511080719449327</v>
      </c>
      <c r="H30" s="10">
        <f t="shared" si="2"/>
        <v>116.04386634400001</v>
      </c>
      <c r="J30" s="5"/>
    </row>
    <row r="31" spans="2:12" ht="15" customHeight="1" x14ac:dyDescent="0.25">
      <c r="B31" s="6"/>
      <c r="D31" s="32">
        <f t="shared" ref="D31:D42" si="3">D30+1</f>
        <v>43346</v>
      </c>
      <c r="E31" s="33">
        <f t="shared" si="0"/>
        <v>178.2252</v>
      </c>
      <c r="F31" s="8">
        <v>231.64187814499999</v>
      </c>
      <c r="G31" s="11">
        <f t="shared" si="1"/>
        <v>1.2997145080774211</v>
      </c>
      <c r="H31" s="10">
        <f t="shared" si="2"/>
        <v>53.416678144999992</v>
      </c>
      <c r="J31" s="5"/>
    </row>
    <row r="32" spans="2:12" ht="15" customHeight="1" x14ac:dyDescent="0.25">
      <c r="B32" s="6"/>
      <c r="D32" s="32">
        <f t="shared" si="3"/>
        <v>43347</v>
      </c>
      <c r="E32" s="33">
        <f t="shared" si="0"/>
        <v>178.2252</v>
      </c>
      <c r="F32" s="8">
        <v>221.60352738000003</v>
      </c>
      <c r="G32" s="11">
        <f t="shared" si="1"/>
        <v>1.2433905383750448</v>
      </c>
      <c r="H32" s="10">
        <f t="shared" si="2"/>
        <v>43.37832738000003</v>
      </c>
      <c r="J32" s="5"/>
    </row>
    <row r="33" spans="2:13" ht="15" customHeight="1" x14ac:dyDescent="0.25">
      <c r="B33" s="6"/>
      <c r="D33" s="32">
        <f t="shared" si="3"/>
        <v>43348</v>
      </c>
      <c r="E33" s="33">
        <f t="shared" si="0"/>
        <v>178.2252</v>
      </c>
      <c r="F33" s="8">
        <v>259.18613692399998</v>
      </c>
      <c r="G33" s="11">
        <f t="shared" si="1"/>
        <v>1.4542620062931615</v>
      </c>
      <c r="H33" s="10">
        <f t="shared" si="2"/>
        <v>80.960936923999981</v>
      </c>
      <c r="J33" s="5"/>
    </row>
    <row r="34" spans="2:13" ht="15" customHeight="1" x14ac:dyDescent="0.25">
      <c r="B34" s="6"/>
      <c r="D34" s="32">
        <f t="shared" si="3"/>
        <v>43349</v>
      </c>
      <c r="E34" s="33">
        <f t="shared" si="0"/>
        <v>178.2252</v>
      </c>
      <c r="F34" s="8">
        <v>272.299040671</v>
      </c>
      <c r="G34" s="11">
        <f t="shared" si="1"/>
        <v>1.527836920205448</v>
      </c>
      <c r="H34" s="10">
        <f t="shared" si="2"/>
        <v>94.073840670999999</v>
      </c>
      <c r="J34" s="5"/>
    </row>
    <row r="35" spans="2:13" ht="15" customHeight="1" x14ac:dyDescent="0.25">
      <c r="B35" s="6"/>
      <c r="D35" s="32">
        <f t="shared" si="3"/>
        <v>43350</v>
      </c>
      <c r="E35" s="33">
        <f t="shared" si="0"/>
        <v>178.2252</v>
      </c>
      <c r="F35" s="8">
        <v>283.44079896700003</v>
      </c>
      <c r="G35" s="11">
        <f t="shared" si="1"/>
        <v>1.5903519758541442</v>
      </c>
      <c r="H35" s="10">
        <f t="shared" si="2"/>
        <v>105.21559896700003</v>
      </c>
      <c r="J35" s="5"/>
      <c r="L35" s="38"/>
      <c r="M35" s="40"/>
    </row>
    <row r="36" spans="2:13" ht="15" customHeight="1" x14ac:dyDescent="0.25">
      <c r="B36" s="6"/>
      <c r="D36" s="32">
        <f t="shared" si="3"/>
        <v>43351</v>
      </c>
      <c r="E36" s="33">
        <f t="shared" si="0"/>
        <v>178.2252</v>
      </c>
      <c r="F36" s="8">
        <v>283.44079896700003</v>
      </c>
      <c r="G36" s="11">
        <f t="shared" si="1"/>
        <v>1.5903519758541442</v>
      </c>
      <c r="H36" s="10">
        <f t="shared" si="2"/>
        <v>105.21559896700003</v>
      </c>
      <c r="J36" s="5"/>
    </row>
    <row r="37" spans="2:13" ht="15" customHeight="1" x14ac:dyDescent="0.25">
      <c r="B37" s="6"/>
      <c r="D37" s="32">
        <f t="shared" si="3"/>
        <v>43352</v>
      </c>
      <c r="E37" s="33">
        <f t="shared" si="0"/>
        <v>178.2252</v>
      </c>
      <c r="F37" s="8">
        <v>283.44079896700003</v>
      </c>
      <c r="G37" s="11">
        <f t="shared" si="1"/>
        <v>1.5903519758541442</v>
      </c>
      <c r="H37" s="10">
        <f t="shared" si="2"/>
        <v>105.21559896700003</v>
      </c>
      <c r="J37" s="5"/>
    </row>
    <row r="38" spans="2:13" ht="15" customHeight="1" x14ac:dyDescent="0.25">
      <c r="B38" s="6"/>
      <c r="D38" s="32">
        <f t="shared" si="3"/>
        <v>43353</v>
      </c>
      <c r="E38" s="33">
        <f t="shared" si="0"/>
        <v>178.2252</v>
      </c>
      <c r="F38" s="8">
        <v>229.348507418</v>
      </c>
      <c r="G38" s="11">
        <f t="shared" si="1"/>
        <v>1.2868466828372194</v>
      </c>
      <c r="H38" s="10">
        <f t="shared" si="2"/>
        <v>51.123307417999996</v>
      </c>
      <c r="J38" s="5"/>
    </row>
    <row r="39" spans="2:13" ht="15" customHeight="1" x14ac:dyDescent="0.25">
      <c r="B39" s="6"/>
      <c r="D39" s="32">
        <f t="shared" si="3"/>
        <v>43354</v>
      </c>
      <c r="E39" s="33">
        <f t="shared" si="0"/>
        <v>178.2252</v>
      </c>
      <c r="F39" s="8">
        <v>450.04651437299998</v>
      </c>
      <c r="G39" s="11">
        <f t="shared" si="1"/>
        <v>2.5251564558378949</v>
      </c>
      <c r="H39" s="10">
        <f t="shared" si="2"/>
        <v>271.82131437299995</v>
      </c>
      <c r="J39" s="5"/>
      <c r="L39" s="38"/>
    </row>
    <row r="40" spans="2:13" ht="15" customHeight="1" x14ac:dyDescent="0.25">
      <c r="B40" s="6"/>
      <c r="D40" s="32">
        <f t="shared" si="3"/>
        <v>43355</v>
      </c>
      <c r="E40" s="33">
        <f t="shared" si="0"/>
        <v>178.2252</v>
      </c>
      <c r="F40" s="8">
        <v>246.38741639699998</v>
      </c>
      <c r="G40" s="11">
        <f t="shared" si="1"/>
        <v>1.3824499363558014</v>
      </c>
      <c r="H40" s="10">
        <f t="shared" si="2"/>
        <v>68.16221639699998</v>
      </c>
      <c r="J40" s="5"/>
      <c r="L40" s="40"/>
    </row>
    <row r="41" spans="2:13" ht="15" customHeight="1" x14ac:dyDescent="0.25">
      <c r="B41" s="6"/>
      <c r="D41" s="32">
        <f t="shared" si="3"/>
        <v>43356</v>
      </c>
      <c r="E41" s="33">
        <f t="shared" si="0"/>
        <v>178.2252</v>
      </c>
      <c r="F41" s="8">
        <v>258.53559574400003</v>
      </c>
      <c r="G41" s="11">
        <f t="shared" si="1"/>
        <v>1.4506118985642884</v>
      </c>
      <c r="H41" s="10">
        <f t="shared" si="2"/>
        <v>80.310395744000033</v>
      </c>
      <c r="J41" s="5"/>
    </row>
    <row r="42" spans="2:13" ht="15" customHeight="1" x14ac:dyDescent="0.25">
      <c r="B42" s="6"/>
      <c r="D42" s="32">
        <f t="shared" si="3"/>
        <v>43357</v>
      </c>
      <c r="E42" s="33">
        <f t="shared" si="0"/>
        <v>178.2252</v>
      </c>
      <c r="F42" s="8">
        <v>272.93411081100004</v>
      </c>
      <c r="G42" s="11">
        <f t="shared" si="1"/>
        <v>1.5314002218036509</v>
      </c>
      <c r="H42" s="10">
        <f t="shared" si="2"/>
        <v>94.708910811000038</v>
      </c>
      <c r="J42" s="5"/>
    </row>
    <row r="43" spans="2:13" ht="15" customHeight="1" x14ac:dyDescent="0.25">
      <c r="B43" s="6"/>
      <c r="D43" s="9" t="s">
        <v>1</v>
      </c>
      <c r="E43" s="34">
        <f>SUM(E29:E42)</f>
        <v>2495.1528000000003</v>
      </c>
      <c r="F43" s="34">
        <f>SUM(F29:F42)</f>
        <v>3880.8432574519998</v>
      </c>
      <c r="G43" s="34"/>
      <c r="H43" s="34">
        <f>SUM(H29:H42)</f>
        <v>1385.6904574520001</v>
      </c>
      <c r="J43" s="5"/>
    </row>
    <row r="44" spans="2:13" ht="15" customHeight="1" x14ac:dyDescent="0.25">
      <c r="B44" s="6"/>
      <c r="D44" s="9" t="s">
        <v>0</v>
      </c>
      <c r="E44" s="8"/>
      <c r="F44" s="8">
        <f>AVERAGE(F29:F42)</f>
        <v>277.20308981799997</v>
      </c>
      <c r="G44" s="7"/>
      <c r="H44" s="8">
        <f>AVERAGE(H29:H42)</f>
        <v>98.977889818000008</v>
      </c>
      <c r="J44" s="5"/>
    </row>
    <row r="45" spans="2:13" x14ac:dyDescent="0.25">
      <c r="B45" s="6"/>
      <c r="J45" s="5"/>
    </row>
    <row r="46" spans="2:13" x14ac:dyDescent="0.25">
      <c r="B46" s="6"/>
      <c r="J46" s="5"/>
    </row>
    <row r="47" spans="2:13" x14ac:dyDescent="0.25">
      <c r="B47" s="6"/>
      <c r="J47" s="5"/>
    </row>
    <row r="48" spans="2:13" x14ac:dyDescent="0.25">
      <c r="B48" s="6"/>
      <c r="J48" s="5"/>
    </row>
    <row r="49" spans="2:10" x14ac:dyDescent="0.25">
      <c r="B49" s="4"/>
      <c r="C49" s="3"/>
      <c r="D49" s="3"/>
      <c r="E49" s="3"/>
      <c r="F49" s="3"/>
      <c r="G49" s="3"/>
      <c r="H49" s="3"/>
      <c r="I49" s="3"/>
      <c r="J49" s="2"/>
    </row>
  </sheetData>
  <mergeCells count="6"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1:M49"/>
  <sheetViews>
    <sheetView showGridLines="0" zoomScaleNormal="100" workbookViewId="0"/>
  </sheetViews>
  <sheetFormatPr defaultRowHeight="12.75" x14ac:dyDescent="0.25"/>
  <cols>
    <col min="1" max="2" width="9.140625" style="1"/>
    <col min="3" max="3" width="4.7109375" style="1" customWidth="1"/>
    <col min="4" max="4" width="24.5703125" style="1" customWidth="1"/>
    <col min="5" max="5" width="19.5703125" style="1" bestFit="1" customWidth="1"/>
    <col min="6" max="8" width="18.7109375" style="1" customWidth="1"/>
    <col min="9" max="11" width="9.140625" style="1"/>
    <col min="12" max="12" width="15.28515625" style="1" bestFit="1" customWidth="1"/>
    <col min="13" max="258" width="9.140625" style="1"/>
    <col min="259" max="259" width="4.7109375" style="1" customWidth="1"/>
    <col min="260" max="260" width="20.7109375" style="1" customWidth="1"/>
    <col min="261" max="264" width="18.7109375" style="1" customWidth="1"/>
    <col min="265" max="514" width="9.140625" style="1"/>
    <col min="515" max="515" width="4.7109375" style="1" customWidth="1"/>
    <col min="516" max="516" width="20.7109375" style="1" customWidth="1"/>
    <col min="517" max="520" width="18.7109375" style="1" customWidth="1"/>
    <col min="521" max="770" width="9.140625" style="1"/>
    <col min="771" max="771" width="4.7109375" style="1" customWidth="1"/>
    <col min="772" max="772" width="20.7109375" style="1" customWidth="1"/>
    <col min="773" max="776" width="18.7109375" style="1" customWidth="1"/>
    <col min="777" max="1026" width="9.140625" style="1"/>
    <col min="1027" max="1027" width="4.7109375" style="1" customWidth="1"/>
    <col min="1028" max="1028" width="20.7109375" style="1" customWidth="1"/>
    <col min="1029" max="1032" width="18.7109375" style="1" customWidth="1"/>
    <col min="1033" max="1282" width="9.140625" style="1"/>
    <col min="1283" max="1283" width="4.7109375" style="1" customWidth="1"/>
    <col min="1284" max="1284" width="20.7109375" style="1" customWidth="1"/>
    <col min="1285" max="1288" width="18.7109375" style="1" customWidth="1"/>
    <col min="1289" max="1538" width="9.140625" style="1"/>
    <col min="1539" max="1539" width="4.7109375" style="1" customWidth="1"/>
    <col min="1540" max="1540" width="20.7109375" style="1" customWidth="1"/>
    <col min="1541" max="1544" width="18.7109375" style="1" customWidth="1"/>
    <col min="1545" max="1794" width="9.140625" style="1"/>
    <col min="1795" max="1795" width="4.7109375" style="1" customWidth="1"/>
    <col min="1796" max="1796" width="20.7109375" style="1" customWidth="1"/>
    <col min="1797" max="1800" width="18.7109375" style="1" customWidth="1"/>
    <col min="1801" max="2050" width="9.140625" style="1"/>
    <col min="2051" max="2051" width="4.7109375" style="1" customWidth="1"/>
    <col min="2052" max="2052" width="20.7109375" style="1" customWidth="1"/>
    <col min="2053" max="2056" width="18.7109375" style="1" customWidth="1"/>
    <col min="2057" max="2306" width="9.140625" style="1"/>
    <col min="2307" max="2307" width="4.7109375" style="1" customWidth="1"/>
    <col min="2308" max="2308" width="20.7109375" style="1" customWidth="1"/>
    <col min="2309" max="2312" width="18.7109375" style="1" customWidth="1"/>
    <col min="2313" max="2562" width="9.140625" style="1"/>
    <col min="2563" max="2563" width="4.7109375" style="1" customWidth="1"/>
    <col min="2564" max="2564" width="20.7109375" style="1" customWidth="1"/>
    <col min="2565" max="2568" width="18.7109375" style="1" customWidth="1"/>
    <col min="2569" max="2818" width="9.140625" style="1"/>
    <col min="2819" max="2819" width="4.7109375" style="1" customWidth="1"/>
    <col min="2820" max="2820" width="20.7109375" style="1" customWidth="1"/>
    <col min="2821" max="2824" width="18.7109375" style="1" customWidth="1"/>
    <col min="2825" max="3074" width="9.140625" style="1"/>
    <col min="3075" max="3075" width="4.7109375" style="1" customWidth="1"/>
    <col min="3076" max="3076" width="20.7109375" style="1" customWidth="1"/>
    <col min="3077" max="3080" width="18.7109375" style="1" customWidth="1"/>
    <col min="3081" max="3330" width="9.140625" style="1"/>
    <col min="3331" max="3331" width="4.7109375" style="1" customWidth="1"/>
    <col min="3332" max="3332" width="20.7109375" style="1" customWidth="1"/>
    <col min="3333" max="3336" width="18.7109375" style="1" customWidth="1"/>
    <col min="3337" max="3586" width="9.140625" style="1"/>
    <col min="3587" max="3587" width="4.7109375" style="1" customWidth="1"/>
    <col min="3588" max="3588" width="20.7109375" style="1" customWidth="1"/>
    <col min="3589" max="3592" width="18.7109375" style="1" customWidth="1"/>
    <col min="3593" max="3842" width="9.140625" style="1"/>
    <col min="3843" max="3843" width="4.7109375" style="1" customWidth="1"/>
    <col min="3844" max="3844" width="20.7109375" style="1" customWidth="1"/>
    <col min="3845" max="3848" width="18.7109375" style="1" customWidth="1"/>
    <col min="3849" max="4098" width="9.140625" style="1"/>
    <col min="4099" max="4099" width="4.7109375" style="1" customWidth="1"/>
    <col min="4100" max="4100" width="20.7109375" style="1" customWidth="1"/>
    <col min="4101" max="4104" width="18.7109375" style="1" customWidth="1"/>
    <col min="4105" max="4354" width="9.140625" style="1"/>
    <col min="4355" max="4355" width="4.7109375" style="1" customWidth="1"/>
    <col min="4356" max="4356" width="20.7109375" style="1" customWidth="1"/>
    <col min="4357" max="4360" width="18.7109375" style="1" customWidth="1"/>
    <col min="4361" max="4610" width="9.140625" style="1"/>
    <col min="4611" max="4611" width="4.7109375" style="1" customWidth="1"/>
    <col min="4612" max="4612" width="20.7109375" style="1" customWidth="1"/>
    <col min="4613" max="4616" width="18.7109375" style="1" customWidth="1"/>
    <col min="4617" max="4866" width="9.140625" style="1"/>
    <col min="4867" max="4867" width="4.7109375" style="1" customWidth="1"/>
    <col min="4868" max="4868" width="20.7109375" style="1" customWidth="1"/>
    <col min="4869" max="4872" width="18.7109375" style="1" customWidth="1"/>
    <col min="4873" max="5122" width="9.140625" style="1"/>
    <col min="5123" max="5123" width="4.7109375" style="1" customWidth="1"/>
    <col min="5124" max="5124" width="20.7109375" style="1" customWidth="1"/>
    <col min="5125" max="5128" width="18.7109375" style="1" customWidth="1"/>
    <col min="5129" max="5378" width="9.140625" style="1"/>
    <col min="5379" max="5379" width="4.7109375" style="1" customWidth="1"/>
    <col min="5380" max="5380" width="20.7109375" style="1" customWidth="1"/>
    <col min="5381" max="5384" width="18.7109375" style="1" customWidth="1"/>
    <col min="5385" max="5634" width="9.140625" style="1"/>
    <col min="5635" max="5635" width="4.7109375" style="1" customWidth="1"/>
    <col min="5636" max="5636" width="20.7109375" style="1" customWidth="1"/>
    <col min="5637" max="5640" width="18.7109375" style="1" customWidth="1"/>
    <col min="5641" max="5890" width="9.140625" style="1"/>
    <col min="5891" max="5891" width="4.7109375" style="1" customWidth="1"/>
    <col min="5892" max="5892" width="20.7109375" style="1" customWidth="1"/>
    <col min="5893" max="5896" width="18.7109375" style="1" customWidth="1"/>
    <col min="5897" max="6146" width="9.140625" style="1"/>
    <col min="6147" max="6147" width="4.7109375" style="1" customWidth="1"/>
    <col min="6148" max="6148" width="20.7109375" style="1" customWidth="1"/>
    <col min="6149" max="6152" width="18.7109375" style="1" customWidth="1"/>
    <col min="6153" max="6402" width="9.140625" style="1"/>
    <col min="6403" max="6403" width="4.7109375" style="1" customWidth="1"/>
    <col min="6404" max="6404" width="20.7109375" style="1" customWidth="1"/>
    <col min="6405" max="6408" width="18.7109375" style="1" customWidth="1"/>
    <col min="6409" max="6658" width="9.140625" style="1"/>
    <col min="6659" max="6659" width="4.7109375" style="1" customWidth="1"/>
    <col min="6660" max="6660" width="20.7109375" style="1" customWidth="1"/>
    <col min="6661" max="6664" width="18.7109375" style="1" customWidth="1"/>
    <col min="6665" max="6914" width="9.140625" style="1"/>
    <col min="6915" max="6915" width="4.7109375" style="1" customWidth="1"/>
    <col min="6916" max="6916" width="20.7109375" style="1" customWidth="1"/>
    <col min="6917" max="6920" width="18.7109375" style="1" customWidth="1"/>
    <col min="6921" max="7170" width="9.140625" style="1"/>
    <col min="7171" max="7171" width="4.7109375" style="1" customWidth="1"/>
    <col min="7172" max="7172" width="20.7109375" style="1" customWidth="1"/>
    <col min="7173" max="7176" width="18.7109375" style="1" customWidth="1"/>
    <col min="7177" max="7426" width="9.140625" style="1"/>
    <col min="7427" max="7427" width="4.7109375" style="1" customWidth="1"/>
    <col min="7428" max="7428" width="20.7109375" style="1" customWidth="1"/>
    <col min="7429" max="7432" width="18.7109375" style="1" customWidth="1"/>
    <col min="7433" max="7682" width="9.140625" style="1"/>
    <col min="7683" max="7683" width="4.7109375" style="1" customWidth="1"/>
    <col min="7684" max="7684" width="20.7109375" style="1" customWidth="1"/>
    <col min="7685" max="7688" width="18.7109375" style="1" customWidth="1"/>
    <col min="7689" max="7938" width="9.140625" style="1"/>
    <col min="7939" max="7939" width="4.7109375" style="1" customWidth="1"/>
    <col min="7940" max="7940" width="20.7109375" style="1" customWidth="1"/>
    <col min="7941" max="7944" width="18.7109375" style="1" customWidth="1"/>
    <col min="7945" max="8194" width="9.140625" style="1"/>
    <col min="8195" max="8195" width="4.7109375" style="1" customWidth="1"/>
    <col min="8196" max="8196" width="20.7109375" style="1" customWidth="1"/>
    <col min="8197" max="8200" width="18.7109375" style="1" customWidth="1"/>
    <col min="8201" max="8450" width="9.140625" style="1"/>
    <col min="8451" max="8451" width="4.7109375" style="1" customWidth="1"/>
    <col min="8452" max="8452" width="20.7109375" style="1" customWidth="1"/>
    <col min="8453" max="8456" width="18.7109375" style="1" customWidth="1"/>
    <col min="8457" max="8706" width="9.140625" style="1"/>
    <col min="8707" max="8707" width="4.7109375" style="1" customWidth="1"/>
    <col min="8708" max="8708" width="20.7109375" style="1" customWidth="1"/>
    <col min="8709" max="8712" width="18.7109375" style="1" customWidth="1"/>
    <col min="8713" max="8962" width="9.140625" style="1"/>
    <col min="8963" max="8963" width="4.7109375" style="1" customWidth="1"/>
    <col min="8964" max="8964" width="20.7109375" style="1" customWidth="1"/>
    <col min="8965" max="8968" width="18.7109375" style="1" customWidth="1"/>
    <col min="8969" max="9218" width="9.140625" style="1"/>
    <col min="9219" max="9219" width="4.7109375" style="1" customWidth="1"/>
    <col min="9220" max="9220" width="20.7109375" style="1" customWidth="1"/>
    <col min="9221" max="9224" width="18.7109375" style="1" customWidth="1"/>
    <col min="9225" max="9474" width="9.140625" style="1"/>
    <col min="9475" max="9475" width="4.7109375" style="1" customWidth="1"/>
    <col min="9476" max="9476" width="20.7109375" style="1" customWidth="1"/>
    <col min="9477" max="9480" width="18.7109375" style="1" customWidth="1"/>
    <col min="9481" max="9730" width="9.140625" style="1"/>
    <col min="9731" max="9731" width="4.7109375" style="1" customWidth="1"/>
    <col min="9732" max="9732" width="20.7109375" style="1" customWidth="1"/>
    <col min="9733" max="9736" width="18.7109375" style="1" customWidth="1"/>
    <col min="9737" max="9986" width="9.140625" style="1"/>
    <col min="9987" max="9987" width="4.7109375" style="1" customWidth="1"/>
    <col min="9988" max="9988" width="20.7109375" style="1" customWidth="1"/>
    <col min="9989" max="9992" width="18.7109375" style="1" customWidth="1"/>
    <col min="9993" max="10242" width="9.140625" style="1"/>
    <col min="10243" max="10243" width="4.7109375" style="1" customWidth="1"/>
    <col min="10244" max="10244" width="20.7109375" style="1" customWidth="1"/>
    <col min="10245" max="10248" width="18.7109375" style="1" customWidth="1"/>
    <col min="10249" max="10498" width="9.140625" style="1"/>
    <col min="10499" max="10499" width="4.7109375" style="1" customWidth="1"/>
    <col min="10500" max="10500" width="20.7109375" style="1" customWidth="1"/>
    <col min="10501" max="10504" width="18.7109375" style="1" customWidth="1"/>
    <col min="10505" max="10754" width="9.140625" style="1"/>
    <col min="10755" max="10755" width="4.7109375" style="1" customWidth="1"/>
    <col min="10756" max="10756" width="20.7109375" style="1" customWidth="1"/>
    <col min="10757" max="10760" width="18.7109375" style="1" customWidth="1"/>
    <col min="10761" max="11010" width="9.140625" style="1"/>
    <col min="11011" max="11011" width="4.7109375" style="1" customWidth="1"/>
    <col min="11012" max="11012" width="20.7109375" style="1" customWidth="1"/>
    <col min="11013" max="11016" width="18.7109375" style="1" customWidth="1"/>
    <col min="11017" max="11266" width="9.140625" style="1"/>
    <col min="11267" max="11267" width="4.7109375" style="1" customWidth="1"/>
    <col min="11268" max="11268" width="20.7109375" style="1" customWidth="1"/>
    <col min="11269" max="11272" width="18.7109375" style="1" customWidth="1"/>
    <col min="11273" max="11522" width="9.140625" style="1"/>
    <col min="11523" max="11523" width="4.7109375" style="1" customWidth="1"/>
    <col min="11524" max="11524" width="20.7109375" style="1" customWidth="1"/>
    <col min="11525" max="11528" width="18.7109375" style="1" customWidth="1"/>
    <col min="11529" max="11778" width="9.140625" style="1"/>
    <col min="11779" max="11779" width="4.7109375" style="1" customWidth="1"/>
    <col min="11780" max="11780" width="20.7109375" style="1" customWidth="1"/>
    <col min="11781" max="11784" width="18.7109375" style="1" customWidth="1"/>
    <col min="11785" max="12034" width="9.140625" style="1"/>
    <col min="12035" max="12035" width="4.7109375" style="1" customWidth="1"/>
    <col min="12036" max="12036" width="20.7109375" style="1" customWidth="1"/>
    <col min="12037" max="12040" width="18.7109375" style="1" customWidth="1"/>
    <col min="12041" max="12290" width="9.140625" style="1"/>
    <col min="12291" max="12291" width="4.7109375" style="1" customWidth="1"/>
    <col min="12292" max="12292" width="20.7109375" style="1" customWidth="1"/>
    <col min="12293" max="12296" width="18.7109375" style="1" customWidth="1"/>
    <col min="12297" max="12546" width="9.140625" style="1"/>
    <col min="12547" max="12547" width="4.7109375" style="1" customWidth="1"/>
    <col min="12548" max="12548" width="20.7109375" style="1" customWidth="1"/>
    <col min="12549" max="12552" width="18.7109375" style="1" customWidth="1"/>
    <col min="12553" max="12802" width="9.140625" style="1"/>
    <col min="12803" max="12803" width="4.7109375" style="1" customWidth="1"/>
    <col min="12804" max="12804" width="20.7109375" style="1" customWidth="1"/>
    <col min="12805" max="12808" width="18.7109375" style="1" customWidth="1"/>
    <col min="12809" max="13058" width="9.140625" style="1"/>
    <col min="13059" max="13059" width="4.7109375" style="1" customWidth="1"/>
    <col min="13060" max="13060" width="20.7109375" style="1" customWidth="1"/>
    <col min="13061" max="13064" width="18.7109375" style="1" customWidth="1"/>
    <col min="13065" max="13314" width="9.140625" style="1"/>
    <col min="13315" max="13315" width="4.7109375" style="1" customWidth="1"/>
    <col min="13316" max="13316" width="20.7109375" style="1" customWidth="1"/>
    <col min="13317" max="13320" width="18.7109375" style="1" customWidth="1"/>
    <col min="13321" max="13570" width="9.140625" style="1"/>
    <col min="13571" max="13571" width="4.7109375" style="1" customWidth="1"/>
    <col min="13572" max="13572" width="20.7109375" style="1" customWidth="1"/>
    <col min="13573" max="13576" width="18.7109375" style="1" customWidth="1"/>
    <col min="13577" max="13826" width="9.140625" style="1"/>
    <col min="13827" max="13827" width="4.7109375" style="1" customWidth="1"/>
    <col min="13828" max="13828" width="20.7109375" style="1" customWidth="1"/>
    <col min="13829" max="13832" width="18.7109375" style="1" customWidth="1"/>
    <col min="13833" max="14082" width="9.140625" style="1"/>
    <col min="14083" max="14083" width="4.7109375" style="1" customWidth="1"/>
    <col min="14084" max="14084" width="20.7109375" style="1" customWidth="1"/>
    <col min="14085" max="14088" width="18.7109375" style="1" customWidth="1"/>
    <col min="14089" max="14338" width="9.140625" style="1"/>
    <col min="14339" max="14339" width="4.7109375" style="1" customWidth="1"/>
    <col min="14340" max="14340" width="20.7109375" style="1" customWidth="1"/>
    <col min="14341" max="14344" width="18.7109375" style="1" customWidth="1"/>
    <col min="14345" max="14594" width="9.140625" style="1"/>
    <col min="14595" max="14595" width="4.7109375" style="1" customWidth="1"/>
    <col min="14596" max="14596" width="20.7109375" style="1" customWidth="1"/>
    <col min="14597" max="14600" width="18.7109375" style="1" customWidth="1"/>
    <col min="14601" max="14850" width="9.140625" style="1"/>
    <col min="14851" max="14851" width="4.7109375" style="1" customWidth="1"/>
    <col min="14852" max="14852" width="20.7109375" style="1" customWidth="1"/>
    <col min="14853" max="14856" width="18.7109375" style="1" customWidth="1"/>
    <col min="14857" max="15106" width="9.140625" style="1"/>
    <col min="15107" max="15107" width="4.7109375" style="1" customWidth="1"/>
    <col min="15108" max="15108" width="20.7109375" style="1" customWidth="1"/>
    <col min="15109" max="15112" width="18.7109375" style="1" customWidth="1"/>
    <col min="15113" max="15362" width="9.140625" style="1"/>
    <col min="15363" max="15363" width="4.7109375" style="1" customWidth="1"/>
    <col min="15364" max="15364" width="20.7109375" style="1" customWidth="1"/>
    <col min="15365" max="15368" width="18.7109375" style="1" customWidth="1"/>
    <col min="15369" max="15618" width="9.140625" style="1"/>
    <col min="15619" max="15619" width="4.7109375" style="1" customWidth="1"/>
    <col min="15620" max="15620" width="20.7109375" style="1" customWidth="1"/>
    <col min="15621" max="15624" width="18.7109375" style="1" customWidth="1"/>
    <col min="15625" max="15874" width="9.140625" style="1"/>
    <col min="15875" max="15875" width="4.7109375" style="1" customWidth="1"/>
    <col min="15876" max="15876" width="20.7109375" style="1" customWidth="1"/>
    <col min="15877" max="15880" width="18.7109375" style="1" customWidth="1"/>
    <col min="15881" max="16130" width="9.140625" style="1"/>
    <col min="16131" max="16131" width="4.7109375" style="1" customWidth="1"/>
    <col min="16132" max="16132" width="20.7109375" style="1" customWidth="1"/>
    <col min="16133" max="16136" width="18.7109375" style="1" customWidth="1"/>
    <col min="16137" max="16384" width="9.140625" style="1"/>
  </cols>
  <sheetData>
    <row r="1" spans="2:11" x14ac:dyDescent="0.25">
      <c r="K1" s="28"/>
    </row>
    <row r="2" spans="2:11" x14ac:dyDescent="0.25">
      <c r="B2" s="31"/>
      <c r="C2" s="30"/>
      <c r="D2" s="30"/>
      <c r="E2" s="30"/>
      <c r="F2" s="30"/>
      <c r="G2" s="30"/>
      <c r="H2" s="30"/>
      <c r="I2" s="30"/>
      <c r="J2" s="29"/>
      <c r="K2" s="28"/>
    </row>
    <row r="3" spans="2:11" x14ac:dyDescent="0.25">
      <c r="B3" s="6"/>
      <c r="E3" s="27"/>
      <c r="F3" s="26" t="s">
        <v>35</v>
      </c>
      <c r="G3" s="27"/>
      <c r="J3" s="5"/>
    </row>
    <row r="4" spans="2:11" x14ac:dyDescent="0.25">
      <c r="B4" s="6"/>
      <c r="F4" s="26" t="s">
        <v>34</v>
      </c>
      <c r="J4" s="5"/>
    </row>
    <row r="5" spans="2:11" x14ac:dyDescent="0.25">
      <c r="B5" s="6"/>
      <c r="D5" s="16"/>
      <c r="J5" s="5"/>
    </row>
    <row r="6" spans="2:11" x14ac:dyDescent="0.25">
      <c r="B6" s="6"/>
      <c r="E6" s="25"/>
      <c r="J6" s="5"/>
    </row>
    <row r="7" spans="2:11" ht="15" customHeight="1" x14ac:dyDescent="0.25">
      <c r="B7" s="6"/>
      <c r="D7" s="16" t="s">
        <v>33</v>
      </c>
      <c r="E7" s="24" t="s">
        <v>36</v>
      </c>
      <c r="F7" s="24"/>
      <c r="J7" s="5"/>
    </row>
    <row r="8" spans="2:11" x14ac:dyDescent="0.25">
      <c r="B8" s="6"/>
      <c r="J8" s="5"/>
    </row>
    <row r="9" spans="2:11" x14ac:dyDescent="0.25">
      <c r="B9" s="6"/>
      <c r="D9" s="96" t="s">
        <v>32</v>
      </c>
      <c r="E9" s="96"/>
      <c r="F9" s="96"/>
      <c r="J9" s="5"/>
    </row>
    <row r="10" spans="2:11" x14ac:dyDescent="0.25">
      <c r="B10" s="6"/>
      <c r="J10" s="5"/>
    </row>
    <row r="11" spans="2:11" x14ac:dyDescent="0.25">
      <c r="B11" s="6"/>
      <c r="D11" s="1" t="s">
        <v>31</v>
      </c>
      <c r="J11" s="5"/>
    </row>
    <row r="12" spans="2:11" x14ac:dyDescent="0.25">
      <c r="B12" s="6"/>
      <c r="J12" s="5"/>
    </row>
    <row r="13" spans="2:11" ht="15" customHeight="1" x14ac:dyDescent="0.25">
      <c r="B13" s="6"/>
      <c r="D13" s="16" t="s">
        <v>30</v>
      </c>
      <c r="E13" s="23" t="s">
        <v>62</v>
      </c>
      <c r="J13" s="5"/>
    </row>
    <row r="14" spans="2:11" x14ac:dyDescent="0.25">
      <c r="B14" s="6"/>
      <c r="J14" s="5"/>
    </row>
    <row r="15" spans="2:11" x14ac:dyDescent="0.25">
      <c r="B15" s="6"/>
      <c r="H15" s="36" t="s">
        <v>29</v>
      </c>
      <c r="J15" s="5"/>
    </row>
    <row r="16" spans="2:11" ht="15" customHeight="1" x14ac:dyDescent="0.25">
      <c r="B16" s="6"/>
      <c r="C16" s="22"/>
      <c r="D16" s="21"/>
      <c r="E16" s="20"/>
      <c r="F16" s="20"/>
      <c r="G16" s="19"/>
      <c r="H16" s="12" t="s">
        <v>28</v>
      </c>
      <c r="J16" s="5"/>
    </row>
    <row r="17" spans="2:12" ht="15" customHeight="1" x14ac:dyDescent="0.25">
      <c r="B17" s="6"/>
      <c r="C17" s="15" t="s">
        <v>27</v>
      </c>
      <c r="D17" s="93" t="s">
        <v>26</v>
      </c>
      <c r="E17" s="94"/>
      <c r="F17" s="94"/>
      <c r="G17" s="95"/>
      <c r="H17" s="7"/>
      <c r="J17" s="5"/>
    </row>
    <row r="18" spans="2:12" ht="15" customHeight="1" x14ac:dyDescent="0.25">
      <c r="B18" s="6"/>
      <c r="C18" s="18"/>
      <c r="D18" s="93" t="s">
        <v>25</v>
      </c>
      <c r="E18" s="94"/>
      <c r="F18" s="94"/>
      <c r="G18" s="95"/>
      <c r="H18" s="39">
        <v>4679.25</v>
      </c>
      <c r="J18" s="5"/>
    </row>
    <row r="19" spans="2:12" ht="15" customHeight="1" x14ac:dyDescent="0.25">
      <c r="B19" s="6"/>
      <c r="C19" s="17"/>
      <c r="D19" s="93" t="s">
        <v>24</v>
      </c>
      <c r="E19" s="94"/>
      <c r="F19" s="94"/>
      <c r="G19" s="95"/>
      <c r="H19" s="7" t="s">
        <v>23</v>
      </c>
      <c r="J19" s="5"/>
    </row>
    <row r="20" spans="2:12" ht="15" customHeight="1" x14ac:dyDescent="0.25"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187.17000000000002</v>
      </c>
      <c r="J20" s="5"/>
    </row>
    <row r="21" spans="2:12" ht="15" customHeight="1" x14ac:dyDescent="0.25"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J21" s="5"/>
    </row>
    <row r="22" spans="2:12" x14ac:dyDescent="0.25">
      <c r="B22" s="6"/>
      <c r="J22" s="5"/>
    </row>
    <row r="23" spans="2:12" x14ac:dyDescent="0.25">
      <c r="B23" s="6"/>
      <c r="J23" s="5"/>
    </row>
    <row r="24" spans="2:12" x14ac:dyDescent="0.25">
      <c r="B24" s="6"/>
      <c r="H24" s="16" t="s">
        <v>17</v>
      </c>
      <c r="J24" s="5"/>
    </row>
    <row r="25" spans="2:12" ht="14.1" customHeight="1" x14ac:dyDescent="0.25">
      <c r="B25" s="6"/>
      <c r="D25" s="15" t="s">
        <v>16</v>
      </c>
      <c r="E25" s="15" t="s">
        <v>15</v>
      </c>
      <c r="F25" s="15" t="s">
        <v>14</v>
      </c>
      <c r="G25" s="15" t="s">
        <v>13</v>
      </c>
      <c r="H25" s="15" t="s">
        <v>12</v>
      </c>
      <c r="J25" s="5"/>
    </row>
    <row r="26" spans="2:12" ht="14.1" customHeight="1" x14ac:dyDescent="0.25">
      <c r="B26" s="6"/>
      <c r="D26" s="13" t="s">
        <v>11</v>
      </c>
      <c r="E26" s="13" t="s">
        <v>10</v>
      </c>
      <c r="F26" s="13" t="s">
        <v>9</v>
      </c>
      <c r="G26" s="13" t="s">
        <v>8</v>
      </c>
      <c r="H26" s="13" t="s">
        <v>7</v>
      </c>
      <c r="J26" s="5"/>
    </row>
    <row r="27" spans="2:12" ht="13.5" customHeight="1" x14ac:dyDescent="0.25">
      <c r="B27" s="6"/>
      <c r="D27" s="13"/>
      <c r="E27" s="14" t="s">
        <v>6</v>
      </c>
      <c r="F27" s="13" t="s">
        <v>5</v>
      </c>
      <c r="G27" s="13" t="s">
        <v>4</v>
      </c>
      <c r="H27" s="13" t="s">
        <v>3</v>
      </c>
      <c r="J27" s="5"/>
    </row>
    <row r="28" spans="2:12" ht="14.1" customHeight="1" x14ac:dyDescent="0.25">
      <c r="B28" s="6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J28" s="5"/>
    </row>
    <row r="29" spans="2:12" ht="15" customHeight="1" x14ac:dyDescent="0.25">
      <c r="B29" s="6"/>
      <c r="D29" s="32">
        <v>43358</v>
      </c>
      <c r="E29" s="33">
        <f t="shared" ref="E29:E42" si="0">$H$20</f>
        <v>187.17000000000002</v>
      </c>
      <c r="F29" s="8">
        <v>286.30035276699999</v>
      </c>
      <c r="G29" s="11">
        <f t="shared" ref="G29:G42" si="1">F29/E29</f>
        <v>1.529627358909013</v>
      </c>
      <c r="H29" s="10">
        <f t="shared" ref="H29:H42" si="2">F29-E29</f>
        <v>99.130352766999977</v>
      </c>
      <c r="J29" s="5"/>
      <c r="L29" s="38"/>
    </row>
    <row r="30" spans="2:12" ht="15" customHeight="1" x14ac:dyDescent="0.25">
      <c r="B30" s="6"/>
      <c r="D30" s="32">
        <f>D29+1</f>
        <v>43359</v>
      </c>
      <c r="E30" s="33">
        <f t="shared" si="0"/>
        <v>187.17000000000002</v>
      </c>
      <c r="F30" s="8">
        <v>286.30035276699999</v>
      </c>
      <c r="G30" s="11">
        <f t="shared" si="1"/>
        <v>1.529627358909013</v>
      </c>
      <c r="H30" s="10">
        <f t="shared" si="2"/>
        <v>99.130352766999977</v>
      </c>
      <c r="J30" s="5"/>
    </row>
    <row r="31" spans="2:12" ht="15" customHeight="1" x14ac:dyDescent="0.25">
      <c r="B31" s="6"/>
      <c r="D31" s="32">
        <f t="shared" ref="D31:D42" si="3">D30+1</f>
        <v>43360</v>
      </c>
      <c r="E31" s="33">
        <f t="shared" si="0"/>
        <v>187.17000000000002</v>
      </c>
      <c r="F31" s="8">
        <v>247.90988350999999</v>
      </c>
      <c r="G31" s="11">
        <f t="shared" si="1"/>
        <v>1.3245171956510122</v>
      </c>
      <c r="H31" s="10">
        <f t="shared" si="2"/>
        <v>60.73988350999997</v>
      </c>
      <c r="J31" s="5"/>
    </row>
    <row r="32" spans="2:12" ht="15" customHeight="1" x14ac:dyDescent="0.25">
      <c r="B32" s="6"/>
      <c r="D32" s="32">
        <f t="shared" si="3"/>
        <v>43361</v>
      </c>
      <c r="E32" s="33">
        <f t="shared" si="0"/>
        <v>187.17000000000002</v>
      </c>
      <c r="F32" s="8">
        <v>305.81334171200001</v>
      </c>
      <c r="G32" s="11">
        <f t="shared" si="1"/>
        <v>1.6338801181385905</v>
      </c>
      <c r="H32" s="10">
        <f t="shared" si="2"/>
        <v>118.64334171199999</v>
      </c>
      <c r="J32" s="5"/>
    </row>
    <row r="33" spans="2:13" ht="15" customHeight="1" x14ac:dyDescent="0.25">
      <c r="B33" s="6"/>
      <c r="D33" s="32">
        <f t="shared" si="3"/>
        <v>43362</v>
      </c>
      <c r="E33" s="33">
        <f t="shared" si="0"/>
        <v>187.17000000000002</v>
      </c>
      <c r="F33" s="8">
        <v>265.71992761500002</v>
      </c>
      <c r="G33" s="11">
        <f t="shared" si="1"/>
        <v>1.4196715692418655</v>
      </c>
      <c r="H33" s="10">
        <f t="shared" si="2"/>
        <v>78.549927615000001</v>
      </c>
      <c r="J33" s="5"/>
    </row>
    <row r="34" spans="2:13" ht="15" customHeight="1" x14ac:dyDescent="0.25">
      <c r="B34" s="6"/>
      <c r="D34" s="32">
        <f t="shared" si="3"/>
        <v>43363</v>
      </c>
      <c r="E34" s="33">
        <f t="shared" si="0"/>
        <v>187.17000000000002</v>
      </c>
      <c r="F34" s="8">
        <v>274.27782550900002</v>
      </c>
      <c r="G34" s="11">
        <f t="shared" si="1"/>
        <v>1.4653941631084042</v>
      </c>
      <c r="H34" s="10">
        <f t="shared" si="2"/>
        <v>87.107825509000008</v>
      </c>
      <c r="J34" s="5"/>
    </row>
    <row r="35" spans="2:13" ht="15" customHeight="1" x14ac:dyDescent="0.25">
      <c r="B35" s="6"/>
      <c r="D35" s="32">
        <f t="shared" si="3"/>
        <v>43364</v>
      </c>
      <c r="E35" s="33">
        <f t="shared" si="0"/>
        <v>187.17000000000002</v>
      </c>
      <c r="F35" s="8">
        <v>242.32445097900001</v>
      </c>
      <c r="G35" s="11">
        <f t="shared" si="1"/>
        <v>1.2946757011219745</v>
      </c>
      <c r="H35" s="10">
        <f t="shared" si="2"/>
        <v>55.154450978999989</v>
      </c>
      <c r="J35" s="5"/>
      <c r="L35" s="38"/>
      <c r="M35" s="40"/>
    </row>
    <row r="36" spans="2:13" ht="15" customHeight="1" x14ac:dyDescent="0.25">
      <c r="B36" s="6"/>
      <c r="D36" s="32">
        <f t="shared" si="3"/>
        <v>43365</v>
      </c>
      <c r="E36" s="33">
        <f t="shared" si="0"/>
        <v>187.17000000000002</v>
      </c>
      <c r="F36" s="8">
        <v>242.32445097900001</v>
      </c>
      <c r="G36" s="11">
        <f t="shared" si="1"/>
        <v>1.2946757011219745</v>
      </c>
      <c r="H36" s="10">
        <f t="shared" si="2"/>
        <v>55.154450978999989</v>
      </c>
      <c r="J36" s="5"/>
    </row>
    <row r="37" spans="2:13" ht="15" customHeight="1" x14ac:dyDescent="0.25">
      <c r="B37" s="6"/>
      <c r="D37" s="32">
        <f t="shared" si="3"/>
        <v>43366</v>
      </c>
      <c r="E37" s="33">
        <f t="shared" si="0"/>
        <v>187.17000000000002</v>
      </c>
      <c r="F37" s="8">
        <v>242.32445097900001</v>
      </c>
      <c r="G37" s="11">
        <f t="shared" si="1"/>
        <v>1.2946757011219745</v>
      </c>
      <c r="H37" s="10">
        <f t="shared" si="2"/>
        <v>55.154450978999989</v>
      </c>
      <c r="J37" s="5"/>
    </row>
    <row r="38" spans="2:13" ht="15" customHeight="1" x14ac:dyDescent="0.25">
      <c r="B38" s="6"/>
      <c r="D38" s="32">
        <f t="shared" si="3"/>
        <v>43367</v>
      </c>
      <c r="E38" s="33">
        <f t="shared" si="0"/>
        <v>187.17000000000002</v>
      </c>
      <c r="F38" s="8">
        <v>241.668125777</v>
      </c>
      <c r="G38" s="11">
        <f t="shared" si="1"/>
        <v>1.2911691284767857</v>
      </c>
      <c r="H38" s="10">
        <f t="shared" si="2"/>
        <v>54.498125776999984</v>
      </c>
      <c r="J38" s="5"/>
    </row>
    <row r="39" spans="2:13" ht="15" customHeight="1" x14ac:dyDescent="0.25">
      <c r="B39" s="6"/>
      <c r="D39" s="32">
        <f t="shared" si="3"/>
        <v>43368</v>
      </c>
      <c r="E39" s="33">
        <f t="shared" si="0"/>
        <v>187.17000000000002</v>
      </c>
      <c r="F39" s="8">
        <v>282.13597815600002</v>
      </c>
      <c r="G39" s="11">
        <f t="shared" si="1"/>
        <v>1.5073782024683442</v>
      </c>
      <c r="H39" s="10">
        <f t="shared" si="2"/>
        <v>94.965978156000006</v>
      </c>
      <c r="J39" s="5"/>
      <c r="L39" s="38"/>
    </row>
    <row r="40" spans="2:13" ht="15" customHeight="1" x14ac:dyDescent="0.25">
      <c r="B40" s="6"/>
      <c r="D40" s="32">
        <f t="shared" si="3"/>
        <v>43369</v>
      </c>
      <c r="E40" s="33">
        <f t="shared" si="0"/>
        <v>187.17000000000002</v>
      </c>
      <c r="F40" s="8">
        <v>248.11255428800001</v>
      </c>
      <c r="G40" s="11">
        <f t="shared" si="1"/>
        <v>1.3256000122241811</v>
      </c>
      <c r="H40" s="10">
        <f t="shared" si="2"/>
        <v>60.942554287999997</v>
      </c>
      <c r="J40" s="5"/>
      <c r="L40" s="40"/>
    </row>
    <row r="41" spans="2:13" ht="15" customHeight="1" x14ac:dyDescent="0.25">
      <c r="B41" s="6"/>
      <c r="D41" s="32">
        <f t="shared" si="3"/>
        <v>43370</v>
      </c>
      <c r="E41" s="33">
        <f t="shared" si="0"/>
        <v>187.17000000000002</v>
      </c>
      <c r="F41" s="8">
        <v>264.47855255600001</v>
      </c>
      <c r="G41" s="11">
        <f t="shared" si="1"/>
        <v>1.4130392293423091</v>
      </c>
      <c r="H41" s="10">
        <f t="shared" si="2"/>
        <v>77.308552555999995</v>
      </c>
      <c r="J41" s="5"/>
    </row>
    <row r="42" spans="2:13" ht="15" customHeight="1" x14ac:dyDescent="0.25">
      <c r="B42" s="6"/>
      <c r="D42" s="32">
        <f t="shared" si="3"/>
        <v>43371</v>
      </c>
      <c r="E42" s="33">
        <f t="shared" si="0"/>
        <v>187.17000000000002</v>
      </c>
      <c r="F42" s="8">
        <v>290.41502810399999</v>
      </c>
      <c r="G42" s="11">
        <f t="shared" si="1"/>
        <v>1.5516109852219906</v>
      </c>
      <c r="H42" s="10">
        <f t="shared" si="2"/>
        <v>103.24502810399997</v>
      </c>
      <c r="J42" s="5"/>
    </row>
    <row r="43" spans="2:13" ht="15" customHeight="1" x14ac:dyDescent="0.25">
      <c r="B43" s="6"/>
      <c r="D43" s="9" t="s">
        <v>1</v>
      </c>
      <c r="E43" s="34">
        <f>SUM(E29:E42)</f>
        <v>2620.3800000000006</v>
      </c>
      <c r="F43" s="34">
        <f>SUM(F29:F42)</f>
        <v>3720.1052756980002</v>
      </c>
      <c r="G43" s="34"/>
      <c r="H43" s="34">
        <f>SUM(H29:H42)</f>
        <v>1099.7252756979997</v>
      </c>
      <c r="J43" s="5"/>
    </row>
    <row r="44" spans="2:13" ht="15" customHeight="1" x14ac:dyDescent="0.25">
      <c r="B44" s="6"/>
      <c r="D44" s="9" t="s">
        <v>0</v>
      </c>
      <c r="E44" s="8"/>
      <c r="F44" s="8">
        <f>AVERAGE(F29:F42)</f>
        <v>265.72180540700003</v>
      </c>
      <c r="G44" s="7"/>
      <c r="H44" s="8">
        <f>AVERAGE(H29:H42)</f>
        <v>78.551805406999975</v>
      </c>
      <c r="J44" s="5"/>
    </row>
    <row r="45" spans="2:13" x14ac:dyDescent="0.25">
      <c r="B45" s="6"/>
      <c r="J45" s="5"/>
    </row>
    <row r="46" spans="2:13" x14ac:dyDescent="0.25">
      <c r="B46" s="6"/>
      <c r="J46" s="5"/>
    </row>
    <row r="47" spans="2:13" x14ac:dyDescent="0.25">
      <c r="B47" s="6"/>
      <c r="J47" s="5"/>
    </row>
    <row r="48" spans="2:13" x14ac:dyDescent="0.25">
      <c r="B48" s="6"/>
      <c r="J48" s="5"/>
    </row>
    <row r="49" spans="2:10" x14ac:dyDescent="0.25">
      <c r="B49" s="4"/>
      <c r="C49" s="3"/>
      <c r="D49" s="3"/>
      <c r="E49" s="3"/>
      <c r="F49" s="3"/>
      <c r="G49" s="3"/>
      <c r="H49" s="3"/>
      <c r="I49" s="3"/>
      <c r="J49" s="2"/>
    </row>
  </sheetData>
  <mergeCells count="6"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1:N49"/>
  <sheetViews>
    <sheetView showGridLines="0" topLeftCell="A25" zoomScaleNormal="100" workbookViewId="0">
      <selection activeCell="F42" sqref="F42"/>
    </sheetView>
  </sheetViews>
  <sheetFormatPr defaultRowHeight="12.75" x14ac:dyDescent="0.25"/>
  <cols>
    <col min="1" max="2" width="9.140625" style="1"/>
    <col min="3" max="3" width="4.7109375" style="1" customWidth="1"/>
    <col min="4" max="4" width="24.5703125" style="1" customWidth="1"/>
    <col min="5" max="5" width="19.5703125" style="1" bestFit="1" customWidth="1"/>
    <col min="6" max="8" width="18.7109375" style="1" customWidth="1"/>
    <col min="9" max="11" width="9.140625" style="1"/>
    <col min="12" max="12" width="15.28515625" style="1" bestFit="1" customWidth="1"/>
    <col min="13" max="13" width="9.140625" style="1"/>
    <col min="14" max="14" width="15.28515625" style="1" bestFit="1" customWidth="1"/>
    <col min="15" max="258" width="9.140625" style="1"/>
    <col min="259" max="259" width="4.7109375" style="1" customWidth="1"/>
    <col min="260" max="260" width="20.7109375" style="1" customWidth="1"/>
    <col min="261" max="264" width="18.7109375" style="1" customWidth="1"/>
    <col min="265" max="514" width="9.140625" style="1"/>
    <col min="515" max="515" width="4.7109375" style="1" customWidth="1"/>
    <col min="516" max="516" width="20.7109375" style="1" customWidth="1"/>
    <col min="517" max="520" width="18.7109375" style="1" customWidth="1"/>
    <col min="521" max="770" width="9.140625" style="1"/>
    <col min="771" max="771" width="4.7109375" style="1" customWidth="1"/>
    <col min="772" max="772" width="20.7109375" style="1" customWidth="1"/>
    <col min="773" max="776" width="18.7109375" style="1" customWidth="1"/>
    <col min="777" max="1026" width="9.140625" style="1"/>
    <col min="1027" max="1027" width="4.7109375" style="1" customWidth="1"/>
    <col min="1028" max="1028" width="20.7109375" style="1" customWidth="1"/>
    <col min="1029" max="1032" width="18.7109375" style="1" customWidth="1"/>
    <col min="1033" max="1282" width="9.140625" style="1"/>
    <col min="1283" max="1283" width="4.7109375" style="1" customWidth="1"/>
    <col min="1284" max="1284" width="20.7109375" style="1" customWidth="1"/>
    <col min="1285" max="1288" width="18.7109375" style="1" customWidth="1"/>
    <col min="1289" max="1538" width="9.140625" style="1"/>
    <col min="1539" max="1539" width="4.7109375" style="1" customWidth="1"/>
    <col min="1540" max="1540" width="20.7109375" style="1" customWidth="1"/>
    <col min="1541" max="1544" width="18.7109375" style="1" customWidth="1"/>
    <col min="1545" max="1794" width="9.140625" style="1"/>
    <col min="1795" max="1795" width="4.7109375" style="1" customWidth="1"/>
    <col min="1796" max="1796" width="20.7109375" style="1" customWidth="1"/>
    <col min="1797" max="1800" width="18.7109375" style="1" customWidth="1"/>
    <col min="1801" max="2050" width="9.140625" style="1"/>
    <col min="2051" max="2051" width="4.7109375" style="1" customWidth="1"/>
    <col min="2052" max="2052" width="20.7109375" style="1" customWidth="1"/>
    <col min="2053" max="2056" width="18.7109375" style="1" customWidth="1"/>
    <col min="2057" max="2306" width="9.140625" style="1"/>
    <col min="2307" max="2307" width="4.7109375" style="1" customWidth="1"/>
    <col min="2308" max="2308" width="20.7109375" style="1" customWidth="1"/>
    <col min="2309" max="2312" width="18.7109375" style="1" customWidth="1"/>
    <col min="2313" max="2562" width="9.140625" style="1"/>
    <col min="2563" max="2563" width="4.7109375" style="1" customWidth="1"/>
    <col min="2564" max="2564" width="20.7109375" style="1" customWidth="1"/>
    <col min="2565" max="2568" width="18.7109375" style="1" customWidth="1"/>
    <col min="2569" max="2818" width="9.140625" style="1"/>
    <col min="2819" max="2819" width="4.7109375" style="1" customWidth="1"/>
    <col min="2820" max="2820" width="20.7109375" style="1" customWidth="1"/>
    <col min="2821" max="2824" width="18.7109375" style="1" customWidth="1"/>
    <col min="2825" max="3074" width="9.140625" style="1"/>
    <col min="3075" max="3075" width="4.7109375" style="1" customWidth="1"/>
    <col min="3076" max="3076" width="20.7109375" style="1" customWidth="1"/>
    <col min="3077" max="3080" width="18.7109375" style="1" customWidth="1"/>
    <col min="3081" max="3330" width="9.140625" style="1"/>
    <col min="3331" max="3331" width="4.7109375" style="1" customWidth="1"/>
    <col min="3332" max="3332" width="20.7109375" style="1" customWidth="1"/>
    <col min="3333" max="3336" width="18.7109375" style="1" customWidth="1"/>
    <col min="3337" max="3586" width="9.140625" style="1"/>
    <col min="3587" max="3587" width="4.7109375" style="1" customWidth="1"/>
    <col min="3588" max="3588" width="20.7109375" style="1" customWidth="1"/>
    <col min="3589" max="3592" width="18.7109375" style="1" customWidth="1"/>
    <col min="3593" max="3842" width="9.140625" style="1"/>
    <col min="3843" max="3843" width="4.7109375" style="1" customWidth="1"/>
    <col min="3844" max="3844" width="20.7109375" style="1" customWidth="1"/>
    <col min="3845" max="3848" width="18.7109375" style="1" customWidth="1"/>
    <col min="3849" max="4098" width="9.140625" style="1"/>
    <col min="4099" max="4099" width="4.7109375" style="1" customWidth="1"/>
    <col min="4100" max="4100" width="20.7109375" style="1" customWidth="1"/>
    <col min="4101" max="4104" width="18.7109375" style="1" customWidth="1"/>
    <col min="4105" max="4354" width="9.140625" style="1"/>
    <col min="4355" max="4355" width="4.7109375" style="1" customWidth="1"/>
    <col min="4356" max="4356" width="20.7109375" style="1" customWidth="1"/>
    <col min="4357" max="4360" width="18.7109375" style="1" customWidth="1"/>
    <col min="4361" max="4610" width="9.140625" style="1"/>
    <col min="4611" max="4611" width="4.7109375" style="1" customWidth="1"/>
    <col min="4612" max="4612" width="20.7109375" style="1" customWidth="1"/>
    <col min="4613" max="4616" width="18.7109375" style="1" customWidth="1"/>
    <col min="4617" max="4866" width="9.140625" style="1"/>
    <col min="4867" max="4867" width="4.7109375" style="1" customWidth="1"/>
    <col min="4868" max="4868" width="20.7109375" style="1" customWidth="1"/>
    <col min="4869" max="4872" width="18.7109375" style="1" customWidth="1"/>
    <col min="4873" max="5122" width="9.140625" style="1"/>
    <col min="5123" max="5123" width="4.7109375" style="1" customWidth="1"/>
    <col min="5124" max="5124" width="20.7109375" style="1" customWidth="1"/>
    <col min="5125" max="5128" width="18.7109375" style="1" customWidth="1"/>
    <col min="5129" max="5378" width="9.140625" style="1"/>
    <col min="5379" max="5379" width="4.7109375" style="1" customWidth="1"/>
    <col min="5380" max="5380" width="20.7109375" style="1" customWidth="1"/>
    <col min="5381" max="5384" width="18.7109375" style="1" customWidth="1"/>
    <col min="5385" max="5634" width="9.140625" style="1"/>
    <col min="5635" max="5635" width="4.7109375" style="1" customWidth="1"/>
    <col min="5636" max="5636" width="20.7109375" style="1" customWidth="1"/>
    <col min="5637" max="5640" width="18.7109375" style="1" customWidth="1"/>
    <col min="5641" max="5890" width="9.140625" style="1"/>
    <col min="5891" max="5891" width="4.7109375" style="1" customWidth="1"/>
    <col min="5892" max="5892" width="20.7109375" style="1" customWidth="1"/>
    <col min="5893" max="5896" width="18.7109375" style="1" customWidth="1"/>
    <col min="5897" max="6146" width="9.140625" style="1"/>
    <col min="6147" max="6147" width="4.7109375" style="1" customWidth="1"/>
    <col min="6148" max="6148" width="20.7109375" style="1" customWidth="1"/>
    <col min="6149" max="6152" width="18.7109375" style="1" customWidth="1"/>
    <col min="6153" max="6402" width="9.140625" style="1"/>
    <col min="6403" max="6403" width="4.7109375" style="1" customWidth="1"/>
    <col min="6404" max="6404" width="20.7109375" style="1" customWidth="1"/>
    <col min="6405" max="6408" width="18.7109375" style="1" customWidth="1"/>
    <col min="6409" max="6658" width="9.140625" style="1"/>
    <col min="6659" max="6659" width="4.7109375" style="1" customWidth="1"/>
    <col min="6660" max="6660" width="20.7109375" style="1" customWidth="1"/>
    <col min="6661" max="6664" width="18.7109375" style="1" customWidth="1"/>
    <col min="6665" max="6914" width="9.140625" style="1"/>
    <col min="6915" max="6915" width="4.7109375" style="1" customWidth="1"/>
    <col min="6916" max="6916" width="20.7109375" style="1" customWidth="1"/>
    <col min="6917" max="6920" width="18.7109375" style="1" customWidth="1"/>
    <col min="6921" max="7170" width="9.140625" style="1"/>
    <col min="7171" max="7171" width="4.7109375" style="1" customWidth="1"/>
    <col min="7172" max="7172" width="20.7109375" style="1" customWidth="1"/>
    <col min="7173" max="7176" width="18.7109375" style="1" customWidth="1"/>
    <col min="7177" max="7426" width="9.140625" style="1"/>
    <col min="7427" max="7427" width="4.7109375" style="1" customWidth="1"/>
    <col min="7428" max="7428" width="20.7109375" style="1" customWidth="1"/>
    <col min="7429" max="7432" width="18.7109375" style="1" customWidth="1"/>
    <col min="7433" max="7682" width="9.140625" style="1"/>
    <col min="7683" max="7683" width="4.7109375" style="1" customWidth="1"/>
    <col min="7684" max="7684" width="20.7109375" style="1" customWidth="1"/>
    <col min="7685" max="7688" width="18.7109375" style="1" customWidth="1"/>
    <col min="7689" max="7938" width="9.140625" style="1"/>
    <col min="7939" max="7939" width="4.7109375" style="1" customWidth="1"/>
    <col min="7940" max="7940" width="20.7109375" style="1" customWidth="1"/>
    <col min="7941" max="7944" width="18.7109375" style="1" customWidth="1"/>
    <col min="7945" max="8194" width="9.140625" style="1"/>
    <col min="8195" max="8195" width="4.7109375" style="1" customWidth="1"/>
    <col min="8196" max="8196" width="20.7109375" style="1" customWidth="1"/>
    <col min="8197" max="8200" width="18.7109375" style="1" customWidth="1"/>
    <col min="8201" max="8450" width="9.140625" style="1"/>
    <col min="8451" max="8451" width="4.7109375" style="1" customWidth="1"/>
    <col min="8452" max="8452" width="20.7109375" style="1" customWidth="1"/>
    <col min="8453" max="8456" width="18.7109375" style="1" customWidth="1"/>
    <col min="8457" max="8706" width="9.140625" style="1"/>
    <col min="8707" max="8707" width="4.7109375" style="1" customWidth="1"/>
    <col min="8708" max="8708" width="20.7109375" style="1" customWidth="1"/>
    <col min="8709" max="8712" width="18.7109375" style="1" customWidth="1"/>
    <col min="8713" max="8962" width="9.140625" style="1"/>
    <col min="8963" max="8963" width="4.7109375" style="1" customWidth="1"/>
    <col min="8964" max="8964" width="20.7109375" style="1" customWidth="1"/>
    <col min="8965" max="8968" width="18.7109375" style="1" customWidth="1"/>
    <col min="8969" max="9218" width="9.140625" style="1"/>
    <col min="9219" max="9219" width="4.7109375" style="1" customWidth="1"/>
    <col min="9220" max="9220" width="20.7109375" style="1" customWidth="1"/>
    <col min="9221" max="9224" width="18.7109375" style="1" customWidth="1"/>
    <col min="9225" max="9474" width="9.140625" style="1"/>
    <col min="9475" max="9475" width="4.7109375" style="1" customWidth="1"/>
    <col min="9476" max="9476" width="20.7109375" style="1" customWidth="1"/>
    <col min="9477" max="9480" width="18.7109375" style="1" customWidth="1"/>
    <col min="9481" max="9730" width="9.140625" style="1"/>
    <col min="9731" max="9731" width="4.7109375" style="1" customWidth="1"/>
    <col min="9732" max="9732" width="20.7109375" style="1" customWidth="1"/>
    <col min="9733" max="9736" width="18.7109375" style="1" customWidth="1"/>
    <col min="9737" max="9986" width="9.140625" style="1"/>
    <col min="9987" max="9987" width="4.7109375" style="1" customWidth="1"/>
    <col min="9988" max="9988" width="20.7109375" style="1" customWidth="1"/>
    <col min="9989" max="9992" width="18.7109375" style="1" customWidth="1"/>
    <col min="9993" max="10242" width="9.140625" style="1"/>
    <col min="10243" max="10243" width="4.7109375" style="1" customWidth="1"/>
    <col min="10244" max="10244" width="20.7109375" style="1" customWidth="1"/>
    <col min="10245" max="10248" width="18.7109375" style="1" customWidth="1"/>
    <col min="10249" max="10498" width="9.140625" style="1"/>
    <col min="10499" max="10499" width="4.7109375" style="1" customWidth="1"/>
    <col min="10500" max="10500" width="20.7109375" style="1" customWidth="1"/>
    <col min="10501" max="10504" width="18.7109375" style="1" customWidth="1"/>
    <col min="10505" max="10754" width="9.140625" style="1"/>
    <col min="10755" max="10755" width="4.7109375" style="1" customWidth="1"/>
    <col min="10756" max="10756" width="20.7109375" style="1" customWidth="1"/>
    <col min="10757" max="10760" width="18.7109375" style="1" customWidth="1"/>
    <col min="10761" max="11010" width="9.140625" style="1"/>
    <col min="11011" max="11011" width="4.7109375" style="1" customWidth="1"/>
    <col min="11012" max="11012" width="20.7109375" style="1" customWidth="1"/>
    <col min="11013" max="11016" width="18.7109375" style="1" customWidth="1"/>
    <col min="11017" max="11266" width="9.140625" style="1"/>
    <col min="11267" max="11267" width="4.7109375" style="1" customWidth="1"/>
    <col min="11268" max="11268" width="20.7109375" style="1" customWidth="1"/>
    <col min="11269" max="11272" width="18.7109375" style="1" customWidth="1"/>
    <col min="11273" max="11522" width="9.140625" style="1"/>
    <col min="11523" max="11523" width="4.7109375" style="1" customWidth="1"/>
    <col min="11524" max="11524" width="20.7109375" style="1" customWidth="1"/>
    <col min="11525" max="11528" width="18.7109375" style="1" customWidth="1"/>
    <col min="11529" max="11778" width="9.140625" style="1"/>
    <col min="11779" max="11779" width="4.7109375" style="1" customWidth="1"/>
    <col min="11780" max="11780" width="20.7109375" style="1" customWidth="1"/>
    <col min="11781" max="11784" width="18.7109375" style="1" customWidth="1"/>
    <col min="11785" max="12034" width="9.140625" style="1"/>
    <col min="12035" max="12035" width="4.7109375" style="1" customWidth="1"/>
    <col min="12036" max="12036" width="20.7109375" style="1" customWidth="1"/>
    <col min="12037" max="12040" width="18.7109375" style="1" customWidth="1"/>
    <col min="12041" max="12290" width="9.140625" style="1"/>
    <col min="12291" max="12291" width="4.7109375" style="1" customWidth="1"/>
    <col min="12292" max="12292" width="20.7109375" style="1" customWidth="1"/>
    <col min="12293" max="12296" width="18.7109375" style="1" customWidth="1"/>
    <col min="12297" max="12546" width="9.140625" style="1"/>
    <col min="12547" max="12547" width="4.7109375" style="1" customWidth="1"/>
    <col min="12548" max="12548" width="20.7109375" style="1" customWidth="1"/>
    <col min="12549" max="12552" width="18.7109375" style="1" customWidth="1"/>
    <col min="12553" max="12802" width="9.140625" style="1"/>
    <col min="12803" max="12803" width="4.7109375" style="1" customWidth="1"/>
    <col min="12804" max="12804" width="20.7109375" style="1" customWidth="1"/>
    <col min="12805" max="12808" width="18.7109375" style="1" customWidth="1"/>
    <col min="12809" max="13058" width="9.140625" style="1"/>
    <col min="13059" max="13059" width="4.7109375" style="1" customWidth="1"/>
    <col min="13060" max="13060" width="20.7109375" style="1" customWidth="1"/>
    <col min="13061" max="13064" width="18.7109375" style="1" customWidth="1"/>
    <col min="13065" max="13314" width="9.140625" style="1"/>
    <col min="13315" max="13315" width="4.7109375" style="1" customWidth="1"/>
    <col min="13316" max="13316" width="20.7109375" style="1" customWidth="1"/>
    <col min="13317" max="13320" width="18.7109375" style="1" customWidth="1"/>
    <col min="13321" max="13570" width="9.140625" style="1"/>
    <col min="13571" max="13571" width="4.7109375" style="1" customWidth="1"/>
    <col min="13572" max="13572" width="20.7109375" style="1" customWidth="1"/>
    <col min="13573" max="13576" width="18.7109375" style="1" customWidth="1"/>
    <col min="13577" max="13826" width="9.140625" style="1"/>
    <col min="13827" max="13827" width="4.7109375" style="1" customWidth="1"/>
    <col min="13828" max="13828" width="20.7109375" style="1" customWidth="1"/>
    <col min="13829" max="13832" width="18.7109375" style="1" customWidth="1"/>
    <col min="13833" max="14082" width="9.140625" style="1"/>
    <col min="14083" max="14083" width="4.7109375" style="1" customWidth="1"/>
    <col min="14084" max="14084" width="20.7109375" style="1" customWidth="1"/>
    <col min="14085" max="14088" width="18.7109375" style="1" customWidth="1"/>
    <col min="14089" max="14338" width="9.140625" style="1"/>
    <col min="14339" max="14339" width="4.7109375" style="1" customWidth="1"/>
    <col min="14340" max="14340" width="20.7109375" style="1" customWidth="1"/>
    <col min="14341" max="14344" width="18.7109375" style="1" customWidth="1"/>
    <col min="14345" max="14594" width="9.140625" style="1"/>
    <col min="14595" max="14595" width="4.7109375" style="1" customWidth="1"/>
    <col min="14596" max="14596" width="20.7109375" style="1" customWidth="1"/>
    <col min="14597" max="14600" width="18.7109375" style="1" customWidth="1"/>
    <col min="14601" max="14850" width="9.140625" style="1"/>
    <col min="14851" max="14851" width="4.7109375" style="1" customWidth="1"/>
    <col min="14852" max="14852" width="20.7109375" style="1" customWidth="1"/>
    <col min="14853" max="14856" width="18.7109375" style="1" customWidth="1"/>
    <col min="14857" max="15106" width="9.140625" style="1"/>
    <col min="15107" max="15107" width="4.7109375" style="1" customWidth="1"/>
    <col min="15108" max="15108" width="20.7109375" style="1" customWidth="1"/>
    <col min="15109" max="15112" width="18.7109375" style="1" customWidth="1"/>
    <col min="15113" max="15362" width="9.140625" style="1"/>
    <col min="15363" max="15363" width="4.7109375" style="1" customWidth="1"/>
    <col min="15364" max="15364" width="20.7109375" style="1" customWidth="1"/>
    <col min="15365" max="15368" width="18.7109375" style="1" customWidth="1"/>
    <col min="15369" max="15618" width="9.140625" style="1"/>
    <col min="15619" max="15619" width="4.7109375" style="1" customWidth="1"/>
    <col min="15620" max="15620" width="20.7109375" style="1" customWidth="1"/>
    <col min="15621" max="15624" width="18.7109375" style="1" customWidth="1"/>
    <col min="15625" max="15874" width="9.140625" style="1"/>
    <col min="15875" max="15875" width="4.7109375" style="1" customWidth="1"/>
    <col min="15876" max="15876" width="20.7109375" style="1" customWidth="1"/>
    <col min="15877" max="15880" width="18.7109375" style="1" customWidth="1"/>
    <col min="15881" max="16130" width="9.140625" style="1"/>
    <col min="16131" max="16131" width="4.7109375" style="1" customWidth="1"/>
    <col min="16132" max="16132" width="20.7109375" style="1" customWidth="1"/>
    <col min="16133" max="16136" width="18.7109375" style="1" customWidth="1"/>
    <col min="16137" max="16384" width="9.140625" style="1"/>
  </cols>
  <sheetData>
    <row r="1" spans="2:11" x14ac:dyDescent="0.25">
      <c r="K1" s="28"/>
    </row>
    <row r="2" spans="2:11" x14ac:dyDescent="0.25">
      <c r="B2" s="31"/>
      <c r="C2" s="30"/>
      <c r="D2" s="30"/>
      <c r="E2" s="30"/>
      <c r="F2" s="30"/>
      <c r="G2" s="30"/>
      <c r="H2" s="30"/>
      <c r="I2" s="30"/>
      <c r="J2" s="29"/>
      <c r="K2" s="28"/>
    </row>
    <row r="3" spans="2:11" x14ac:dyDescent="0.25">
      <c r="B3" s="6"/>
      <c r="E3" s="27"/>
      <c r="F3" s="26" t="s">
        <v>35</v>
      </c>
      <c r="G3" s="27"/>
      <c r="J3" s="5"/>
    </row>
    <row r="4" spans="2:11" x14ac:dyDescent="0.25">
      <c r="B4" s="6"/>
      <c r="F4" s="26" t="s">
        <v>34</v>
      </c>
      <c r="J4" s="5"/>
    </row>
    <row r="5" spans="2:11" x14ac:dyDescent="0.25">
      <c r="B5" s="6"/>
      <c r="D5" s="16"/>
      <c r="J5" s="5"/>
    </row>
    <row r="6" spans="2:11" x14ac:dyDescent="0.25">
      <c r="B6" s="6"/>
      <c r="E6" s="25"/>
      <c r="J6" s="5"/>
    </row>
    <row r="7" spans="2:11" ht="15" customHeight="1" x14ac:dyDescent="0.25">
      <c r="B7" s="6"/>
      <c r="D7" s="16" t="s">
        <v>33</v>
      </c>
      <c r="E7" s="24" t="s">
        <v>36</v>
      </c>
      <c r="F7" s="24"/>
      <c r="J7" s="5"/>
    </row>
    <row r="8" spans="2:11" x14ac:dyDescent="0.25">
      <c r="B8" s="6"/>
      <c r="J8" s="5"/>
    </row>
    <row r="9" spans="2:11" x14ac:dyDescent="0.25">
      <c r="B9" s="6"/>
      <c r="D9" s="96" t="s">
        <v>32</v>
      </c>
      <c r="E9" s="96"/>
      <c r="F9" s="96"/>
      <c r="J9" s="5"/>
    </row>
    <row r="10" spans="2:11" x14ac:dyDescent="0.25">
      <c r="B10" s="6"/>
      <c r="J10" s="5"/>
    </row>
    <row r="11" spans="2:11" x14ac:dyDescent="0.25">
      <c r="B11" s="6"/>
      <c r="D11" s="1" t="s">
        <v>31</v>
      </c>
      <c r="J11" s="5"/>
    </row>
    <row r="12" spans="2:11" x14ac:dyDescent="0.25">
      <c r="B12" s="6"/>
      <c r="J12" s="5"/>
    </row>
    <row r="13" spans="2:11" ht="15" customHeight="1" x14ac:dyDescent="0.25">
      <c r="B13" s="6"/>
      <c r="D13" s="16" t="s">
        <v>30</v>
      </c>
      <c r="E13" s="23" t="s">
        <v>63</v>
      </c>
      <c r="J13" s="5"/>
    </row>
    <row r="14" spans="2:11" x14ac:dyDescent="0.25">
      <c r="B14" s="6"/>
      <c r="J14" s="5"/>
    </row>
    <row r="15" spans="2:11" x14ac:dyDescent="0.25">
      <c r="B15" s="6"/>
      <c r="H15" s="36" t="s">
        <v>29</v>
      </c>
      <c r="J15" s="5"/>
    </row>
    <row r="16" spans="2:11" ht="15" customHeight="1" x14ac:dyDescent="0.25">
      <c r="B16" s="6"/>
      <c r="C16" s="22"/>
      <c r="D16" s="21"/>
      <c r="E16" s="20"/>
      <c r="F16" s="20"/>
      <c r="G16" s="19"/>
      <c r="H16" s="12" t="s">
        <v>28</v>
      </c>
      <c r="J16" s="5"/>
    </row>
    <row r="17" spans="2:12" ht="15" customHeight="1" x14ac:dyDescent="0.25">
      <c r="B17" s="6"/>
      <c r="C17" s="15" t="s">
        <v>27</v>
      </c>
      <c r="D17" s="93" t="s">
        <v>26</v>
      </c>
      <c r="E17" s="94"/>
      <c r="F17" s="94"/>
      <c r="G17" s="95"/>
      <c r="H17" s="7"/>
      <c r="J17" s="5"/>
    </row>
    <row r="18" spans="2:12" ht="15" customHeight="1" x14ac:dyDescent="0.25">
      <c r="B18" s="6"/>
      <c r="C18" s="18"/>
      <c r="D18" s="93" t="s">
        <v>25</v>
      </c>
      <c r="E18" s="94"/>
      <c r="F18" s="94"/>
      <c r="G18" s="95"/>
      <c r="H18" s="39">
        <v>5064.6099999999997</v>
      </c>
      <c r="J18" s="5"/>
    </row>
    <row r="19" spans="2:12" ht="15" customHeight="1" x14ac:dyDescent="0.25">
      <c r="B19" s="6"/>
      <c r="C19" s="17"/>
      <c r="D19" s="93" t="s">
        <v>24</v>
      </c>
      <c r="E19" s="94"/>
      <c r="F19" s="94"/>
      <c r="G19" s="95"/>
      <c r="H19" s="7" t="s">
        <v>23</v>
      </c>
      <c r="J19" s="5"/>
    </row>
    <row r="20" spans="2:12" ht="15" customHeight="1" x14ac:dyDescent="0.25"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202.58439999999999</v>
      </c>
      <c r="J20" s="5"/>
    </row>
    <row r="21" spans="2:12" ht="15" customHeight="1" x14ac:dyDescent="0.25"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J21" s="5"/>
    </row>
    <row r="22" spans="2:12" x14ac:dyDescent="0.25">
      <c r="B22" s="6"/>
      <c r="J22" s="5"/>
    </row>
    <row r="23" spans="2:12" x14ac:dyDescent="0.25">
      <c r="B23" s="6"/>
      <c r="J23" s="5"/>
    </row>
    <row r="24" spans="2:12" x14ac:dyDescent="0.25">
      <c r="B24" s="6"/>
      <c r="H24" s="16" t="s">
        <v>17</v>
      </c>
      <c r="J24" s="5"/>
    </row>
    <row r="25" spans="2:12" ht="14.1" customHeight="1" x14ac:dyDescent="0.25">
      <c r="B25" s="6"/>
      <c r="D25" s="15" t="s">
        <v>16</v>
      </c>
      <c r="E25" s="15" t="s">
        <v>15</v>
      </c>
      <c r="F25" s="15" t="s">
        <v>14</v>
      </c>
      <c r="G25" s="15" t="s">
        <v>13</v>
      </c>
      <c r="H25" s="15" t="s">
        <v>12</v>
      </c>
      <c r="J25" s="5"/>
    </row>
    <row r="26" spans="2:12" ht="14.1" customHeight="1" x14ac:dyDescent="0.25">
      <c r="B26" s="6"/>
      <c r="D26" s="13" t="s">
        <v>11</v>
      </c>
      <c r="E26" s="13" t="s">
        <v>10</v>
      </c>
      <c r="F26" s="13" t="s">
        <v>9</v>
      </c>
      <c r="G26" s="13" t="s">
        <v>8</v>
      </c>
      <c r="H26" s="13" t="s">
        <v>7</v>
      </c>
      <c r="J26" s="5"/>
    </row>
    <row r="27" spans="2:12" ht="13.5" customHeight="1" x14ac:dyDescent="0.25">
      <c r="B27" s="6"/>
      <c r="D27" s="13"/>
      <c r="E27" s="14" t="s">
        <v>6</v>
      </c>
      <c r="F27" s="13" t="s">
        <v>5</v>
      </c>
      <c r="G27" s="13" t="s">
        <v>4</v>
      </c>
      <c r="H27" s="13" t="s">
        <v>3</v>
      </c>
      <c r="J27" s="5"/>
    </row>
    <row r="28" spans="2:12" ht="14.1" customHeight="1" x14ac:dyDescent="0.25">
      <c r="B28" s="6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J28" s="5"/>
    </row>
    <row r="29" spans="2:12" ht="15" customHeight="1" x14ac:dyDescent="0.25">
      <c r="B29" s="6"/>
      <c r="D29" s="32">
        <v>43372</v>
      </c>
      <c r="E29" s="33">
        <f t="shared" ref="E29:E42" si="0">$H$20</f>
        <v>202.58439999999999</v>
      </c>
      <c r="F29" s="8">
        <v>278.785520486</v>
      </c>
      <c r="G29" s="11">
        <f t="shared" ref="G29:G42" si="1">F29/E29</f>
        <v>1.3761450560161592</v>
      </c>
      <c r="H29" s="10">
        <f t="shared" ref="H29:H42" si="2">F29-E29</f>
        <v>76.201120486000008</v>
      </c>
      <c r="J29" s="5"/>
      <c r="L29" s="38"/>
    </row>
    <row r="30" spans="2:12" ht="15" customHeight="1" x14ac:dyDescent="0.25">
      <c r="B30" s="6"/>
      <c r="D30" s="32">
        <f>D29+1</f>
        <v>43373</v>
      </c>
      <c r="E30" s="33">
        <f t="shared" si="0"/>
        <v>202.58439999999999</v>
      </c>
      <c r="F30" s="8">
        <v>278.785520486</v>
      </c>
      <c r="G30" s="11">
        <f t="shared" si="1"/>
        <v>1.3761450560161592</v>
      </c>
      <c r="H30" s="10">
        <f t="shared" si="2"/>
        <v>76.201120486000008</v>
      </c>
      <c r="J30" s="5"/>
    </row>
    <row r="31" spans="2:12" ht="15" customHeight="1" x14ac:dyDescent="0.25">
      <c r="B31" s="6"/>
      <c r="D31" s="32">
        <f t="shared" ref="D31:D42" si="3">D30+1</f>
        <v>43374</v>
      </c>
      <c r="E31" s="33">
        <f t="shared" si="0"/>
        <v>202.58439999999999</v>
      </c>
      <c r="F31" s="8">
        <v>306.99446845799997</v>
      </c>
      <c r="G31" s="11">
        <f t="shared" si="1"/>
        <v>1.5153904666795666</v>
      </c>
      <c r="H31" s="10">
        <f t="shared" si="2"/>
        <v>104.41006845799998</v>
      </c>
      <c r="J31" s="5"/>
    </row>
    <row r="32" spans="2:12" ht="15" customHeight="1" x14ac:dyDescent="0.25">
      <c r="B32" s="6"/>
      <c r="D32" s="32">
        <f t="shared" si="3"/>
        <v>43375</v>
      </c>
      <c r="E32" s="33">
        <f t="shared" si="0"/>
        <v>202.58439999999999</v>
      </c>
      <c r="F32" s="8">
        <v>306.99446845799997</v>
      </c>
      <c r="G32" s="11">
        <f t="shared" si="1"/>
        <v>1.5153904666795666</v>
      </c>
      <c r="H32" s="10">
        <f t="shared" si="2"/>
        <v>104.41006845799998</v>
      </c>
      <c r="J32" s="5"/>
    </row>
    <row r="33" spans="2:14" ht="15" customHeight="1" x14ac:dyDescent="0.25">
      <c r="B33" s="6"/>
      <c r="D33" s="32">
        <f t="shared" si="3"/>
        <v>43376</v>
      </c>
      <c r="E33" s="33">
        <f t="shared" si="0"/>
        <v>202.58439999999999</v>
      </c>
      <c r="F33" s="8">
        <v>285.232681039</v>
      </c>
      <c r="G33" s="11">
        <f t="shared" si="1"/>
        <v>1.407969621742839</v>
      </c>
      <c r="H33" s="10">
        <f t="shared" si="2"/>
        <v>82.648281039000011</v>
      </c>
      <c r="J33" s="5"/>
    </row>
    <row r="34" spans="2:14" ht="15" customHeight="1" x14ac:dyDescent="0.25">
      <c r="B34" s="6"/>
      <c r="D34" s="32">
        <f t="shared" si="3"/>
        <v>43377</v>
      </c>
      <c r="E34" s="33">
        <f t="shared" si="0"/>
        <v>202.58439999999999</v>
      </c>
      <c r="F34" s="8">
        <v>294.04867784599998</v>
      </c>
      <c r="G34" s="11">
        <f t="shared" si="1"/>
        <v>1.4514872707177848</v>
      </c>
      <c r="H34" s="10">
        <f t="shared" si="2"/>
        <v>91.464277845999987</v>
      </c>
      <c r="J34" s="5"/>
    </row>
    <row r="35" spans="2:14" ht="15" customHeight="1" x14ac:dyDescent="0.25">
      <c r="B35" s="6"/>
      <c r="D35" s="32">
        <f t="shared" si="3"/>
        <v>43378</v>
      </c>
      <c r="E35" s="33">
        <f t="shared" si="0"/>
        <v>202.58439999999999</v>
      </c>
      <c r="F35" s="8">
        <v>278.381859335</v>
      </c>
      <c r="G35" s="11">
        <f t="shared" si="1"/>
        <v>1.3741524980946214</v>
      </c>
      <c r="H35" s="10">
        <f t="shared" si="2"/>
        <v>75.797459335000013</v>
      </c>
      <c r="J35" s="5"/>
      <c r="L35" s="38"/>
      <c r="M35" s="40"/>
    </row>
    <row r="36" spans="2:14" ht="15" customHeight="1" x14ac:dyDescent="0.25">
      <c r="B36" s="6"/>
      <c r="D36" s="32">
        <f t="shared" si="3"/>
        <v>43379</v>
      </c>
      <c r="E36" s="33">
        <f t="shared" si="0"/>
        <v>202.58439999999999</v>
      </c>
      <c r="F36" s="8">
        <v>288.52818412800002</v>
      </c>
      <c r="G36" s="11">
        <f t="shared" si="1"/>
        <v>1.4242369310173935</v>
      </c>
      <c r="H36" s="10">
        <f t="shared" si="2"/>
        <v>85.943784128000033</v>
      </c>
      <c r="J36" s="5"/>
      <c r="L36" s="38"/>
    </row>
    <row r="37" spans="2:14" ht="15" customHeight="1" x14ac:dyDescent="0.25">
      <c r="B37" s="6"/>
      <c r="D37" s="32">
        <f t="shared" si="3"/>
        <v>43380</v>
      </c>
      <c r="E37" s="33">
        <f t="shared" si="0"/>
        <v>202.58439999999999</v>
      </c>
      <c r="F37" s="8">
        <v>288.52818412800002</v>
      </c>
      <c r="G37" s="11">
        <f t="shared" si="1"/>
        <v>1.4242369310173935</v>
      </c>
      <c r="H37" s="10">
        <f t="shared" si="2"/>
        <v>85.943784128000033</v>
      </c>
      <c r="J37" s="5"/>
      <c r="L37" s="38"/>
    </row>
    <row r="38" spans="2:14" ht="15" customHeight="1" x14ac:dyDescent="0.25">
      <c r="B38" s="6"/>
      <c r="D38" s="32">
        <f t="shared" si="3"/>
        <v>43381</v>
      </c>
      <c r="E38" s="33">
        <f t="shared" si="0"/>
        <v>202.58439999999999</v>
      </c>
      <c r="F38" s="8">
        <v>471.91457078000002</v>
      </c>
      <c r="G38" s="11">
        <f t="shared" si="1"/>
        <v>2.3294714241570431</v>
      </c>
      <c r="H38" s="10">
        <f t="shared" si="2"/>
        <v>269.33017078</v>
      </c>
      <c r="J38" s="5"/>
      <c r="L38" s="38"/>
    </row>
    <row r="39" spans="2:14" ht="15" customHeight="1" x14ac:dyDescent="0.25">
      <c r="B39" s="6"/>
      <c r="D39" s="32">
        <f t="shared" si="3"/>
        <v>43382</v>
      </c>
      <c r="E39" s="33">
        <f t="shared" si="0"/>
        <v>202.58439999999999</v>
      </c>
      <c r="F39" s="8">
        <v>287.21636857099998</v>
      </c>
      <c r="G39" s="11">
        <f t="shared" si="1"/>
        <v>1.4177615283852063</v>
      </c>
      <c r="H39" s="10">
        <f t="shared" si="2"/>
        <v>84.631968570999987</v>
      </c>
      <c r="J39" s="5"/>
      <c r="L39" s="38"/>
    </row>
    <row r="40" spans="2:14" ht="15" customHeight="1" x14ac:dyDescent="0.25">
      <c r="B40" s="6"/>
      <c r="D40" s="32">
        <f t="shared" si="3"/>
        <v>43383</v>
      </c>
      <c r="E40" s="33">
        <f t="shared" si="0"/>
        <v>202.58439999999999</v>
      </c>
      <c r="F40" s="8">
        <v>268.02375349899995</v>
      </c>
      <c r="G40" s="11">
        <f t="shared" si="1"/>
        <v>1.3230226685717161</v>
      </c>
      <c r="H40" s="10">
        <f t="shared" si="2"/>
        <v>65.439353498999964</v>
      </c>
      <c r="J40" s="5"/>
      <c r="L40" s="40"/>
      <c r="N40" s="38"/>
    </row>
    <row r="41" spans="2:14" ht="15" customHeight="1" x14ac:dyDescent="0.25">
      <c r="B41" s="6"/>
      <c r="D41" s="32">
        <f t="shared" si="3"/>
        <v>43384</v>
      </c>
      <c r="E41" s="33">
        <f t="shared" si="0"/>
        <v>202.58439999999999</v>
      </c>
      <c r="F41" s="8">
        <v>270.75422309300001</v>
      </c>
      <c r="G41" s="11">
        <f t="shared" si="1"/>
        <v>1.3365008514624031</v>
      </c>
      <c r="H41" s="10">
        <f t="shared" si="2"/>
        <v>68.169823093000019</v>
      </c>
      <c r="J41" s="5"/>
    </row>
    <row r="42" spans="2:14" ht="15" customHeight="1" x14ac:dyDescent="0.25">
      <c r="B42" s="6"/>
      <c r="D42" s="32">
        <f t="shared" si="3"/>
        <v>43385</v>
      </c>
      <c r="E42" s="33">
        <f t="shared" si="0"/>
        <v>202.58439999999999</v>
      </c>
      <c r="F42" s="8">
        <v>265.759236257</v>
      </c>
      <c r="G42" s="11">
        <f t="shared" si="1"/>
        <v>1.3118445263159455</v>
      </c>
      <c r="H42" s="10">
        <f t="shared" si="2"/>
        <v>63.17483625700001</v>
      </c>
      <c r="J42" s="5"/>
    </row>
    <row r="43" spans="2:14" ht="15" customHeight="1" x14ac:dyDescent="0.25">
      <c r="B43" s="6"/>
      <c r="D43" s="9" t="s">
        <v>1</v>
      </c>
      <c r="E43" s="34">
        <f>SUM(E29:E42)</f>
        <v>2836.1816000000003</v>
      </c>
      <c r="F43" s="34">
        <f>SUM(F29:F42)</f>
        <v>4169.9477165640001</v>
      </c>
      <c r="G43" s="34"/>
      <c r="H43" s="34">
        <f>SUM(H29:H42)</f>
        <v>1333.766116564</v>
      </c>
      <c r="J43" s="5"/>
    </row>
    <row r="44" spans="2:14" ht="15" customHeight="1" x14ac:dyDescent="0.25">
      <c r="B44" s="6"/>
      <c r="D44" s="9" t="s">
        <v>0</v>
      </c>
      <c r="E44" s="8"/>
      <c r="F44" s="8">
        <f>AVERAGE(F29:F42)</f>
        <v>297.85340832600002</v>
      </c>
      <c r="G44" s="7"/>
      <c r="H44" s="8">
        <f>AVERAGE(H29:H42)</f>
        <v>95.269008325999991</v>
      </c>
      <c r="J44" s="5"/>
    </row>
    <row r="45" spans="2:14" x14ac:dyDescent="0.25">
      <c r="B45" s="6"/>
      <c r="J45" s="5"/>
    </row>
    <row r="46" spans="2:14" x14ac:dyDescent="0.25">
      <c r="B46" s="6"/>
      <c r="J46" s="5"/>
    </row>
    <row r="47" spans="2:14" x14ac:dyDescent="0.25">
      <c r="B47" s="6"/>
      <c r="J47" s="5"/>
    </row>
    <row r="48" spans="2:14" x14ac:dyDescent="0.25">
      <c r="B48" s="6"/>
      <c r="J48" s="5"/>
    </row>
    <row r="49" spans="2:10" x14ac:dyDescent="0.25">
      <c r="B49" s="4"/>
      <c r="C49" s="3"/>
      <c r="D49" s="3"/>
      <c r="E49" s="3"/>
      <c r="F49" s="3"/>
      <c r="G49" s="3"/>
      <c r="H49" s="3"/>
      <c r="I49" s="3"/>
      <c r="J49" s="2"/>
    </row>
  </sheetData>
  <mergeCells count="6"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1:N49"/>
  <sheetViews>
    <sheetView showGridLines="0" topLeftCell="A22" zoomScaleNormal="100" workbookViewId="0"/>
  </sheetViews>
  <sheetFormatPr defaultRowHeight="12.75" x14ac:dyDescent="0.25"/>
  <cols>
    <col min="1" max="2" width="9.140625" style="1"/>
    <col min="3" max="3" width="4.7109375" style="1" customWidth="1"/>
    <col min="4" max="4" width="24.5703125" style="1" customWidth="1"/>
    <col min="5" max="5" width="19.5703125" style="1" bestFit="1" customWidth="1"/>
    <col min="6" max="8" width="18.7109375" style="1" customWidth="1"/>
    <col min="9" max="11" width="9.140625" style="1"/>
    <col min="12" max="12" width="15.28515625" style="1" bestFit="1" customWidth="1"/>
    <col min="13" max="13" width="9.140625" style="1"/>
    <col min="14" max="14" width="15.28515625" style="1" bestFit="1" customWidth="1"/>
    <col min="15" max="258" width="9.140625" style="1"/>
    <col min="259" max="259" width="4.7109375" style="1" customWidth="1"/>
    <col min="260" max="260" width="20.7109375" style="1" customWidth="1"/>
    <col min="261" max="264" width="18.7109375" style="1" customWidth="1"/>
    <col min="265" max="514" width="9.140625" style="1"/>
    <col min="515" max="515" width="4.7109375" style="1" customWidth="1"/>
    <col min="516" max="516" width="20.7109375" style="1" customWidth="1"/>
    <col min="517" max="520" width="18.7109375" style="1" customWidth="1"/>
    <col min="521" max="770" width="9.140625" style="1"/>
    <col min="771" max="771" width="4.7109375" style="1" customWidth="1"/>
    <col min="772" max="772" width="20.7109375" style="1" customWidth="1"/>
    <col min="773" max="776" width="18.7109375" style="1" customWidth="1"/>
    <col min="777" max="1026" width="9.140625" style="1"/>
    <col min="1027" max="1027" width="4.7109375" style="1" customWidth="1"/>
    <col min="1028" max="1028" width="20.7109375" style="1" customWidth="1"/>
    <col min="1029" max="1032" width="18.7109375" style="1" customWidth="1"/>
    <col min="1033" max="1282" width="9.140625" style="1"/>
    <col min="1283" max="1283" width="4.7109375" style="1" customWidth="1"/>
    <col min="1284" max="1284" width="20.7109375" style="1" customWidth="1"/>
    <col min="1285" max="1288" width="18.7109375" style="1" customWidth="1"/>
    <col min="1289" max="1538" width="9.140625" style="1"/>
    <col min="1539" max="1539" width="4.7109375" style="1" customWidth="1"/>
    <col min="1540" max="1540" width="20.7109375" style="1" customWidth="1"/>
    <col min="1541" max="1544" width="18.7109375" style="1" customWidth="1"/>
    <col min="1545" max="1794" width="9.140625" style="1"/>
    <col min="1795" max="1795" width="4.7109375" style="1" customWidth="1"/>
    <col min="1796" max="1796" width="20.7109375" style="1" customWidth="1"/>
    <col min="1797" max="1800" width="18.7109375" style="1" customWidth="1"/>
    <col min="1801" max="2050" width="9.140625" style="1"/>
    <col min="2051" max="2051" width="4.7109375" style="1" customWidth="1"/>
    <col min="2052" max="2052" width="20.7109375" style="1" customWidth="1"/>
    <col min="2053" max="2056" width="18.7109375" style="1" customWidth="1"/>
    <col min="2057" max="2306" width="9.140625" style="1"/>
    <col min="2307" max="2307" width="4.7109375" style="1" customWidth="1"/>
    <col min="2308" max="2308" width="20.7109375" style="1" customWidth="1"/>
    <col min="2309" max="2312" width="18.7109375" style="1" customWidth="1"/>
    <col min="2313" max="2562" width="9.140625" style="1"/>
    <col min="2563" max="2563" width="4.7109375" style="1" customWidth="1"/>
    <col min="2564" max="2564" width="20.7109375" style="1" customWidth="1"/>
    <col min="2565" max="2568" width="18.7109375" style="1" customWidth="1"/>
    <col min="2569" max="2818" width="9.140625" style="1"/>
    <col min="2819" max="2819" width="4.7109375" style="1" customWidth="1"/>
    <col min="2820" max="2820" width="20.7109375" style="1" customWidth="1"/>
    <col min="2821" max="2824" width="18.7109375" style="1" customWidth="1"/>
    <col min="2825" max="3074" width="9.140625" style="1"/>
    <col min="3075" max="3075" width="4.7109375" style="1" customWidth="1"/>
    <col min="3076" max="3076" width="20.7109375" style="1" customWidth="1"/>
    <col min="3077" max="3080" width="18.7109375" style="1" customWidth="1"/>
    <col min="3081" max="3330" width="9.140625" style="1"/>
    <col min="3331" max="3331" width="4.7109375" style="1" customWidth="1"/>
    <col min="3332" max="3332" width="20.7109375" style="1" customWidth="1"/>
    <col min="3333" max="3336" width="18.7109375" style="1" customWidth="1"/>
    <col min="3337" max="3586" width="9.140625" style="1"/>
    <col min="3587" max="3587" width="4.7109375" style="1" customWidth="1"/>
    <col min="3588" max="3588" width="20.7109375" style="1" customWidth="1"/>
    <col min="3589" max="3592" width="18.7109375" style="1" customWidth="1"/>
    <col min="3593" max="3842" width="9.140625" style="1"/>
    <col min="3843" max="3843" width="4.7109375" style="1" customWidth="1"/>
    <col min="3844" max="3844" width="20.7109375" style="1" customWidth="1"/>
    <col min="3845" max="3848" width="18.7109375" style="1" customWidth="1"/>
    <col min="3849" max="4098" width="9.140625" style="1"/>
    <col min="4099" max="4099" width="4.7109375" style="1" customWidth="1"/>
    <col min="4100" max="4100" width="20.7109375" style="1" customWidth="1"/>
    <col min="4101" max="4104" width="18.7109375" style="1" customWidth="1"/>
    <col min="4105" max="4354" width="9.140625" style="1"/>
    <col min="4355" max="4355" width="4.7109375" style="1" customWidth="1"/>
    <col min="4356" max="4356" width="20.7109375" style="1" customWidth="1"/>
    <col min="4357" max="4360" width="18.7109375" style="1" customWidth="1"/>
    <col min="4361" max="4610" width="9.140625" style="1"/>
    <col min="4611" max="4611" width="4.7109375" style="1" customWidth="1"/>
    <col min="4612" max="4612" width="20.7109375" style="1" customWidth="1"/>
    <col min="4613" max="4616" width="18.7109375" style="1" customWidth="1"/>
    <col min="4617" max="4866" width="9.140625" style="1"/>
    <col min="4867" max="4867" width="4.7109375" style="1" customWidth="1"/>
    <col min="4868" max="4868" width="20.7109375" style="1" customWidth="1"/>
    <col min="4869" max="4872" width="18.7109375" style="1" customWidth="1"/>
    <col min="4873" max="5122" width="9.140625" style="1"/>
    <col min="5123" max="5123" width="4.7109375" style="1" customWidth="1"/>
    <col min="5124" max="5124" width="20.7109375" style="1" customWidth="1"/>
    <col min="5125" max="5128" width="18.7109375" style="1" customWidth="1"/>
    <col min="5129" max="5378" width="9.140625" style="1"/>
    <col min="5379" max="5379" width="4.7109375" style="1" customWidth="1"/>
    <col min="5380" max="5380" width="20.7109375" style="1" customWidth="1"/>
    <col min="5381" max="5384" width="18.7109375" style="1" customWidth="1"/>
    <col min="5385" max="5634" width="9.140625" style="1"/>
    <col min="5635" max="5635" width="4.7109375" style="1" customWidth="1"/>
    <col min="5636" max="5636" width="20.7109375" style="1" customWidth="1"/>
    <col min="5637" max="5640" width="18.7109375" style="1" customWidth="1"/>
    <col min="5641" max="5890" width="9.140625" style="1"/>
    <col min="5891" max="5891" width="4.7109375" style="1" customWidth="1"/>
    <col min="5892" max="5892" width="20.7109375" style="1" customWidth="1"/>
    <col min="5893" max="5896" width="18.7109375" style="1" customWidth="1"/>
    <col min="5897" max="6146" width="9.140625" style="1"/>
    <col min="6147" max="6147" width="4.7109375" style="1" customWidth="1"/>
    <col min="6148" max="6148" width="20.7109375" style="1" customWidth="1"/>
    <col min="6149" max="6152" width="18.7109375" style="1" customWidth="1"/>
    <col min="6153" max="6402" width="9.140625" style="1"/>
    <col min="6403" max="6403" width="4.7109375" style="1" customWidth="1"/>
    <col min="6404" max="6404" width="20.7109375" style="1" customWidth="1"/>
    <col min="6405" max="6408" width="18.7109375" style="1" customWidth="1"/>
    <col min="6409" max="6658" width="9.140625" style="1"/>
    <col min="6659" max="6659" width="4.7109375" style="1" customWidth="1"/>
    <col min="6660" max="6660" width="20.7109375" style="1" customWidth="1"/>
    <col min="6661" max="6664" width="18.7109375" style="1" customWidth="1"/>
    <col min="6665" max="6914" width="9.140625" style="1"/>
    <col min="6915" max="6915" width="4.7109375" style="1" customWidth="1"/>
    <col min="6916" max="6916" width="20.7109375" style="1" customWidth="1"/>
    <col min="6917" max="6920" width="18.7109375" style="1" customWidth="1"/>
    <col min="6921" max="7170" width="9.140625" style="1"/>
    <col min="7171" max="7171" width="4.7109375" style="1" customWidth="1"/>
    <col min="7172" max="7172" width="20.7109375" style="1" customWidth="1"/>
    <col min="7173" max="7176" width="18.7109375" style="1" customWidth="1"/>
    <col min="7177" max="7426" width="9.140625" style="1"/>
    <col min="7427" max="7427" width="4.7109375" style="1" customWidth="1"/>
    <col min="7428" max="7428" width="20.7109375" style="1" customWidth="1"/>
    <col min="7429" max="7432" width="18.7109375" style="1" customWidth="1"/>
    <col min="7433" max="7682" width="9.140625" style="1"/>
    <col min="7683" max="7683" width="4.7109375" style="1" customWidth="1"/>
    <col min="7684" max="7684" width="20.7109375" style="1" customWidth="1"/>
    <col min="7685" max="7688" width="18.7109375" style="1" customWidth="1"/>
    <col min="7689" max="7938" width="9.140625" style="1"/>
    <col min="7939" max="7939" width="4.7109375" style="1" customWidth="1"/>
    <col min="7940" max="7940" width="20.7109375" style="1" customWidth="1"/>
    <col min="7941" max="7944" width="18.7109375" style="1" customWidth="1"/>
    <col min="7945" max="8194" width="9.140625" style="1"/>
    <col min="8195" max="8195" width="4.7109375" style="1" customWidth="1"/>
    <col min="8196" max="8196" width="20.7109375" style="1" customWidth="1"/>
    <col min="8197" max="8200" width="18.7109375" style="1" customWidth="1"/>
    <col min="8201" max="8450" width="9.140625" style="1"/>
    <col min="8451" max="8451" width="4.7109375" style="1" customWidth="1"/>
    <col min="8452" max="8452" width="20.7109375" style="1" customWidth="1"/>
    <col min="8453" max="8456" width="18.7109375" style="1" customWidth="1"/>
    <col min="8457" max="8706" width="9.140625" style="1"/>
    <col min="8707" max="8707" width="4.7109375" style="1" customWidth="1"/>
    <col min="8708" max="8708" width="20.7109375" style="1" customWidth="1"/>
    <col min="8709" max="8712" width="18.7109375" style="1" customWidth="1"/>
    <col min="8713" max="8962" width="9.140625" style="1"/>
    <col min="8963" max="8963" width="4.7109375" style="1" customWidth="1"/>
    <col min="8964" max="8964" width="20.7109375" style="1" customWidth="1"/>
    <col min="8965" max="8968" width="18.7109375" style="1" customWidth="1"/>
    <col min="8969" max="9218" width="9.140625" style="1"/>
    <col min="9219" max="9219" width="4.7109375" style="1" customWidth="1"/>
    <col min="9220" max="9220" width="20.7109375" style="1" customWidth="1"/>
    <col min="9221" max="9224" width="18.7109375" style="1" customWidth="1"/>
    <col min="9225" max="9474" width="9.140625" style="1"/>
    <col min="9475" max="9475" width="4.7109375" style="1" customWidth="1"/>
    <col min="9476" max="9476" width="20.7109375" style="1" customWidth="1"/>
    <col min="9477" max="9480" width="18.7109375" style="1" customWidth="1"/>
    <col min="9481" max="9730" width="9.140625" style="1"/>
    <col min="9731" max="9731" width="4.7109375" style="1" customWidth="1"/>
    <col min="9732" max="9732" width="20.7109375" style="1" customWidth="1"/>
    <col min="9733" max="9736" width="18.7109375" style="1" customWidth="1"/>
    <col min="9737" max="9986" width="9.140625" style="1"/>
    <col min="9987" max="9987" width="4.7109375" style="1" customWidth="1"/>
    <col min="9988" max="9988" width="20.7109375" style="1" customWidth="1"/>
    <col min="9989" max="9992" width="18.7109375" style="1" customWidth="1"/>
    <col min="9993" max="10242" width="9.140625" style="1"/>
    <col min="10243" max="10243" width="4.7109375" style="1" customWidth="1"/>
    <col min="10244" max="10244" width="20.7109375" style="1" customWidth="1"/>
    <col min="10245" max="10248" width="18.7109375" style="1" customWidth="1"/>
    <col min="10249" max="10498" width="9.140625" style="1"/>
    <col min="10499" max="10499" width="4.7109375" style="1" customWidth="1"/>
    <col min="10500" max="10500" width="20.7109375" style="1" customWidth="1"/>
    <col min="10501" max="10504" width="18.7109375" style="1" customWidth="1"/>
    <col min="10505" max="10754" width="9.140625" style="1"/>
    <col min="10755" max="10755" width="4.7109375" style="1" customWidth="1"/>
    <col min="10756" max="10756" width="20.7109375" style="1" customWidth="1"/>
    <col min="10757" max="10760" width="18.7109375" style="1" customWidth="1"/>
    <col min="10761" max="11010" width="9.140625" style="1"/>
    <col min="11011" max="11011" width="4.7109375" style="1" customWidth="1"/>
    <col min="11012" max="11012" width="20.7109375" style="1" customWidth="1"/>
    <col min="11013" max="11016" width="18.7109375" style="1" customWidth="1"/>
    <col min="11017" max="11266" width="9.140625" style="1"/>
    <col min="11267" max="11267" width="4.7109375" style="1" customWidth="1"/>
    <col min="11268" max="11268" width="20.7109375" style="1" customWidth="1"/>
    <col min="11269" max="11272" width="18.7109375" style="1" customWidth="1"/>
    <col min="11273" max="11522" width="9.140625" style="1"/>
    <col min="11523" max="11523" width="4.7109375" style="1" customWidth="1"/>
    <col min="11524" max="11524" width="20.7109375" style="1" customWidth="1"/>
    <col min="11525" max="11528" width="18.7109375" style="1" customWidth="1"/>
    <col min="11529" max="11778" width="9.140625" style="1"/>
    <col min="11779" max="11779" width="4.7109375" style="1" customWidth="1"/>
    <col min="11780" max="11780" width="20.7109375" style="1" customWidth="1"/>
    <col min="11781" max="11784" width="18.7109375" style="1" customWidth="1"/>
    <col min="11785" max="12034" width="9.140625" style="1"/>
    <col min="12035" max="12035" width="4.7109375" style="1" customWidth="1"/>
    <col min="12036" max="12036" width="20.7109375" style="1" customWidth="1"/>
    <col min="12037" max="12040" width="18.7109375" style="1" customWidth="1"/>
    <col min="12041" max="12290" width="9.140625" style="1"/>
    <col min="12291" max="12291" width="4.7109375" style="1" customWidth="1"/>
    <col min="12292" max="12292" width="20.7109375" style="1" customWidth="1"/>
    <col min="12293" max="12296" width="18.7109375" style="1" customWidth="1"/>
    <col min="12297" max="12546" width="9.140625" style="1"/>
    <col min="12547" max="12547" width="4.7109375" style="1" customWidth="1"/>
    <col min="12548" max="12548" width="20.7109375" style="1" customWidth="1"/>
    <col min="12549" max="12552" width="18.7109375" style="1" customWidth="1"/>
    <col min="12553" max="12802" width="9.140625" style="1"/>
    <col min="12803" max="12803" width="4.7109375" style="1" customWidth="1"/>
    <col min="12804" max="12804" width="20.7109375" style="1" customWidth="1"/>
    <col min="12805" max="12808" width="18.7109375" style="1" customWidth="1"/>
    <col min="12809" max="13058" width="9.140625" style="1"/>
    <col min="13059" max="13059" width="4.7109375" style="1" customWidth="1"/>
    <col min="13060" max="13060" width="20.7109375" style="1" customWidth="1"/>
    <col min="13061" max="13064" width="18.7109375" style="1" customWidth="1"/>
    <col min="13065" max="13314" width="9.140625" style="1"/>
    <col min="13315" max="13315" width="4.7109375" style="1" customWidth="1"/>
    <col min="13316" max="13316" width="20.7109375" style="1" customWidth="1"/>
    <col min="13317" max="13320" width="18.7109375" style="1" customWidth="1"/>
    <col min="13321" max="13570" width="9.140625" style="1"/>
    <col min="13571" max="13571" width="4.7109375" style="1" customWidth="1"/>
    <col min="13572" max="13572" width="20.7109375" style="1" customWidth="1"/>
    <col min="13573" max="13576" width="18.7109375" style="1" customWidth="1"/>
    <col min="13577" max="13826" width="9.140625" style="1"/>
    <col min="13827" max="13827" width="4.7109375" style="1" customWidth="1"/>
    <col min="13828" max="13828" width="20.7109375" style="1" customWidth="1"/>
    <col min="13829" max="13832" width="18.7109375" style="1" customWidth="1"/>
    <col min="13833" max="14082" width="9.140625" style="1"/>
    <col min="14083" max="14083" width="4.7109375" style="1" customWidth="1"/>
    <col min="14084" max="14084" width="20.7109375" style="1" customWidth="1"/>
    <col min="14085" max="14088" width="18.7109375" style="1" customWidth="1"/>
    <col min="14089" max="14338" width="9.140625" style="1"/>
    <col min="14339" max="14339" width="4.7109375" style="1" customWidth="1"/>
    <col min="14340" max="14340" width="20.7109375" style="1" customWidth="1"/>
    <col min="14341" max="14344" width="18.7109375" style="1" customWidth="1"/>
    <col min="14345" max="14594" width="9.140625" style="1"/>
    <col min="14595" max="14595" width="4.7109375" style="1" customWidth="1"/>
    <col min="14596" max="14596" width="20.7109375" style="1" customWidth="1"/>
    <col min="14597" max="14600" width="18.7109375" style="1" customWidth="1"/>
    <col min="14601" max="14850" width="9.140625" style="1"/>
    <col min="14851" max="14851" width="4.7109375" style="1" customWidth="1"/>
    <col min="14852" max="14852" width="20.7109375" style="1" customWidth="1"/>
    <col min="14853" max="14856" width="18.7109375" style="1" customWidth="1"/>
    <col min="14857" max="15106" width="9.140625" style="1"/>
    <col min="15107" max="15107" width="4.7109375" style="1" customWidth="1"/>
    <col min="15108" max="15108" width="20.7109375" style="1" customWidth="1"/>
    <col min="15109" max="15112" width="18.7109375" style="1" customWidth="1"/>
    <col min="15113" max="15362" width="9.140625" style="1"/>
    <col min="15363" max="15363" width="4.7109375" style="1" customWidth="1"/>
    <col min="15364" max="15364" width="20.7109375" style="1" customWidth="1"/>
    <col min="15365" max="15368" width="18.7109375" style="1" customWidth="1"/>
    <col min="15369" max="15618" width="9.140625" style="1"/>
    <col min="15619" max="15619" width="4.7109375" style="1" customWidth="1"/>
    <col min="15620" max="15620" width="20.7109375" style="1" customWidth="1"/>
    <col min="15621" max="15624" width="18.7109375" style="1" customWidth="1"/>
    <col min="15625" max="15874" width="9.140625" style="1"/>
    <col min="15875" max="15875" width="4.7109375" style="1" customWidth="1"/>
    <col min="15876" max="15876" width="20.7109375" style="1" customWidth="1"/>
    <col min="15877" max="15880" width="18.7109375" style="1" customWidth="1"/>
    <col min="15881" max="16130" width="9.140625" style="1"/>
    <col min="16131" max="16131" width="4.7109375" style="1" customWidth="1"/>
    <col min="16132" max="16132" width="20.7109375" style="1" customWidth="1"/>
    <col min="16133" max="16136" width="18.7109375" style="1" customWidth="1"/>
    <col min="16137" max="16384" width="9.140625" style="1"/>
  </cols>
  <sheetData>
    <row r="1" spans="2:11" x14ac:dyDescent="0.25">
      <c r="K1" s="28"/>
    </row>
    <row r="2" spans="2:11" x14ac:dyDescent="0.25">
      <c r="B2" s="31"/>
      <c r="C2" s="30"/>
      <c r="D2" s="30"/>
      <c r="E2" s="30"/>
      <c r="F2" s="30"/>
      <c r="G2" s="30"/>
      <c r="H2" s="30"/>
      <c r="I2" s="30"/>
      <c r="J2" s="29"/>
      <c r="K2" s="28"/>
    </row>
    <row r="3" spans="2:11" x14ac:dyDescent="0.25">
      <c r="B3" s="6"/>
      <c r="E3" s="27"/>
      <c r="F3" s="26" t="s">
        <v>35</v>
      </c>
      <c r="G3" s="27"/>
      <c r="J3" s="5"/>
    </row>
    <row r="4" spans="2:11" x14ac:dyDescent="0.25">
      <c r="B4" s="6"/>
      <c r="F4" s="26" t="s">
        <v>34</v>
      </c>
      <c r="J4" s="5"/>
    </row>
    <row r="5" spans="2:11" x14ac:dyDescent="0.25">
      <c r="B5" s="6"/>
      <c r="D5" s="16"/>
      <c r="J5" s="5"/>
    </row>
    <row r="6" spans="2:11" x14ac:dyDescent="0.25">
      <c r="B6" s="6"/>
      <c r="E6" s="25"/>
      <c r="J6" s="5"/>
    </row>
    <row r="7" spans="2:11" ht="15" customHeight="1" x14ac:dyDescent="0.25">
      <c r="B7" s="6"/>
      <c r="D7" s="16" t="s">
        <v>33</v>
      </c>
      <c r="E7" s="24" t="s">
        <v>36</v>
      </c>
      <c r="F7" s="24"/>
      <c r="J7" s="5"/>
    </row>
    <row r="8" spans="2:11" x14ac:dyDescent="0.25">
      <c r="B8" s="6"/>
      <c r="J8" s="5"/>
    </row>
    <row r="9" spans="2:11" x14ac:dyDescent="0.25">
      <c r="B9" s="6"/>
      <c r="D9" s="96" t="s">
        <v>32</v>
      </c>
      <c r="E9" s="96"/>
      <c r="F9" s="96"/>
      <c r="J9" s="5"/>
    </row>
    <row r="10" spans="2:11" x14ac:dyDescent="0.25">
      <c r="B10" s="6"/>
      <c r="J10" s="5"/>
    </row>
    <row r="11" spans="2:11" x14ac:dyDescent="0.25">
      <c r="B11" s="6"/>
      <c r="D11" s="1" t="s">
        <v>31</v>
      </c>
      <c r="J11" s="5"/>
    </row>
    <row r="12" spans="2:11" x14ac:dyDescent="0.25">
      <c r="B12" s="6"/>
      <c r="J12" s="5"/>
    </row>
    <row r="13" spans="2:11" ht="15" customHeight="1" x14ac:dyDescent="0.25">
      <c r="B13" s="6"/>
      <c r="D13" s="16" t="s">
        <v>30</v>
      </c>
      <c r="E13" s="23" t="s">
        <v>64</v>
      </c>
      <c r="J13" s="5"/>
    </row>
    <row r="14" spans="2:11" x14ac:dyDescent="0.25">
      <c r="B14" s="6"/>
      <c r="J14" s="5"/>
    </row>
    <row r="15" spans="2:11" x14ac:dyDescent="0.25">
      <c r="B15" s="6"/>
      <c r="H15" s="36" t="s">
        <v>29</v>
      </c>
      <c r="J15" s="5"/>
    </row>
    <row r="16" spans="2:11" ht="15" customHeight="1" x14ac:dyDescent="0.25">
      <c r="B16" s="6"/>
      <c r="C16" s="22"/>
      <c r="D16" s="21"/>
      <c r="E16" s="20"/>
      <c r="F16" s="20"/>
      <c r="G16" s="19"/>
      <c r="H16" s="12" t="s">
        <v>28</v>
      </c>
      <c r="J16" s="5"/>
    </row>
    <row r="17" spans="2:12" ht="15" customHeight="1" x14ac:dyDescent="0.25">
      <c r="B17" s="6"/>
      <c r="C17" s="15" t="s">
        <v>27</v>
      </c>
      <c r="D17" s="93" t="s">
        <v>26</v>
      </c>
      <c r="E17" s="94"/>
      <c r="F17" s="94"/>
      <c r="G17" s="95"/>
      <c r="H17" s="7"/>
      <c r="J17" s="5"/>
    </row>
    <row r="18" spans="2:12" ht="15" customHeight="1" x14ac:dyDescent="0.25">
      <c r="B18" s="6"/>
      <c r="C18" s="18"/>
      <c r="D18" s="93" t="s">
        <v>25</v>
      </c>
      <c r="E18" s="94"/>
      <c r="F18" s="94"/>
      <c r="G18" s="95"/>
      <c r="H18" s="39">
        <v>4571.41</v>
      </c>
      <c r="J18" s="5"/>
    </row>
    <row r="19" spans="2:12" ht="15" customHeight="1" x14ac:dyDescent="0.25">
      <c r="B19" s="6"/>
      <c r="C19" s="17"/>
      <c r="D19" s="93" t="s">
        <v>24</v>
      </c>
      <c r="E19" s="94"/>
      <c r="F19" s="94"/>
      <c r="G19" s="95"/>
      <c r="H19" s="7" t="s">
        <v>23</v>
      </c>
      <c r="J19" s="5"/>
    </row>
    <row r="20" spans="2:12" ht="15" customHeight="1" x14ac:dyDescent="0.25"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182.85640000000001</v>
      </c>
      <c r="J20" s="5"/>
    </row>
    <row r="21" spans="2:12" ht="15" customHeight="1" x14ac:dyDescent="0.25"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J21" s="5"/>
    </row>
    <row r="22" spans="2:12" x14ac:dyDescent="0.25">
      <c r="B22" s="6"/>
      <c r="J22" s="5"/>
    </row>
    <row r="23" spans="2:12" x14ac:dyDescent="0.25">
      <c r="B23" s="6"/>
      <c r="J23" s="5"/>
    </row>
    <row r="24" spans="2:12" x14ac:dyDescent="0.25">
      <c r="B24" s="6"/>
      <c r="H24" s="16" t="s">
        <v>17</v>
      </c>
      <c r="J24" s="5"/>
    </row>
    <row r="25" spans="2:12" ht="14.1" customHeight="1" x14ac:dyDescent="0.25">
      <c r="B25" s="6"/>
      <c r="D25" s="15" t="s">
        <v>16</v>
      </c>
      <c r="E25" s="15" t="s">
        <v>15</v>
      </c>
      <c r="F25" s="15" t="s">
        <v>14</v>
      </c>
      <c r="G25" s="15" t="s">
        <v>13</v>
      </c>
      <c r="H25" s="15" t="s">
        <v>12</v>
      </c>
      <c r="J25" s="5"/>
    </row>
    <row r="26" spans="2:12" ht="14.1" customHeight="1" x14ac:dyDescent="0.25">
      <c r="B26" s="6"/>
      <c r="D26" s="13" t="s">
        <v>11</v>
      </c>
      <c r="E26" s="13" t="s">
        <v>10</v>
      </c>
      <c r="F26" s="13" t="s">
        <v>9</v>
      </c>
      <c r="G26" s="13" t="s">
        <v>8</v>
      </c>
      <c r="H26" s="13" t="s">
        <v>7</v>
      </c>
      <c r="J26" s="5"/>
    </row>
    <row r="27" spans="2:12" ht="13.5" customHeight="1" x14ac:dyDescent="0.25">
      <c r="B27" s="6"/>
      <c r="D27" s="13"/>
      <c r="E27" s="14" t="s">
        <v>6</v>
      </c>
      <c r="F27" s="13" t="s">
        <v>5</v>
      </c>
      <c r="G27" s="13" t="s">
        <v>4</v>
      </c>
      <c r="H27" s="13" t="s">
        <v>3</v>
      </c>
      <c r="J27" s="5"/>
    </row>
    <row r="28" spans="2:12" ht="14.1" customHeight="1" x14ac:dyDescent="0.25">
      <c r="B28" s="6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J28" s="5"/>
    </row>
    <row r="29" spans="2:12" ht="15" customHeight="1" x14ac:dyDescent="0.25">
      <c r="B29" s="6"/>
      <c r="D29" s="32">
        <v>43386</v>
      </c>
      <c r="E29" s="33">
        <f t="shared" ref="E29:E42" si="0">$H$20</f>
        <v>182.85640000000001</v>
      </c>
      <c r="F29" s="8">
        <v>265.759236257</v>
      </c>
      <c r="G29" s="11">
        <f t="shared" ref="G29:G34" si="1">F29/E29</f>
        <v>1.4533767276234246</v>
      </c>
      <c r="H29" s="10">
        <f t="shared" ref="H29:H34" si="2">F29-E29</f>
        <v>82.90283625699999</v>
      </c>
      <c r="J29" s="5"/>
      <c r="L29" s="38"/>
    </row>
    <row r="30" spans="2:12" ht="15" customHeight="1" x14ac:dyDescent="0.25">
      <c r="B30" s="6"/>
      <c r="D30" s="32">
        <f>D29+1</f>
        <v>43387</v>
      </c>
      <c r="E30" s="33">
        <f t="shared" si="0"/>
        <v>182.85640000000001</v>
      </c>
      <c r="F30" s="8">
        <v>265.759236257</v>
      </c>
      <c r="G30" s="11">
        <f t="shared" si="1"/>
        <v>1.4533767276234246</v>
      </c>
      <c r="H30" s="10">
        <f t="shared" si="2"/>
        <v>82.90283625699999</v>
      </c>
      <c r="J30" s="5"/>
    </row>
    <row r="31" spans="2:12" ht="15" customHeight="1" x14ac:dyDescent="0.25">
      <c r="B31" s="6"/>
      <c r="D31" s="32">
        <f t="shared" ref="D31:D42" si="3">D30+1</f>
        <v>43388</v>
      </c>
      <c r="E31" s="33">
        <f t="shared" si="0"/>
        <v>182.85640000000001</v>
      </c>
      <c r="F31" s="8">
        <v>269.54258069299999</v>
      </c>
      <c r="G31" s="11">
        <f t="shared" si="1"/>
        <v>1.4740669765619359</v>
      </c>
      <c r="H31" s="10">
        <f t="shared" si="2"/>
        <v>86.686180692999983</v>
      </c>
      <c r="J31" s="5"/>
      <c r="L31" s="38"/>
    </row>
    <row r="32" spans="2:12" ht="15" customHeight="1" x14ac:dyDescent="0.25">
      <c r="B32" s="6"/>
      <c r="D32" s="32">
        <f t="shared" si="3"/>
        <v>43389</v>
      </c>
      <c r="E32" s="33">
        <f t="shared" si="0"/>
        <v>182.85640000000001</v>
      </c>
      <c r="F32" s="8">
        <v>260.11526051100003</v>
      </c>
      <c r="G32" s="11">
        <f t="shared" si="1"/>
        <v>1.4225111098709151</v>
      </c>
      <c r="H32" s="10">
        <f t="shared" si="2"/>
        <v>77.258860511000023</v>
      </c>
      <c r="J32" s="5"/>
    </row>
    <row r="33" spans="2:14" ht="15" customHeight="1" x14ac:dyDescent="0.25">
      <c r="B33" s="6"/>
      <c r="D33" s="32">
        <f t="shared" si="3"/>
        <v>43390</v>
      </c>
      <c r="E33" s="33">
        <f t="shared" si="0"/>
        <v>182.85640000000001</v>
      </c>
      <c r="F33" s="8">
        <v>234.10341000700001</v>
      </c>
      <c r="G33" s="11">
        <f t="shared" si="1"/>
        <v>1.2802582245248184</v>
      </c>
      <c r="H33" s="10">
        <f t="shared" si="2"/>
        <v>51.247010007</v>
      </c>
      <c r="J33" s="5"/>
    </row>
    <row r="34" spans="2:14" ht="15" customHeight="1" x14ac:dyDescent="0.25">
      <c r="B34" s="6"/>
      <c r="D34" s="32">
        <f t="shared" si="3"/>
        <v>43391</v>
      </c>
      <c r="E34" s="33">
        <f t="shared" si="0"/>
        <v>182.85640000000001</v>
      </c>
      <c r="F34" s="8">
        <v>240.22892387800002</v>
      </c>
      <c r="G34" s="11">
        <f t="shared" si="1"/>
        <v>1.3137572645966999</v>
      </c>
      <c r="H34" s="10">
        <f t="shared" si="2"/>
        <v>57.37252387800001</v>
      </c>
      <c r="J34" s="5"/>
    </row>
    <row r="35" spans="2:14" ht="15" customHeight="1" x14ac:dyDescent="0.25">
      <c r="B35" s="6"/>
      <c r="D35" s="32">
        <f t="shared" si="3"/>
        <v>43392</v>
      </c>
      <c r="E35" s="33">
        <f t="shared" si="0"/>
        <v>182.85640000000001</v>
      </c>
      <c r="F35" s="8">
        <v>256.50345053200004</v>
      </c>
      <c r="G35" s="11">
        <f t="shared" ref="G35:G42" si="4">F35/E35</f>
        <v>1.4027589438050845</v>
      </c>
      <c r="H35" s="10">
        <f t="shared" ref="H35:H42" si="5">F35-E35</f>
        <v>73.647050532000037</v>
      </c>
      <c r="J35" s="5"/>
      <c r="L35" s="38"/>
      <c r="M35" s="40"/>
    </row>
    <row r="36" spans="2:14" ht="15" customHeight="1" x14ac:dyDescent="0.25">
      <c r="B36" s="6"/>
      <c r="D36" s="32">
        <f t="shared" si="3"/>
        <v>43393</v>
      </c>
      <c r="E36" s="33">
        <f t="shared" si="0"/>
        <v>182.85640000000001</v>
      </c>
      <c r="F36" s="8">
        <v>246.66410650999998</v>
      </c>
      <c r="G36" s="11">
        <f t="shared" si="4"/>
        <v>1.348949812585176</v>
      </c>
      <c r="H36" s="10">
        <f t="shared" si="5"/>
        <v>63.807706509999974</v>
      </c>
      <c r="J36" s="5"/>
      <c r="L36" s="38"/>
    </row>
    <row r="37" spans="2:14" ht="15" customHeight="1" x14ac:dyDescent="0.25">
      <c r="B37" s="6"/>
      <c r="D37" s="32">
        <f t="shared" si="3"/>
        <v>43394</v>
      </c>
      <c r="E37" s="33">
        <f t="shared" si="0"/>
        <v>182.85640000000001</v>
      </c>
      <c r="F37" s="8">
        <v>246.66410650999998</v>
      </c>
      <c r="G37" s="11">
        <f t="shared" si="4"/>
        <v>1.348949812585176</v>
      </c>
      <c r="H37" s="10">
        <f t="shared" si="5"/>
        <v>63.807706509999974</v>
      </c>
      <c r="J37" s="5"/>
      <c r="L37" s="38"/>
    </row>
    <row r="38" spans="2:14" ht="15" customHeight="1" x14ac:dyDescent="0.25">
      <c r="B38" s="6"/>
      <c r="D38" s="32">
        <f t="shared" si="3"/>
        <v>43395</v>
      </c>
      <c r="E38" s="33">
        <f t="shared" si="0"/>
        <v>182.85640000000001</v>
      </c>
      <c r="F38" s="8">
        <v>229.87372603200001</v>
      </c>
      <c r="G38" s="11">
        <f t="shared" si="4"/>
        <v>1.2571270463161257</v>
      </c>
      <c r="H38" s="10">
        <f t="shared" si="5"/>
        <v>47.017326032</v>
      </c>
      <c r="J38" s="5"/>
      <c r="L38" s="38"/>
    </row>
    <row r="39" spans="2:14" ht="15" customHeight="1" x14ac:dyDescent="0.25">
      <c r="B39" s="6"/>
      <c r="D39" s="32">
        <f t="shared" si="3"/>
        <v>43396</v>
      </c>
      <c r="E39" s="33">
        <f t="shared" si="0"/>
        <v>182.85640000000001</v>
      </c>
      <c r="F39" s="8">
        <v>254.04392666500001</v>
      </c>
      <c r="G39" s="11">
        <f t="shared" si="4"/>
        <v>1.3893083680144638</v>
      </c>
      <c r="H39" s="10">
        <f t="shared" si="5"/>
        <v>71.187526665000007</v>
      </c>
      <c r="J39" s="5"/>
      <c r="L39" s="38"/>
    </row>
    <row r="40" spans="2:14" ht="15" customHeight="1" x14ac:dyDescent="0.25">
      <c r="B40" s="6"/>
      <c r="D40" s="32">
        <f t="shared" si="3"/>
        <v>43397</v>
      </c>
      <c r="E40" s="33">
        <f t="shared" si="0"/>
        <v>182.85640000000001</v>
      </c>
      <c r="F40" s="8">
        <v>240.87198665700001</v>
      </c>
      <c r="G40" s="11">
        <f t="shared" si="4"/>
        <v>1.3172740284562094</v>
      </c>
      <c r="H40" s="10">
        <f t="shared" si="5"/>
        <v>58.015586657</v>
      </c>
      <c r="J40" s="5"/>
      <c r="L40" s="38"/>
      <c r="N40" s="38"/>
    </row>
    <row r="41" spans="2:14" ht="15" customHeight="1" x14ac:dyDescent="0.25">
      <c r="B41" s="6"/>
      <c r="D41" s="32">
        <f t="shared" si="3"/>
        <v>43398</v>
      </c>
      <c r="E41" s="33">
        <f t="shared" si="0"/>
        <v>182.85640000000001</v>
      </c>
      <c r="F41" s="8">
        <v>246.41362430300003</v>
      </c>
      <c r="G41" s="11">
        <f t="shared" si="4"/>
        <v>1.34757998245071</v>
      </c>
      <c r="H41" s="10">
        <f t="shared" si="5"/>
        <v>63.557224303000027</v>
      </c>
      <c r="J41" s="5"/>
    </row>
    <row r="42" spans="2:14" ht="15" customHeight="1" x14ac:dyDescent="0.25">
      <c r="B42" s="6"/>
      <c r="D42" s="32">
        <f t="shared" si="3"/>
        <v>43399</v>
      </c>
      <c r="E42" s="33">
        <f t="shared" si="0"/>
        <v>182.85640000000001</v>
      </c>
      <c r="F42" s="8">
        <v>240.077960741</v>
      </c>
      <c r="G42" s="11">
        <f t="shared" si="4"/>
        <v>1.3129316815873002</v>
      </c>
      <c r="H42" s="10">
        <f t="shared" si="5"/>
        <v>57.22156074099999</v>
      </c>
      <c r="J42" s="5"/>
    </row>
    <row r="43" spans="2:14" ht="15" customHeight="1" x14ac:dyDescent="0.25">
      <c r="B43" s="6"/>
      <c r="D43" s="9" t="s">
        <v>1</v>
      </c>
      <c r="E43" s="34">
        <f>SUM(E29:E42)</f>
        <v>2559.9896000000008</v>
      </c>
      <c r="F43" s="34">
        <f>SUM(F29:F42)</f>
        <v>3496.6215355530003</v>
      </c>
      <c r="G43" s="34"/>
      <c r="H43" s="34">
        <f>SUM(H29:H42)</f>
        <v>936.63193555300006</v>
      </c>
      <c r="J43" s="5"/>
    </row>
    <row r="44" spans="2:14" ht="15" customHeight="1" x14ac:dyDescent="0.25">
      <c r="B44" s="6"/>
      <c r="D44" s="9" t="s">
        <v>0</v>
      </c>
      <c r="E44" s="8"/>
      <c r="F44" s="8">
        <f>AVERAGE(F29:F42)</f>
        <v>249.75868111092859</v>
      </c>
      <c r="G44" s="7"/>
      <c r="H44" s="8">
        <f>AVERAGE(H29:H42)</f>
        <v>66.90228111092857</v>
      </c>
      <c r="J44" s="5"/>
    </row>
    <row r="45" spans="2:14" x14ac:dyDescent="0.25">
      <c r="B45" s="6"/>
      <c r="J45" s="5"/>
    </row>
    <row r="46" spans="2:14" x14ac:dyDescent="0.25">
      <c r="B46" s="6"/>
      <c r="J46" s="5"/>
    </row>
    <row r="47" spans="2:14" x14ac:dyDescent="0.25">
      <c r="B47" s="6"/>
      <c r="J47" s="5"/>
    </row>
    <row r="48" spans="2:14" x14ac:dyDescent="0.25">
      <c r="B48" s="6"/>
      <c r="J48" s="5"/>
    </row>
    <row r="49" spans="2:10" x14ac:dyDescent="0.25">
      <c r="B49" s="4"/>
      <c r="C49" s="3"/>
      <c r="D49" s="3"/>
      <c r="E49" s="3"/>
      <c r="F49" s="3"/>
      <c r="G49" s="3"/>
      <c r="H49" s="3"/>
      <c r="I49" s="3"/>
      <c r="J49" s="2"/>
    </row>
  </sheetData>
  <mergeCells count="6"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1:N49"/>
  <sheetViews>
    <sheetView showGridLines="0" zoomScaleNormal="100" workbookViewId="0"/>
  </sheetViews>
  <sheetFormatPr defaultRowHeight="12.75" x14ac:dyDescent="0.25"/>
  <cols>
    <col min="1" max="2" width="9.140625" style="1"/>
    <col min="3" max="3" width="4.7109375" style="1" customWidth="1"/>
    <col min="4" max="4" width="24.5703125" style="1" customWidth="1"/>
    <col min="5" max="5" width="19.5703125" style="1" bestFit="1" customWidth="1"/>
    <col min="6" max="8" width="18.7109375" style="1" customWidth="1"/>
    <col min="9" max="11" width="9.140625" style="1"/>
    <col min="12" max="12" width="15.28515625" style="1" bestFit="1" customWidth="1"/>
    <col min="13" max="13" width="9.140625" style="1"/>
    <col min="14" max="14" width="15.28515625" style="1" bestFit="1" customWidth="1"/>
    <col min="15" max="258" width="9.140625" style="1"/>
    <col min="259" max="259" width="4.7109375" style="1" customWidth="1"/>
    <col min="260" max="260" width="20.7109375" style="1" customWidth="1"/>
    <col min="261" max="264" width="18.7109375" style="1" customWidth="1"/>
    <col min="265" max="514" width="9.140625" style="1"/>
    <col min="515" max="515" width="4.7109375" style="1" customWidth="1"/>
    <col min="516" max="516" width="20.7109375" style="1" customWidth="1"/>
    <col min="517" max="520" width="18.7109375" style="1" customWidth="1"/>
    <col min="521" max="770" width="9.140625" style="1"/>
    <col min="771" max="771" width="4.7109375" style="1" customWidth="1"/>
    <col min="772" max="772" width="20.7109375" style="1" customWidth="1"/>
    <col min="773" max="776" width="18.7109375" style="1" customWidth="1"/>
    <col min="777" max="1026" width="9.140625" style="1"/>
    <col min="1027" max="1027" width="4.7109375" style="1" customWidth="1"/>
    <col min="1028" max="1028" width="20.7109375" style="1" customWidth="1"/>
    <col min="1029" max="1032" width="18.7109375" style="1" customWidth="1"/>
    <col min="1033" max="1282" width="9.140625" style="1"/>
    <col min="1283" max="1283" width="4.7109375" style="1" customWidth="1"/>
    <col min="1284" max="1284" width="20.7109375" style="1" customWidth="1"/>
    <col min="1285" max="1288" width="18.7109375" style="1" customWidth="1"/>
    <col min="1289" max="1538" width="9.140625" style="1"/>
    <col min="1539" max="1539" width="4.7109375" style="1" customWidth="1"/>
    <col min="1540" max="1540" width="20.7109375" style="1" customWidth="1"/>
    <col min="1541" max="1544" width="18.7109375" style="1" customWidth="1"/>
    <col min="1545" max="1794" width="9.140625" style="1"/>
    <col min="1795" max="1795" width="4.7109375" style="1" customWidth="1"/>
    <col min="1796" max="1796" width="20.7109375" style="1" customWidth="1"/>
    <col min="1797" max="1800" width="18.7109375" style="1" customWidth="1"/>
    <col min="1801" max="2050" width="9.140625" style="1"/>
    <col min="2051" max="2051" width="4.7109375" style="1" customWidth="1"/>
    <col min="2052" max="2052" width="20.7109375" style="1" customWidth="1"/>
    <col min="2053" max="2056" width="18.7109375" style="1" customWidth="1"/>
    <col min="2057" max="2306" width="9.140625" style="1"/>
    <col min="2307" max="2307" width="4.7109375" style="1" customWidth="1"/>
    <col min="2308" max="2308" width="20.7109375" style="1" customWidth="1"/>
    <col min="2309" max="2312" width="18.7109375" style="1" customWidth="1"/>
    <col min="2313" max="2562" width="9.140625" style="1"/>
    <col min="2563" max="2563" width="4.7109375" style="1" customWidth="1"/>
    <col min="2564" max="2564" width="20.7109375" style="1" customWidth="1"/>
    <col min="2565" max="2568" width="18.7109375" style="1" customWidth="1"/>
    <col min="2569" max="2818" width="9.140625" style="1"/>
    <col min="2819" max="2819" width="4.7109375" style="1" customWidth="1"/>
    <col min="2820" max="2820" width="20.7109375" style="1" customWidth="1"/>
    <col min="2821" max="2824" width="18.7109375" style="1" customWidth="1"/>
    <col min="2825" max="3074" width="9.140625" style="1"/>
    <col min="3075" max="3075" width="4.7109375" style="1" customWidth="1"/>
    <col min="3076" max="3076" width="20.7109375" style="1" customWidth="1"/>
    <col min="3077" max="3080" width="18.7109375" style="1" customWidth="1"/>
    <col min="3081" max="3330" width="9.140625" style="1"/>
    <col min="3331" max="3331" width="4.7109375" style="1" customWidth="1"/>
    <col min="3332" max="3332" width="20.7109375" style="1" customWidth="1"/>
    <col min="3333" max="3336" width="18.7109375" style="1" customWidth="1"/>
    <col min="3337" max="3586" width="9.140625" style="1"/>
    <col min="3587" max="3587" width="4.7109375" style="1" customWidth="1"/>
    <col min="3588" max="3588" width="20.7109375" style="1" customWidth="1"/>
    <col min="3589" max="3592" width="18.7109375" style="1" customWidth="1"/>
    <col min="3593" max="3842" width="9.140625" style="1"/>
    <col min="3843" max="3843" width="4.7109375" style="1" customWidth="1"/>
    <col min="3844" max="3844" width="20.7109375" style="1" customWidth="1"/>
    <col min="3845" max="3848" width="18.7109375" style="1" customWidth="1"/>
    <col min="3849" max="4098" width="9.140625" style="1"/>
    <col min="4099" max="4099" width="4.7109375" style="1" customWidth="1"/>
    <col min="4100" max="4100" width="20.7109375" style="1" customWidth="1"/>
    <col min="4101" max="4104" width="18.7109375" style="1" customWidth="1"/>
    <col min="4105" max="4354" width="9.140625" style="1"/>
    <col min="4355" max="4355" width="4.7109375" style="1" customWidth="1"/>
    <col min="4356" max="4356" width="20.7109375" style="1" customWidth="1"/>
    <col min="4357" max="4360" width="18.7109375" style="1" customWidth="1"/>
    <col min="4361" max="4610" width="9.140625" style="1"/>
    <col min="4611" max="4611" width="4.7109375" style="1" customWidth="1"/>
    <col min="4612" max="4612" width="20.7109375" style="1" customWidth="1"/>
    <col min="4613" max="4616" width="18.7109375" style="1" customWidth="1"/>
    <col min="4617" max="4866" width="9.140625" style="1"/>
    <col min="4867" max="4867" width="4.7109375" style="1" customWidth="1"/>
    <col min="4868" max="4868" width="20.7109375" style="1" customWidth="1"/>
    <col min="4869" max="4872" width="18.7109375" style="1" customWidth="1"/>
    <col min="4873" max="5122" width="9.140625" style="1"/>
    <col min="5123" max="5123" width="4.7109375" style="1" customWidth="1"/>
    <col min="5124" max="5124" width="20.7109375" style="1" customWidth="1"/>
    <col min="5125" max="5128" width="18.7109375" style="1" customWidth="1"/>
    <col min="5129" max="5378" width="9.140625" style="1"/>
    <col min="5379" max="5379" width="4.7109375" style="1" customWidth="1"/>
    <col min="5380" max="5380" width="20.7109375" style="1" customWidth="1"/>
    <col min="5381" max="5384" width="18.7109375" style="1" customWidth="1"/>
    <col min="5385" max="5634" width="9.140625" style="1"/>
    <col min="5635" max="5635" width="4.7109375" style="1" customWidth="1"/>
    <col min="5636" max="5636" width="20.7109375" style="1" customWidth="1"/>
    <col min="5637" max="5640" width="18.7109375" style="1" customWidth="1"/>
    <col min="5641" max="5890" width="9.140625" style="1"/>
    <col min="5891" max="5891" width="4.7109375" style="1" customWidth="1"/>
    <col min="5892" max="5892" width="20.7109375" style="1" customWidth="1"/>
    <col min="5893" max="5896" width="18.7109375" style="1" customWidth="1"/>
    <col min="5897" max="6146" width="9.140625" style="1"/>
    <col min="6147" max="6147" width="4.7109375" style="1" customWidth="1"/>
    <col min="6148" max="6148" width="20.7109375" style="1" customWidth="1"/>
    <col min="6149" max="6152" width="18.7109375" style="1" customWidth="1"/>
    <col min="6153" max="6402" width="9.140625" style="1"/>
    <col min="6403" max="6403" width="4.7109375" style="1" customWidth="1"/>
    <col min="6404" max="6404" width="20.7109375" style="1" customWidth="1"/>
    <col min="6405" max="6408" width="18.7109375" style="1" customWidth="1"/>
    <col min="6409" max="6658" width="9.140625" style="1"/>
    <col min="6659" max="6659" width="4.7109375" style="1" customWidth="1"/>
    <col min="6660" max="6660" width="20.7109375" style="1" customWidth="1"/>
    <col min="6661" max="6664" width="18.7109375" style="1" customWidth="1"/>
    <col min="6665" max="6914" width="9.140625" style="1"/>
    <col min="6915" max="6915" width="4.7109375" style="1" customWidth="1"/>
    <col min="6916" max="6916" width="20.7109375" style="1" customWidth="1"/>
    <col min="6917" max="6920" width="18.7109375" style="1" customWidth="1"/>
    <col min="6921" max="7170" width="9.140625" style="1"/>
    <col min="7171" max="7171" width="4.7109375" style="1" customWidth="1"/>
    <col min="7172" max="7172" width="20.7109375" style="1" customWidth="1"/>
    <col min="7173" max="7176" width="18.7109375" style="1" customWidth="1"/>
    <col min="7177" max="7426" width="9.140625" style="1"/>
    <col min="7427" max="7427" width="4.7109375" style="1" customWidth="1"/>
    <col min="7428" max="7428" width="20.7109375" style="1" customWidth="1"/>
    <col min="7429" max="7432" width="18.7109375" style="1" customWidth="1"/>
    <col min="7433" max="7682" width="9.140625" style="1"/>
    <col min="7683" max="7683" width="4.7109375" style="1" customWidth="1"/>
    <col min="7684" max="7684" width="20.7109375" style="1" customWidth="1"/>
    <col min="7685" max="7688" width="18.7109375" style="1" customWidth="1"/>
    <col min="7689" max="7938" width="9.140625" style="1"/>
    <col min="7939" max="7939" width="4.7109375" style="1" customWidth="1"/>
    <col min="7940" max="7940" width="20.7109375" style="1" customWidth="1"/>
    <col min="7941" max="7944" width="18.7109375" style="1" customWidth="1"/>
    <col min="7945" max="8194" width="9.140625" style="1"/>
    <col min="8195" max="8195" width="4.7109375" style="1" customWidth="1"/>
    <col min="8196" max="8196" width="20.7109375" style="1" customWidth="1"/>
    <col min="8197" max="8200" width="18.7109375" style="1" customWidth="1"/>
    <col min="8201" max="8450" width="9.140625" style="1"/>
    <col min="8451" max="8451" width="4.7109375" style="1" customWidth="1"/>
    <col min="8452" max="8452" width="20.7109375" style="1" customWidth="1"/>
    <col min="8453" max="8456" width="18.7109375" style="1" customWidth="1"/>
    <col min="8457" max="8706" width="9.140625" style="1"/>
    <col min="8707" max="8707" width="4.7109375" style="1" customWidth="1"/>
    <col min="8708" max="8708" width="20.7109375" style="1" customWidth="1"/>
    <col min="8709" max="8712" width="18.7109375" style="1" customWidth="1"/>
    <col min="8713" max="8962" width="9.140625" style="1"/>
    <col min="8963" max="8963" width="4.7109375" style="1" customWidth="1"/>
    <col min="8964" max="8964" width="20.7109375" style="1" customWidth="1"/>
    <col min="8965" max="8968" width="18.7109375" style="1" customWidth="1"/>
    <col min="8969" max="9218" width="9.140625" style="1"/>
    <col min="9219" max="9219" width="4.7109375" style="1" customWidth="1"/>
    <col min="9220" max="9220" width="20.7109375" style="1" customWidth="1"/>
    <col min="9221" max="9224" width="18.7109375" style="1" customWidth="1"/>
    <col min="9225" max="9474" width="9.140625" style="1"/>
    <col min="9475" max="9475" width="4.7109375" style="1" customWidth="1"/>
    <col min="9476" max="9476" width="20.7109375" style="1" customWidth="1"/>
    <col min="9477" max="9480" width="18.7109375" style="1" customWidth="1"/>
    <col min="9481" max="9730" width="9.140625" style="1"/>
    <col min="9731" max="9731" width="4.7109375" style="1" customWidth="1"/>
    <col min="9732" max="9732" width="20.7109375" style="1" customWidth="1"/>
    <col min="9733" max="9736" width="18.7109375" style="1" customWidth="1"/>
    <col min="9737" max="9986" width="9.140625" style="1"/>
    <col min="9987" max="9987" width="4.7109375" style="1" customWidth="1"/>
    <col min="9988" max="9988" width="20.7109375" style="1" customWidth="1"/>
    <col min="9989" max="9992" width="18.7109375" style="1" customWidth="1"/>
    <col min="9993" max="10242" width="9.140625" style="1"/>
    <col min="10243" max="10243" width="4.7109375" style="1" customWidth="1"/>
    <col min="10244" max="10244" width="20.7109375" style="1" customWidth="1"/>
    <col min="10245" max="10248" width="18.7109375" style="1" customWidth="1"/>
    <col min="10249" max="10498" width="9.140625" style="1"/>
    <col min="10499" max="10499" width="4.7109375" style="1" customWidth="1"/>
    <col min="10500" max="10500" width="20.7109375" style="1" customWidth="1"/>
    <col min="10501" max="10504" width="18.7109375" style="1" customWidth="1"/>
    <col min="10505" max="10754" width="9.140625" style="1"/>
    <col min="10755" max="10755" width="4.7109375" style="1" customWidth="1"/>
    <col min="10756" max="10756" width="20.7109375" style="1" customWidth="1"/>
    <col min="10757" max="10760" width="18.7109375" style="1" customWidth="1"/>
    <col min="10761" max="11010" width="9.140625" style="1"/>
    <col min="11011" max="11011" width="4.7109375" style="1" customWidth="1"/>
    <col min="11012" max="11012" width="20.7109375" style="1" customWidth="1"/>
    <col min="11013" max="11016" width="18.7109375" style="1" customWidth="1"/>
    <col min="11017" max="11266" width="9.140625" style="1"/>
    <col min="11267" max="11267" width="4.7109375" style="1" customWidth="1"/>
    <col min="11268" max="11268" width="20.7109375" style="1" customWidth="1"/>
    <col min="11269" max="11272" width="18.7109375" style="1" customWidth="1"/>
    <col min="11273" max="11522" width="9.140625" style="1"/>
    <col min="11523" max="11523" width="4.7109375" style="1" customWidth="1"/>
    <col min="11524" max="11524" width="20.7109375" style="1" customWidth="1"/>
    <col min="11525" max="11528" width="18.7109375" style="1" customWidth="1"/>
    <col min="11529" max="11778" width="9.140625" style="1"/>
    <col min="11779" max="11779" width="4.7109375" style="1" customWidth="1"/>
    <col min="11780" max="11780" width="20.7109375" style="1" customWidth="1"/>
    <col min="11781" max="11784" width="18.7109375" style="1" customWidth="1"/>
    <col min="11785" max="12034" width="9.140625" style="1"/>
    <col min="12035" max="12035" width="4.7109375" style="1" customWidth="1"/>
    <col min="12036" max="12036" width="20.7109375" style="1" customWidth="1"/>
    <col min="12037" max="12040" width="18.7109375" style="1" customWidth="1"/>
    <col min="12041" max="12290" width="9.140625" style="1"/>
    <col min="12291" max="12291" width="4.7109375" style="1" customWidth="1"/>
    <col min="12292" max="12292" width="20.7109375" style="1" customWidth="1"/>
    <col min="12293" max="12296" width="18.7109375" style="1" customWidth="1"/>
    <col min="12297" max="12546" width="9.140625" style="1"/>
    <col min="12547" max="12547" width="4.7109375" style="1" customWidth="1"/>
    <col min="12548" max="12548" width="20.7109375" style="1" customWidth="1"/>
    <col min="12549" max="12552" width="18.7109375" style="1" customWidth="1"/>
    <col min="12553" max="12802" width="9.140625" style="1"/>
    <col min="12803" max="12803" width="4.7109375" style="1" customWidth="1"/>
    <col min="12804" max="12804" width="20.7109375" style="1" customWidth="1"/>
    <col min="12805" max="12808" width="18.7109375" style="1" customWidth="1"/>
    <col min="12809" max="13058" width="9.140625" style="1"/>
    <col min="13059" max="13059" width="4.7109375" style="1" customWidth="1"/>
    <col min="13060" max="13060" width="20.7109375" style="1" customWidth="1"/>
    <col min="13061" max="13064" width="18.7109375" style="1" customWidth="1"/>
    <col min="13065" max="13314" width="9.140625" style="1"/>
    <col min="13315" max="13315" width="4.7109375" style="1" customWidth="1"/>
    <col min="13316" max="13316" width="20.7109375" style="1" customWidth="1"/>
    <col min="13317" max="13320" width="18.7109375" style="1" customWidth="1"/>
    <col min="13321" max="13570" width="9.140625" style="1"/>
    <col min="13571" max="13571" width="4.7109375" style="1" customWidth="1"/>
    <col min="13572" max="13572" width="20.7109375" style="1" customWidth="1"/>
    <col min="13573" max="13576" width="18.7109375" style="1" customWidth="1"/>
    <col min="13577" max="13826" width="9.140625" style="1"/>
    <col min="13827" max="13827" width="4.7109375" style="1" customWidth="1"/>
    <col min="13828" max="13828" width="20.7109375" style="1" customWidth="1"/>
    <col min="13829" max="13832" width="18.7109375" style="1" customWidth="1"/>
    <col min="13833" max="14082" width="9.140625" style="1"/>
    <col min="14083" max="14083" width="4.7109375" style="1" customWidth="1"/>
    <col min="14084" max="14084" width="20.7109375" style="1" customWidth="1"/>
    <col min="14085" max="14088" width="18.7109375" style="1" customWidth="1"/>
    <col min="14089" max="14338" width="9.140625" style="1"/>
    <col min="14339" max="14339" width="4.7109375" style="1" customWidth="1"/>
    <col min="14340" max="14340" width="20.7109375" style="1" customWidth="1"/>
    <col min="14341" max="14344" width="18.7109375" style="1" customWidth="1"/>
    <col min="14345" max="14594" width="9.140625" style="1"/>
    <col min="14595" max="14595" width="4.7109375" style="1" customWidth="1"/>
    <col min="14596" max="14596" width="20.7109375" style="1" customWidth="1"/>
    <col min="14597" max="14600" width="18.7109375" style="1" customWidth="1"/>
    <col min="14601" max="14850" width="9.140625" style="1"/>
    <col min="14851" max="14851" width="4.7109375" style="1" customWidth="1"/>
    <col min="14852" max="14852" width="20.7109375" style="1" customWidth="1"/>
    <col min="14853" max="14856" width="18.7109375" style="1" customWidth="1"/>
    <col min="14857" max="15106" width="9.140625" style="1"/>
    <col min="15107" max="15107" width="4.7109375" style="1" customWidth="1"/>
    <col min="15108" max="15108" width="20.7109375" style="1" customWidth="1"/>
    <col min="15109" max="15112" width="18.7109375" style="1" customWidth="1"/>
    <col min="15113" max="15362" width="9.140625" style="1"/>
    <col min="15363" max="15363" width="4.7109375" style="1" customWidth="1"/>
    <col min="15364" max="15364" width="20.7109375" style="1" customWidth="1"/>
    <col min="15365" max="15368" width="18.7109375" style="1" customWidth="1"/>
    <col min="15369" max="15618" width="9.140625" style="1"/>
    <col min="15619" max="15619" width="4.7109375" style="1" customWidth="1"/>
    <col min="15620" max="15620" width="20.7109375" style="1" customWidth="1"/>
    <col min="15621" max="15624" width="18.7109375" style="1" customWidth="1"/>
    <col min="15625" max="15874" width="9.140625" style="1"/>
    <col min="15875" max="15875" width="4.7109375" style="1" customWidth="1"/>
    <col min="15876" max="15876" width="20.7109375" style="1" customWidth="1"/>
    <col min="15877" max="15880" width="18.7109375" style="1" customWidth="1"/>
    <col min="15881" max="16130" width="9.140625" style="1"/>
    <col min="16131" max="16131" width="4.7109375" style="1" customWidth="1"/>
    <col min="16132" max="16132" width="20.7109375" style="1" customWidth="1"/>
    <col min="16133" max="16136" width="18.7109375" style="1" customWidth="1"/>
    <col min="16137" max="16384" width="9.140625" style="1"/>
  </cols>
  <sheetData>
    <row r="1" spans="2:11" x14ac:dyDescent="0.25">
      <c r="K1" s="28"/>
    </row>
    <row r="2" spans="2:11" x14ac:dyDescent="0.25">
      <c r="B2" s="31"/>
      <c r="C2" s="30"/>
      <c r="D2" s="30"/>
      <c r="E2" s="30"/>
      <c r="F2" s="30"/>
      <c r="G2" s="30"/>
      <c r="H2" s="30"/>
      <c r="I2" s="30"/>
      <c r="J2" s="29"/>
      <c r="K2" s="28"/>
    </row>
    <row r="3" spans="2:11" x14ac:dyDescent="0.25">
      <c r="B3" s="6"/>
      <c r="E3" s="27"/>
      <c r="F3" s="26" t="s">
        <v>35</v>
      </c>
      <c r="G3" s="27"/>
      <c r="J3" s="5"/>
    </row>
    <row r="4" spans="2:11" x14ac:dyDescent="0.25">
      <c r="B4" s="6"/>
      <c r="F4" s="26" t="s">
        <v>34</v>
      </c>
      <c r="J4" s="5"/>
    </row>
    <row r="5" spans="2:11" x14ac:dyDescent="0.25">
      <c r="B5" s="6"/>
      <c r="D5" s="16"/>
      <c r="J5" s="5"/>
    </row>
    <row r="6" spans="2:11" x14ac:dyDescent="0.25">
      <c r="B6" s="6"/>
      <c r="E6" s="25"/>
      <c r="J6" s="5"/>
    </row>
    <row r="7" spans="2:11" ht="15" customHeight="1" x14ac:dyDescent="0.25">
      <c r="B7" s="6"/>
      <c r="D7" s="16" t="s">
        <v>33</v>
      </c>
      <c r="E7" s="24" t="s">
        <v>36</v>
      </c>
      <c r="F7" s="24"/>
      <c r="J7" s="5"/>
    </row>
    <row r="8" spans="2:11" x14ac:dyDescent="0.25">
      <c r="B8" s="6"/>
      <c r="J8" s="5"/>
    </row>
    <row r="9" spans="2:11" x14ac:dyDescent="0.25">
      <c r="B9" s="6"/>
      <c r="D9" s="96" t="s">
        <v>32</v>
      </c>
      <c r="E9" s="96"/>
      <c r="F9" s="96"/>
      <c r="J9" s="5"/>
    </row>
    <row r="10" spans="2:11" x14ac:dyDescent="0.25">
      <c r="B10" s="6"/>
      <c r="J10" s="5"/>
    </row>
    <row r="11" spans="2:11" x14ac:dyDescent="0.25">
      <c r="B11" s="6"/>
      <c r="D11" s="1" t="s">
        <v>31</v>
      </c>
      <c r="J11" s="5"/>
    </row>
    <row r="12" spans="2:11" x14ac:dyDescent="0.25">
      <c r="B12" s="6"/>
      <c r="J12" s="5"/>
    </row>
    <row r="13" spans="2:11" ht="15" customHeight="1" x14ac:dyDescent="0.25">
      <c r="B13" s="6"/>
      <c r="D13" s="16" t="s">
        <v>30</v>
      </c>
      <c r="E13" s="23" t="s">
        <v>65</v>
      </c>
      <c r="J13" s="5"/>
    </row>
    <row r="14" spans="2:11" x14ac:dyDescent="0.25">
      <c r="B14" s="6"/>
      <c r="J14" s="5"/>
    </row>
    <row r="15" spans="2:11" x14ac:dyDescent="0.25">
      <c r="B15" s="6"/>
      <c r="H15" s="36" t="s">
        <v>29</v>
      </c>
      <c r="J15" s="5"/>
    </row>
    <row r="16" spans="2:11" ht="15" customHeight="1" x14ac:dyDescent="0.25">
      <c r="B16" s="6"/>
      <c r="C16" s="22"/>
      <c r="D16" s="21"/>
      <c r="E16" s="20"/>
      <c r="F16" s="20"/>
      <c r="G16" s="19"/>
      <c r="H16" s="12" t="s">
        <v>28</v>
      </c>
      <c r="J16" s="5"/>
    </row>
    <row r="17" spans="2:12" ht="15" customHeight="1" x14ac:dyDescent="0.25">
      <c r="B17" s="6"/>
      <c r="C17" s="15" t="s">
        <v>27</v>
      </c>
      <c r="D17" s="93" t="s">
        <v>26</v>
      </c>
      <c r="E17" s="94"/>
      <c r="F17" s="94"/>
      <c r="G17" s="95"/>
      <c r="H17" s="7"/>
      <c r="J17" s="5"/>
    </row>
    <row r="18" spans="2:12" ht="15" customHeight="1" x14ac:dyDescent="0.25">
      <c r="B18" s="6"/>
      <c r="C18" s="18"/>
      <c r="D18" s="93" t="s">
        <v>25</v>
      </c>
      <c r="E18" s="94"/>
      <c r="F18" s="94"/>
      <c r="G18" s="95"/>
      <c r="H18" s="39">
        <v>4580.5</v>
      </c>
      <c r="J18" s="5"/>
    </row>
    <row r="19" spans="2:12" ht="15" customHeight="1" x14ac:dyDescent="0.25">
      <c r="B19" s="6"/>
      <c r="C19" s="17"/>
      <c r="D19" s="93" t="s">
        <v>24</v>
      </c>
      <c r="E19" s="94"/>
      <c r="F19" s="94"/>
      <c r="G19" s="95"/>
      <c r="H19" s="7" t="s">
        <v>23</v>
      </c>
      <c r="J19" s="5"/>
    </row>
    <row r="20" spans="2:12" ht="15" customHeight="1" x14ac:dyDescent="0.25"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183.22</v>
      </c>
      <c r="J20" s="5"/>
    </row>
    <row r="21" spans="2:12" ht="15" customHeight="1" x14ac:dyDescent="0.25"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J21" s="5"/>
    </row>
    <row r="22" spans="2:12" x14ac:dyDescent="0.25">
      <c r="B22" s="6"/>
      <c r="J22" s="5"/>
    </row>
    <row r="23" spans="2:12" x14ac:dyDescent="0.25">
      <c r="B23" s="6"/>
      <c r="J23" s="5"/>
    </row>
    <row r="24" spans="2:12" x14ac:dyDescent="0.25">
      <c r="B24" s="6"/>
      <c r="H24" s="16" t="s">
        <v>17</v>
      </c>
      <c r="J24" s="5"/>
    </row>
    <row r="25" spans="2:12" ht="14.1" customHeight="1" x14ac:dyDescent="0.25">
      <c r="B25" s="6"/>
      <c r="D25" s="15" t="s">
        <v>16</v>
      </c>
      <c r="E25" s="15" t="s">
        <v>15</v>
      </c>
      <c r="F25" s="15" t="s">
        <v>14</v>
      </c>
      <c r="G25" s="15" t="s">
        <v>13</v>
      </c>
      <c r="H25" s="15" t="s">
        <v>12</v>
      </c>
      <c r="J25" s="5"/>
    </row>
    <row r="26" spans="2:12" ht="14.1" customHeight="1" x14ac:dyDescent="0.25">
      <c r="B26" s="6"/>
      <c r="D26" s="13" t="s">
        <v>11</v>
      </c>
      <c r="E26" s="13" t="s">
        <v>10</v>
      </c>
      <c r="F26" s="13" t="s">
        <v>9</v>
      </c>
      <c r="G26" s="13" t="s">
        <v>8</v>
      </c>
      <c r="H26" s="13" t="s">
        <v>7</v>
      </c>
      <c r="J26" s="5"/>
    </row>
    <row r="27" spans="2:12" ht="13.5" customHeight="1" x14ac:dyDescent="0.25">
      <c r="B27" s="6"/>
      <c r="D27" s="13"/>
      <c r="E27" s="14" t="s">
        <v>6</v>
      </c>
      <c r="F27" s="13" t="s">
        <v>5</v>
      </c>
      <c r="G27" s="13" t="s">
        <v>4</v>
      </c>
      <c r="H27" s="13" t="s">
        <v>3</v>
      </c>
      <c r="J27" s="5"/>
    </row>
    <row r="28" spans="2:12" ht="14.1" customHeight="1" x14ac:dyDescent="0.25">
      <c r="B28" s="6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J28" s="5"/>
    </row>
    <row r="29" spans="2:12" ht="15" customHeight="1" x14ac:dyDescent="0.25">
      <c r="B29" s="6"/>
      <c r="D29" s="32">
        <v>43400</v>
      </c>
      <c r="E29" s="33">
        <v>183.22</v>
      </c>
      <c r="F29" s="8">
        <v>240.077960741</v>
      </c>
      <c r="G29" s="11">
        <f t="shared" ref="G29:G42" si="0">F29/E29</f>
        <v>1.3103261693101189</v>
      </c>
      <c r="H29" s="10">
        <f t="shared" ref="H29:H42" si="1">F29-E29</f>
        <v>56.857960740999999</v>
      </c>
      <c r="J29" s="5"/>
      <c r="L29" s="38"/>
    </row>
    <row r="30" spans="2:12" ht="15" customHeight="1" x14ac:dyDescent="0.25">
      <c r="B30" s="6"/>
      <c r="D30" s="32">
        <f>D29+1</f>
        <v>43401</v>
      </c>
      <c r="E30" s="33">
        <v>183.22</v>
      </c>
      <c r="F30" s="8">
        <v>240.077960741</v>
      </c>
      <c r="G30" s="11">
        <f t="shared" si="0"/>
        <v>1.3103261693101189</v>
      </c>
      <c r="H30" s="10">
        <f t="shared" si="1"/>
        <v>56.857960740999999</v>
      </c>
      <c r="J30" s="5"/>
    </row>
    <row r="31" spans="2:12" ht="15" customHeight="1" x14ac:dyDescent="0.25">
      <c r="B31" s="6"/>
      <c r="D31" s="32">
        <f t="shared" ref="D31:D42" si="2">D30+1</f>
        <v>43402</v>
      </c>
      <c r="E31" s="33">
        <v>183.22</v>
      </c>
      <c r="F31" s="8">
        <v>243.07480255700003</v>
      </c>
      <c r="G31" s="11">
        <f t="shared" si="0"/>
        <v>1.3266826905195941</v>
      </c>
      <c r="H31" s="10">
        <f t="shared" si="1"/>
        <v>59.854802557000028</v>
      </c>
      <c r="J31" s="5"/>
      <c r="L31" s="38"/>
    </row>
    <row r="32" spans="2:12" ht="15" customHeight="1" x14ac:dyDescent="0.25">
      <c r="B32" s="6"/>
      <c r="D32" s="32">
        <f t="shared" si="2"/>
        <v>43403</v>
      </c>
      <c r="E32" s="33">
        <v>183.22</v>
      </c>
      <c r="F32" s="8">
        <v>271.40040543399999</v>
      </c>
      <c r="G32" s="11">
        <f t="shared" si="0"/>
        <v>1.4812815491431066</v>
      </c>
      <c r="H32" s="10">
        <f t="shared" si="1"/>
        <v>88.180405433999994</v>
      </c>
      <c r="J32" s="5"/>
    </row>
    <row r="33" spans="2:14" ht="15" customHeight="1" x14ac:dyDescent="0.25">
      <c r="B33" s="6"/>
      <c r="D33" s="32">
        <f t="shared" si="2"/>
        <v>43404</v>
      </c>
      <c r="E33" s="33">
        <v>183.22</v>
      </c>
      <c r="F33" s="8">
        <v>291.41942344299997</v>
      </c>
      <c r="G33" s="11">
        <f t="shared" si="0"/>
        <v>1.5905437367263398</v>
      </c>
      <c r="H33" s="10">
        <f t="shared" si="1"/>
        <v>108.19942344299997</v>
      </c>
      <c r="J33" s="5"/>
    </row>
    <row r="34" spans="2:14" ht="15" customHeight="1" x14ac:dyDescent="0.25">
      <c r="B34" s="6"/>
      <c r="D34" s="32">
        <f t="shared" si="2"/>
        <v>43405</v>
      </c>
      <c r="E34" s="33">
        <v>183.22</v>
      </c>
      <c r="F34" s="8">
        <v>299.76612174600001</v>
      </c>
      <c r="G34" s="11">
        <f t="shared" si="0"/>
        <v>1.6360993436633555</v>
      </c>
      <c r="H34" s="10">
        <f t="shared" si="1"/>
        <v>116.54612174600001</v>
      </c>
      <c r="J34" s="5"/>
    </row>
    <row r="35" spans="2:14" ht="15" customHeight="1" x14ac:dyDescent="0.25">
      <c r="B35" s="6"/>
      <c r="D35" s="32">
        <f t="shared" si="2"/>
        <v>43406</v>
      </c>
      <c r="E35" s="33">
        <v>183.22</v>
      </c>
      <c r="F35" s="8">
        <v>234.32012779699997</v>
      </c>
      <c r="G35" s="11">
        <f t="shared" si="0"/>
        <v>1.278900380946403</v>
      </c>
      <c r="H35" s="10">
        <f t="shared" si="1"/>
        <v>51.100127796999971</v>
      </c>
      <c r="J35" s="5"/>
      <c r="L35" s="38"/>
      <c r="M35" s="40"/>
    </row>
    <row r="36" spans="2:14" ht="15" customHeight="1" x14ac:dyDescent="0.25">
      <c r="B36" s="6"/>
      <c r="D36" s="32">
        <f t="shared" si="2"/>
        <v>43407</v>
      </c>
      <c r="E36" s="33">
        <v>183.22</v>
      </c>
      <c r="F36" s="8">
        <v>242.31175214999999</v>
      </c>
      <c r="G36" s="11">
        <f t="shared" si="0"/>
        <v>1.3225180228686824</v>
      </c>
      <c r="H36" s="10">
        <f t="shared" si="1"/>
        <v>59.091752149999991</v>
      </c>
      <c r="J36" s="5"/>
      <c r="L36" s="38"/>
    </row>
    <row r="37" spans="2:14" ht="15" customHeight="1" x14ac:dyDescent="0.25">
      <c r="B37" s="6"/>
      <c r="D37" s="32">
        <f t="shared" si="2"/>
        <v>43408</v>
      </c>
      <c r="E37" s="33">
        <v>183.22</v>
      </c>
      <c r="F37" s="8">
        <v>242.31175214999999</v>
      </c>
      <c r="G37" s="11">
        <f t="shared" si="0"/>
        <v>1.3225180228686824</v>
      </c>
      <c r="H37" s="10">
        <f t="shared" si="1"/>
        <v>59.091752149999991</v>
      </c>
      <c r="J37" s="5"/>
      <c r="L37" s="38"/>
    </row>
    <row r="38" spans="2:14" ht="15" customHeight="1" x14ac:dyDescent="0.25">
      <c r="B38" s="6"/>
      <c r="D38" s="32">
        <f t="shared" si="2"/>
        <v>43409</v>
      </c>
      <c r="E38" s="33">
        <v>183.22</v>
      </c>
      <c r="F38" s="8">
        <v>232.11937914699999</v>
      </c>
      <c r="G38" s="11">
        <f t="shared" si="0"/>
        <v>1.2668888721045737</v>
      </c>
      <c r="H38" s="10">
        <f t="shared" si="1"/>
        <v>48.899379146999991</v>
      </c>
      <c r="J38" s="5"/>
      <c r="L38" s="38"/>
    </row>
    <row r="39" spans="2:14" ht="15" customHeight="1" x14ac:dyDescent="0.25">
      <c r="B39" s="6"/>
      <c r="D39" s="32">
        <f t="shared" si="2"/>
        <v>43410</v>
      </c>
      <c r="E39" s="33">
        <v>183.22</v>
      </c>
      <c r="F39" s="8">
        <v>252.70111799200001</v>
      </c>
      <c r="G39" s="11">
        <f t="shared" si="0"/>
        <v>1.3792223446785286</v>
      </c>
      <c r="H39" s="10">
        <f t="shared" si="1"/>
        <v>69.481117992000009</v>
      </c>
      <c r="J39" s="5"/>
      <c r="L39" s="38"/>
    </row>
    <row r="40" spans="2:14" ht="15" customHeight="1" x14ac:dyDescent="0.25">
      <c r="B40" s="6"/>
      <c r="D40" s="32">
        <f t="shared" si="2"/>
        <v>43411</v>
      </c>
      <c r="E40" s="33">
        <v>183.22</v>
      </c>
      <c r="F40" s="8">
        <v>269.61865677100002</v>
      </c>
      <c r="G40" s="11">
        <f t="shared" si="0"/>
        <v>1.4715569084761491</v>
      </c>
      <c r="H40" s="10">
        <f t="shared" si="1"/>
        <v>86.39865677100002</v>
      </c>
      <c r="J40" s="5"/>
      <c r="L40" s="38"/>
      <c r="N40" s="38"/>
    </row>
    <row r="41" spans="2:14" ht="15" customHeight="1" x14ac:dyDescent="0.25">
      <c r="B41" s="6"/>
      <c r="D41" s="32">
        <f t="shared" si="2"/>
        <v>43412</v>
      </c>
      <c r="E41" s="33">
        <v>183.22</v>
      </c>
      <c r="F41" s="8">
        <v>272.54002674099996</v>
      </c>
      <c r="G41" s="11">
        <f t="shared" si="0"/>
        <v>1.4875015104300839</v>
      </c>
      <c r="H41" s="10">
        <f t="shared" si="1"/>
        <v>89.320026740999964</v>
      </c>
      <c r="J41" s="5"/>
    </row>
    <row r="42" spans="2:14" ht="15" customHeight="1" x14ac:dyDescent="0.25">
      <c r="B42" s="6"/>
      <c r="D42" s="32">
        <f t="shared" si="2"/>
        <v>43413</v>
      </c>
      <c r="E42" s="33">
        <v>183.22</v>
      </c>
      <c r="F42" s="8">
        <v>252.04250453000003</v>
      </c>
      <c r="G42" s="11">
        <f t="shared" si="0"/>
        <v>1.3756276854601028</v>
      </c>
      <c r="H42" s="10">
        <f t="shared" si="1"/>
        <v>68.822504530000032</v>
      </c>
      <c r="J42" s="5"/>
    </row>
    <row r="43" spans="2:14" ht="15" customHeight="1" x14ac:dyDescent="0.25">
      <c r="B43" s="6"/>
      <c r="D43" s="9" t="s">
        <v>1</v>
      </c>
      <c r="E43" s="34">
        <f>SUM(E29:E42)</f>
        <v>2565.0799999999995</v>
      </c>
      <c r="F43" s="34">
        <f>SUM(F29:F42)</f>
        <v>3583.7819919399999</v>
      </c>
      <c r="G43" s="34"/>
      <c r="H43" s="34">
        <f>SUM(H29:H42)</f>
        <v>1018.7019919400001</v>
      </c>
      <c r="J43" s="5"/>
    </row>
    <row r="44" spans="2:14" ht="15" customHeight="1" x14ac:dyDescent="0.25">
      <c r="B44" s="6"/>
      <c r="D44" s="9" t="s">
        <v>0</v>
      </c>
      <c r="E44" s="8"/>
      <c r="F44" s="8">
        <f>AVERAGE(F29:F42)</f>
        <v>255.98442799571427</v>
      </c>
      <c r="G44" s="7"/>
      <c r="H44" s="8">
        <f>AVERAGE(H29:H42)</f>
        <v>72.764427995714286</v>
      </c>
      <c r="J44" s="5"/>
    </row>
    <row r="45" spans="2:14" x14ac:dyDescent="0.25">
      <c r="B45" s="6"/>
      <c r="J45" s="5"/>
    </row>
    <row r="46" spans="2:14" x14ac:dyDescent="0.25">
      <c r="B46" s="6"/>
      <c r="J46" s="5"/>
    </row>
    <row r="47" spans="2:14" x14ac:dyDescent="0.25">
      <c r="B47" s="6"/>
      <c r="J47" s="5"/>
    </row>
    <row r="48" spans="2:14" x14ac:dyDescent="0.25">
      <c r="B48" s="6"/>
      <c r="J48" s="5"/>
    </row>
    <row r="49" spans="2:10" x14ac:dyDescent="0.25">
      <c r="B49" s="4"/>
      <c r="C49" s="3"/>
      <c r="D49" s="3"/>
      <c r="E49" s="3"/>
      <c r="F49" s="3"/>
      <c r="G49" s="3"/>
      <c r="H49" s="3"/>
      <c r="I49" s="3"/>
      <c r="J49" s="2"/>
    </row>
  </sheetData>
  <mergeCells count="6"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1:N49"/>
  <sheetViews>
    <sheetView showGridLines="0" topLeftCell="A25" zoomScaleNormal="100" workbookViewId="0">
      <selection activeCell="G47" sqref="G47"/>
    </sheetView>
  </sheetViews>
  <sheetFormatPr defaultRowHeight="12.75" x14ac:dyDescent="0.25"/>
  <cols>
    <col min="1" max="2" width="9.140625" style="1"/>
    <col min="3" max="3" width="4.7109375" style="1" customWidth="1"/>
    <col min="4" max="4" width="24.5703125" style="1" customWidth="1"/>
    <col min="5" max="5" width="19.5703125" style="1" bestFit="1" customWidth="1"/>
    <col min="6" max="8" width="18.7109375" style="1" customWidth="1"/>
    <col min="9" max="10" width="9.140625" style="1"/>
    <col min="11" max="12" width="15.28515625" style="1" bestFit="1" customWidth="1"/>
    <col min="13" max="13" width="9.140625" style="1"/>
    <col min="14" max="14" width="15.28515625" style="1" bestFit="1" customWidth="1"/>
    <col min="15" max="258" width="9.140625" style="1"/>
    <col min="259" max="259" width="4.7109375" style="1" customWidth="1"/>
    <col min="260" max="260" width="20.7109375" style="1" customWidth="1"/>
    <col min="261" max="264" width="18.7109375" style="1" customWidth="1"/>
    <col min="265" max="514" width="9.140625" style="1"/>
    <col min="515" max="515" width="4.7109375" style="1" customWidth="1"/>
    <col min="516" max="516" width="20.7109375" style="1" customWidth="1"/>
    <col min="517" max="520" width="18.7109375" style="1" customWidth="1"/>
    <col min="521" max="770" width="9.140625" style="1"/>
    <col min="771" max="771" width="4.7109375" style="1" customWidth="1"/>
    <col min="772" max="772" width="20.7109375" style="1" customWidth="1"/>
    <col min="773" max="776" width="18.7109375" style="1" customWidth="1"/>
    <col min="777" max="1026" width="9.140625" style="1"/>
    <col min="1027" max="1027" width="4.7109375" style="1" customWidth="1"/>
    <col min="1028" max="1028" width="20.7109375" style="1" customWidth="1"/>
    <col min="1029" max="1032" width="18.7109375" style="1" customWidth="1"/>
    <col min="1033" max="1282" width="9.140625" style="1"/>
    <col min="1283" max="1283" width="4.7109375" style="1" customWidth="1"/>
    <col min="1284" max="1284" width="20.7109375" style="1" customWidth="1"/>
    <col min="1285" max="1288" width="18.7109375" style="1" customWidth="1"/>
    <col min="1289" max="1538" width="9.140625" style="1"/>
    <col min="1539" max="1539" width="4.7109375" style="1" customWidth="1"/>
    <col min="1540" max="1540" width="20.7109375" style="1" customWidth="1"/>
    <col min="1541" max="1544" width="18.7109375" style="1" customWidth="1"/>
    <col min="1545" max="1794" width="9.140625" style="1"/>
    <col min="1795" max="1795" width="4.7109375" style="1" customWidth="1"/>
    <col min="1796" max="1796" width="20.7109375" style="1" customWidth="1"/>
    <col min="1797" max="1800" width="18.7109375" style="1" customWidth="1"/>
    <col min="1801" max="2050" width="9.140625" style="1"/>
    <col min="2051" max="2051" width="4.7109375" style="1" customWidth="1"/>
    <col min="2052" max="2052" width="20.7109375" style="1" customWidth="1"/>
    <col min="2053" max="2056" width="18.7109375" style="1" customWidth="1"/>
    <col min="2057" max="2306" width="9.140625" style="1"/>
    <col min="2307" max="2307" width="4.7109375" style="1" customWidth="1"/>
    <col min="2308" max="2308" width="20.7109375" style="1" customWidth="1"/>
    <col min="2309" max="2312" width="18.7109375" style="1" customWidth="1"/>
    <col min="2313" max="2562" width="9.140625" style="1"/>
    <col min="2563" max="2563" width="4.7109375" style="1" customWidth="1"/>
    <col min="2564" max="2564" width="20.7109375" style="1" customWidth="1"/>
    <col min="2565" max="2568" width="18.7109375" style="1" customWidth="1"/>
    <col min="2569" max="2818" width="9.140625" style="1"/>
    <col min="2819" max="2819" width="4.7109375" style="1" customWidth="1"/>
    <col min="2820" max="2820" width="20.7109375" style="1" customWidth="1"/>
    <col min="2821" max="2824" width="18.7109375" style="1" customWidth="1"/>
    <col min="2825" max="3074" width="9.140625" style="1"/>
    <col min="3075" max="3075" width="4.7109375" style="1" customWidth="1"/>
    <col min="3076" max="3076" width="20.7109375" style="1" customWidth="1"/>
    <col min="3077" max="3080" width="18.7109375" style="1" customWidth="1"/>
    <col min="3081" max="3330" width="9.140625" style="1"/>
    <col min="3331" max="3331" width="4.7109375" style="1" customWidth="1"/>
    <col min="3332" max="3332" width="20.7109375" style="1" customWidth="1"/>
    <col min="3333" max="3336" width="18.7109375" style="1" customWidth="1"/>
    <col min="3337" max="3586" width="9.140625" style="1"/>
    <col min="3587" max="3587" width="4.7109375" style="1" customWidth="1"/>
    <col min="3588" max="3588" width="20.7109375" style="1" customWidth="1"/>
    <col min="3589" max="3592" width="18.7109375" style="1" customWidth="1"/>
    <col min="3593" max="3842" width="9.140625" style="1"/>
    <col min="3843" max="3843" width="4.7109375" style="1" customWidth="1"/>
    <col min="3844" max="3844" width="20.7109375" style="1" customWidth="1"/>
    <col min="3845" max="3848" width="18.7109375" style="1" customWidth="1"/>
    <col min="3849" max="4098" width="9.140625" style="1"/>
    <col min="4099" max="4099" width="4.7109375" style="1" customWidth="1"/>
    <col min="4100" max="4100" width="20.7109375" style="1" customWidth="1"/>
    <col min="4101" max="4104" width="18.7109375" style="1" customWidth="1"/>
    <col min="4105" max="4354" width="9.140625" style="1"/>
    <col min="4355" max="4355" width="4.7109375" style="1" customWidth="1"/>
    <col min="4356" max="4356" width="20.7109375" style="1" customWidth="1"/>
    <col min="4357" max="4360" width="18.7109375" style="1" customWidth="1"/>
    <col min="4361" max="4610" width="9.140625" style="1"/>
    <col min="4611" max="4611" width="4.7109375" style="1" customWidth="1"/>
    <col min="4612" max="4612" width="20.7109375" style="1" customWidth="1"/>
    <col min="4613" max="4616" width="18.7109375" style="1" customWidth="1"/>
    <col min="4617" max="4866" width="9.140625" style="1"/>
    <col min="4867" max="4867" width="4.7109375" style="1" customWidth="1"/>
    <col min="4868" max="4868" width="20.7109375" style="1" customWidth="1"/>
    <col min="4869" max="4872" width="18.7109375" style="1" customWidth="1"/>
    <col min="4873" max="5122" width="9.140625" style="1"/>
    <col min="5123" max="5123" width="4.7109375" style="1" customWidth="1"/>
    <col min="5124" max="5124" width="20.7109375" style="1" customWidth="1"/>
    <col min="5125" max="5128" width="18.7109375" style="1" customWidth="1"/>
    <col min="5129" max="5378" width="9.140625" style="1"/>
    <col min="5379" max="5379" width="4.7109375" style="1" customWidth="1"/>
    <col min="5380" max="5380" width="20.7109375" style="1" customWidth="1"/>
    <col min="5381" max="5384" width="18.7109375" style="1" customWidth="1"/>
    <col min="5385" max="5634" width="9.140625" style="1"/>
    <col min="5635" max="5635" width="4.7109375" style="1" customWidth="1"/>
    <col min="5636" max="5636" width="20.7109375" style="1" customWidth="1"/>
    <col min="5637" max="5640" width="18.7109375" style="1" customWidth="1"/>
    <col min="5641" max="5890" width="9.140625" style="1"/>
    <col min="5891" max="5891" width="4.7109375" style="1" customWidth="1"/>
    <col min="5892" max="5892" width="20.7109375" style="1" customWidth="1"/>
    <col min="5893" max="5896" width="18.7109375" style="1" customWidth="1"/>
    <col min="5897" max="6146" width="9.140625" style="1"/>
    <col min="6147" max="6147" width="4.7109375" style="1" customWidth="1"/>
    <col min="6148" max="6148" width="20.7109375" style="1" customWidth="1"/>
    <col min="6149" max="6152" width="18.7109375" style="1" customWidth="1"/>
    <col min="6153" max="6402" width="9.140625" style="1"/>
    <col min="6403" max="6403" width="4.7109375" style="1" customWidth="1"/>
    <col min="6404" max="6404" width="20.7109375" style="1" customWidth="1"/>
    <col min="6405" max="6408" width="18.7109375" style="1" customWidth="1"/>
    <col min="6409" max="6658" width="9.140625" style="1"/>
    <col min="6659" max="6659" width="4.7109375" style="1" customWidth="1"/>
    <col min="6660" max="6660" width="20.7109375" style="1" customWidth="1"/>
    <col min="6661" max="6664" width="18.7109375" style="1" customWidth="1"/>
    <col min="6665" max="6914" width="9.140625" style="1"/>
    <col min="6915" max="6915" width="4.7109375" style="1" customWidth="1"/>
    <col min="6916" max="6916" width="20.7109375" style="1" customWidth="1"/>
    <col min="6917" max="6920" width="18.7109375" style="1" customWidth="1"/>
    <col min="6921" max="7170" width="9.140625" style="1"/>
    <col min="7171" max="7171" width="4.7109375" style="1" customWidth="1"/>
    <col min="7172" max="7172" width="20.7109375" style="1" customWidth="1"/>
    <col min="7173" max="7176" width="18.7109375" style="1" customWidth="1"/>
    <col min="7177" max="7426" width="9.140625" style="1"/>
    <col min="7427" max="7427" width="4.7109375" style="1" customWidth="1"/>
    <col min="7428" max="7428" width="20.7109375" style="1" customWidth="1"/>
    <col min="7429" max="7432" width="18.7109375" style="1" customWidth="1"/>
    <col min="7433" max="7682" width="9.140625" style="1"/>
    <col min="7683" max="7683" width="4.7109375" style="1" customWidth="1"/>
    <col min="7684" max="7684" width="20.7109375" style="1" customWidth="1"/>
    <col min="7685" max="7688" width="18.7109375" style="1" customWidth="1"/>
    <col min="7689" max="7938" width="9.140625" style="1"/>
    <col min="7939" max="7939" width="4.7109375" style="1" customWidth="1"/>
    <col min="7940" max="7940" width="20.7109375" style="1" customWidth="1"/>
    <col min="7941" max="7944" width="18.7109375" style="1" customWidth="1"/>
    <col min="7945" max="8194" width="9.140625" style="1"/>
    <col min="8195" max="8195" width="4.7109375" style="1" customWidth="1"/>
    <col min="8196" max="8196" width="20.7109375" style="1" customWidth="1"/>
    <col min="8197" max="8200" width="18.7109375" style="1" customWidth="1"/>
    <col min="8201" max="8450" width="9.140625" style="1"/>
    <col min="8451" max="8451" width="4.7109375" style="1" customWidth="1"/>
    <col min="8452" max="8452" width="20.7109375" style="1" customWidth="1"/>
    <col min="8453" max="8456" width="18.7109375" style="1" customWidth="1"/>
    <col min="8457" max="8706" width="9.140625" style="1"/>
    <col min="8707" max="8707" width="4.7109375" style="1" customWidth="1"/>
    <col min="8708" max="8708" width="20.7109375" style="1" customWidth="1"/>
    <col min="8709" max="8712" width="18.7109375" style="1" customWidth="1"/>
    <col min="8713" max="8962" width="9.140625" style="1"/>
    <col min="8963" max="8963" width="4.7109375" style="1" customWidth="1"/>
    <col min="8964" max="8964" width="20.7109375" style="1" customWidth="1"/>
    <col min="8965" max="8968" width="18.7109375" style="1" customWidth="1"/>
    <col min="8969" max="9218" width="9.140625" style="1"/>
    <col min="9219" max="9219" width="4.7109375" style="1" customWidth="1"/>
    <col min="9220" max="9220" width="20.7109375" style="1" customWidth="1"/>
    <col min="9221" max="9224" width="18.7109375" style="1" customWidth="1"/>
    <col min="9225" max="9474" width="9.140625" style="1"/>
    <col min="9475" max="9475" width="4.7109375" style="1" customWidth="1"/>
    <col min="9476" max="9476" width="20.7109375" style="1" customWidth="1"/>
    <col min="9477" max="9480" width="18.7109375" style="1" customWidth="1"/>
    <col min="9481" max="9730" width="9.140625" style="1"/>
    <col min="9731" max="9731" width="4.7109375" style="1" customWidth="1"/>
    <col min="9732" max="9732" width="20.7109375" style="1" customWidth="1"/>
    <col min="9733" max="9736" width="18.7109375" style="1" customWidth="1"/>
    <col min="9737" max="9986" width="9.140625" style="1"/>
    <col min="9987" max="9987" width="4.7109375" style="1" customWidth="1"/>
    <col min="9988" max="9988" width="20.7109375" style="1" customWidth="1"/>
    <col min="9989" max="9992" width="18.7109375" style="1" customWidth="1"/>
    <col min="9993" max="10242" width="9.140625" style="1"/>
    <col min="10243" max="10243" width="4.7109375" style="1" customWidth="1"/>
    <col min="10244" max="10244" width="20.7109375" style="1" customWidth="1"/>
    <col min="10245" max="10248" width="18.7109375" style="1" customWidth="1"/>
    <col min="10249" max="10498" width="9.140625" style="1"/>
    <col min="10499" max="10499" width="4.7109375" style="1" customWidth="1"/>
    <col min="10500" max="10500" width="20.7109375" style="1" customWidth="1"/>
    <col min="10501" max="10504" width="18.7109375" style="1" customWidth="1"/>
    <col min="10505" max="10754" width="9.140625" style="1"/>
    <col min="10755" max="10755" width="4.7109375" style="1" customWidth="1"/>
    <col min="10756" max="10756" width="20.7109375" style="1" customWidth="1"/>
    <col min="10757" max="10760" width="18.7109375" style="1" customWidth="1"/>
    <col min="10761" max="11010" width="9.140625" style="1"/>
    <col min="11011" max="11011" width="4.7109375" style="1" customWidth="1"/>
    <col min="11012" max="11012" width="20.7109375" style="1" customWidth="1"/>
    <col min="11013" max="11016" width="18.7109375" style="1" customWidth="1"/>
    <col min="11017" max="11266" width="9.140625" style="1"/>
    <col min="11267" max="11267" width="4.7109375" style="1" customWidth="1"/>
    <col min="11268" max="11268" width="20.7109375" style="1" customWidth="1"/>
    <col min="11269" max="11272" width="18.7109375" style="1" customWidth="1"/>
    <col min="11273" max="11522" width="9.140625" style="1"/>
    <col min="11523" max="11523" width="4.7109375" style="1" customWidth="1"/>
    <col min="11524" max="11524" width="20.7109375" style="1" customWidth="1"/>
    <col min="11525" max="11528" width="18.7109375" style="1" customWidth="1"/>
    <col min="11529" max="11778" width="9.140625" style="1"/>
    <col min="11779" max="11779" width="4.7109375" style="1" customWidth="1"/>
    <col min="11780" max="11780" width="20.7109375" style="1" customWidth="1"/>
    <col min="11781" max="11784" width="18.7109375" style="1" customWidth="1"/>
    <col min="11785" max="12034" width="9.140625" style="1"/>
    <col min="12035" max="12035" width="4.7109375" style="1" customWidth="1"/>
    <col min="12036" max="12036" width="20.7109375" style="1" customWidth="1"/>
    <col min="12037" max="12040" width="18.7109375" style="1" customWidth="1"/>
    <col min="12041" max="12290" width="9.140625" style="1"/>
    <col min="12291" max="12291" width="4.7109375" style="1" customWidth="1"/>
    <col min="12292" max="12292" width="20.7109375" style="1" customWidth="1"/>
    <col min="12293" max="12296" width="18.7109375" style="1" customWidth="1"/>
    <col min="12297" max="12546" width="9.140625" style="1"/>
    <col min="12547" max="12547" width="4.7109375" style="1" customWidth="1"/>
    <col min="12548" max="12548" width="20.7109375" style="1" customWidth="1"/>
    <col min="12549" max="12552" width="18.7109375" style="1" customWidth="1"/>
    <col min="12553" max="12802" width="9.140625" style="1"/>
    <col min="12803" max="12803" width="4.7109375" style="1" customWidth="1"/>
    <col min="12804" max="12804" width="20.7109375" style="1" customWidth="1"/>
    <col min="12805" max="12808" width="18.7109375" style="1" customWidth="1"/>
    <col min="12809" max="13058" width="9.140625" style="1"/>
    <col min="13059" max="13059" width="4.7109375" style="1" customWidth="1"/>
    <col min="13060" max="13060" width="20.7109375" style="1" customWidth="1"/>
    <col min="13061" max="13064" width="18.7109375" style="1" customWidth="1"/>
    <col min="13065" max="13314" width="9.140625" style="1"/>
    <col min="13315" max="13315" width="4.7109375" style="1" customWidth="1"/>
    <col min="13316" max="13316" width="20.7109375" style="1" customWidth="1"/>
    <col min="13317" max="13320" width="18.7109375" style="1" customWidth="1"/>
    <col min="13321" max="13570" width="9.140625" style="1"/>
    <col min="13571" max="13571" width="4.7109375" style="1" customWidth="1"/>
    <col min="13572" max="13572" width="20.7109375" style="1" customWidth="1"/>
    <col min="13573" max="13576" width="18.7109375" style="1" customWidth="1"/>
    <col min="13577" max="13826" width="9.140625" style="1"/>
    <col min="13827" max="13827" width="4.7109375" style="1" customWidth="1"/>
    <col min="13828" max="13828" width="20.7109375" style="1" customWidth="1"/>
    <col min="13829" max="13832" width="18.7109375" style="1" customWidth="1"/>
    <col min="13833" max="14082" width="9.140625" style="1"/>
    <col min="14083" max="14083" width="4.7109375" style="1" customWidth="1"/>
    <col min="14084" max="14084" width="20.7109375" style="1" customWidth="1"/>
    <col min="14085" max="14088" width="18.7109375" style="1" customWidth="1"/>
    <col min="14089" max="14338" width="9.140625" style="1"/>
    <col min="14339" max="14339" width="4.7109375" style="1" customWidth="1"/>
    <col min="14340" max="14340" width="20.7109375" style="1" customWidth="1"/>
    <col min="14341" max="14344" width="18.7109375" style="1" customWidth="1"/>
    <col min="14345" max="14594" width="9.140625" style="1"/>
    <col min="14595" max="14595" width="4.7109375" style="1" customWidth="1"/>
    <col min="14596" max="14596" width="20.7109375" style="1" customWidth="1"/>
    <col min="14597" max="14600" width="18.7109375" style="1" customWidth="1"/>
    <col min="14601" max="14850" width="9.140625" style="1"/>
    <col min="14851" max="14851" width="4.7109375" style="1" customWidth="1"/>
    <col min="14852" max="14852" width="20.7109375" style="1" customWidth="1"/>
    <col min="14853" max="14856" width="18.7109375" style="1" customWidth="1"/>
    <col min="14857" max="15106" width="9.140625" style="1"/>
    <col min="15107" max="15107" width="4.7109375" style="1" customWidth="1"/>
    <col min="15108" max="15108" width="20.7109375" style="1" customWidth="1"/>
    <col min="15109" max="15112" width="18.7109375" style="1" customWidth="1"/>
    <col min="15113" max="15362" width="9.140625" style="1"/>
    <col min="15363" max="15363" width="4.7109375" style="1" customWidth="1"/>
    <col min="15364" max="15364" width="20.7109375" style="1" customWidth="1"/>
    <col min="15365" max="15368" width="18.7109375" style="1" customWidth="1"/>
    <col min="15369" max="15618" width="9.140625" style="1"/>
    <col min="15619" max="15619" width="4.7109375" style="1" customWidth="1"/>
    <col min="15620" max="15620" width="20.7109375" style="1" customWidth="1"/>
    <col min="15621" max="15624" width="18.7109375" style="1" customWidth="1"/>
    <col min="15625" max="15874" width="9.140625" style="1"/>
    <col min="15875" max="15875" width="4.7109375" style="1" customWidth="1"/>
    <col min="15876" max="15876" width="20.7109375" style="1" customWidth="1"/>
    <col min="15877" max="15880" width="18.7109375" style="1" customWidth="1"/>
    <col min="15881" max="16130" width="9.140625" style="1"/>
    <col min="16131" max="16131" width="4.7109375" style="1" customWidth="1"/>
    <col min="16132" max="16132" width="20.7109375" style="1" customWidth="1"/>
    <col min="16133" max="16136" width="18.7109375" style="1" customWidth="1"/>
    <col min="16137" max="16384" width="9.140625" style="1"/>
  </cols>
  <sheetData>
    <row r="1" spans="2:11" x14ac:dyDescent="0.25">
      <c r="K1" s="28"/>
    </row>
    <row r="2" spans="2:11" x14ac:dyDescent="0.25">
      <c r="B2" s="31"/>
      <c r="C2" s="30"/>
      <c r="D2" s="30"/>
      <c r="E2" s="30"/>
      <c r="F2" s="30"/>
      <c r="G2" s="30"/>
      <c r="H2" s="30"/>
      <c r="I2" s="30"/>
      <c r="J2" s="29"/>
      <c r="K2" s="28"/>
    </row>
    <row r="3" spans="2:11" x14ac:dyDescent="0.25">
      <c r="B3" s="6"/>
      <c r="E3" s="27"/>
      <c r="F3" s="26" t="s">
        <v>35</v>
      </c>
      <c r="G3" s="27"/>
      <c r="J3" s="5"/>
    </row>
    <row r="4" spans="2:11" x14ac:dyDescent="0.25">
      <c r="B4" s="6"/>
      <c r="F4" s="26" t="s">
        <v>34</v>
      </c>
      <c r="J4" s="5"/>
    </row>
    <row r="5" spans="2:11" x14ac:dyDescent="0.25">
      <c r="B5" s="6"/>
      <c r="D5" s="16"/>
      <c r="J5" s="5"/>
    </row>
    <row r="6" spans="2:11" x14ac:dyDescent="0.25">
      <c r="B6" s="6"/>
      <c r="E6" s="25"/>
      <c r="J6" s="5"/>
    </row>
    <row r="7" spans="2:11" ht="15" customHeight="1" x14ac:dyDescent="0.25">
      <c r="B7" s="6"/>
      <c r="D7" s="16" t="s">
        <v>33</v>
      </c>
      <c r="E7" s="24" t="s">
        <v>36</v>
      </c>
      <c r="F7" s="24"/>
      <c r="J7" s="5"/>
    </row>
    <row r="8" spans="2:11" x14ac:dyDescent="0.25">
      <c r="B8" s="6"/>
      <c r="J8" s="5"/>
    </row>
    <row r="9" spans="2:11" x14ac:dyDescent="0.25">
      <c r="B9" s="6"/>
      <c r="D9" s="96" t="s">
        <v>32</v>
      </c>
      <c r="E9" s="96"/>
      <c r="F9" s="96"/>
      <c r="J9" s="5"/>
    </row>
    <row r="10" spans="2:11" x14ac:dyDescent="0.25">
      <c r="B10" s="6"/>
      <c r="J10" s="5"/>
    </row>
    <row r="11" spans="2:11" x14ac:dyDescent="0.25">
      <c r="B11" s="6"/>
      <c r="D11" s="1" t="s">
        <v>31</v>
      </c>
      <c r="J11" s="5"/>
    </row>
    <row r="12" spans="2:11" x14ac:dyDescent="0.25">
      <c r="B12" s="6"/>
      <c r="J12" s="5"/>
    </row>
    <row r="13" spans="2:11" ht="15" customHeight="1" x14ac:dyDescent="0.25">
      <c r="B13" s="6"/>
      <c r="D13" s="16" t="s">
        <v>30</v>
      </c>
      <c r="E13" s="23" t="s">
        <v>66</v>
      </c>
      <c r="J13" s="5"/>
    </row>
    <row r="14" spans="2:11" x14ac:dyDescent="0.25">
      <c r="B14" s="6"/>
      <c r="J14" s="5"/>
    </row>
    <row r="15" spans="2:11" x14ac:dyDescent="0.25">
      <c r="B15" s="6"/>
      <c r="H15" s="36" t="s">
        <v>29</v>
      </c>
      <c r="J15" s="5"/>
    </row>
    <row r="16" spans="2:11" ht="15" customHeight="1" x14ac:dyDescent="0.25">
      <c r="B16" s="6"/>
      <c r="C16" s="22"/>
      <c r="D16" s="21"/>
      <c r="E16" s="20"/>
      <c r="F16" s="20"/>
      <c r="G16" s="19"/>
      <c r="H16" s="12" t="s">
        <v>28</v>
      </c>
      <c r="J16" s="5"/>
    </row>
    <row r="17" spans="2:12" ht="15" customHeight="1" x14ac:dyDescent="0.25">
      <c r="B17" s="6"/>
      <c r="C17" s="15" t="s">
        <v>27</v>
      </c>
      <c r="D17" s="93" t="s">
        <v>26</v>
      </c>
      <c r="E17" s="94"/>
      <c r="F17" s="94"/>
      <c r="G17" s="95"/>
      <c r="H17" s="7"/>
      <c r="J17" s="5"/>
    </row>
    <row r="18" spans="2:12" ht="15" customHeight="1" x14ac:dyDescent="0.25">
      <c r="B18" s="6"/>
      <c r="C18" s="18"/>
      <c r="D18" s="93" t="s">
        <v>25</v>
      </c>
      <c r="E18" s="94"/>
      <c r="F18" s="94"/>
      <c r="G18" s="95"/>
      <c r="H18" s="39">
        <v>4660.5600000000004</v>
      </c>
      <c r="J18" s="5"/>
    </row>
    <row r="19" spans="2:12" ht="15" customHeight="1" x14ac:dyDescent="0.25">
      <c r="B19" s="6"/>
      <c r="C19" s="17"/>
      <c r="D19" s="93" t="s">
        <v>24</v>
      </c>
      <c r="E19" s="94"/>
      <c r="F19" s="94"/>
      <c r="G19" s="95"/>
      <c r="H19" s="7" t="s">
        <v>23</v>
      </c>
      <c r="J19" s="5"/>
    </row>
    <row r="20" spans="2:12" ht="15" customHeight="1" x14ac:dyDescent="0.25"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186.42240000000001</v>
      </c>
      <c r="J20" s="5"/>
    </row>
    <row r="21" spans="2:12" ht="15" customHeight="1" x14ac:dyDescent="0.25"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J21" s="5"/>
    </row>
    <row r="22" spans="2:12" x14ac:dyDescent="0.25">
      <c r="B22" s="6"/>
      <c r="J22" s="5"/>
    </row>
    <row r="23" spans="2:12" x14ac:dyDescent="0.25">
      <c r="B23" s="6"/>
      <c r="J23" s="5"/>
    </row>
    <row r="24" spans="2:12" x14ac:dyDescent="0.25">
      <c r="B24" s="6"/>
      <c r="H24" s="16" t="s">
        <v>17</v>
      </c>
      <c r="J24" s="5"/>
    </row>
    <row r="25" spans="2:12" ht="14.1" customHeight="1" x14ac:dyDescent="0.25">
      <c r="B25" s="6"/>
      <c r="D25" s="15" t="s">
        <v>16</v>
      </c>
      <c r="E25" s="15" t="s">
        <v>15</v>
      </c>
      <c r="F25" s="15" t="s">
        <v>14</v>
      </c>
      <c r="G25" s="15" t="s">
        <v>13</v>
      </c>
      <c r="H25" s="15" t="s">
        <v>12</v>
      </c>
      <c r="J25" s="5"/>
    </row>
    <row r="26" spans="2:12" ht="14.1" customHeight="1" x14ac:dyDescent="0.25">
      <c r="B26" s="6"/>
      <c r="D26" s="13" t="s">
        <v>11</v>
      </c>
      <c r="E26" s="13" t="s">
        <v>10</v>
      </c>
      <c r="F26" s="13" t="s">
        <v>9</v>
      </c>
      <c r="G26" s="13" t="s">
        <v>8</v>
      </c>
      <c r="H26" s="13" t="s">
        <v>7</v>
      </c>
      <c r="J26" s="5"/>
    </row>
    <row r="27" spans="2:12" ht="13.5" customHeight="1" x14ac:dyDescent="0.25">
      <c r="B27" s="6"/>
      <c r="D27" s="13"/>
      <c r="E27" s="14" t="s">
        <v>6</v>
      </c>
      <c r="F27" s="13" t="s">
        <v>5</v>
      </c>
      <c r="G27" s="13" t="s">
        <v>4</v>
      </c>
      <c r="H27" s="13" t="s">
        <v>3</v>
      </c>
      <c r="J27" s="5"/>
    </row>
    <row r="28" spans="2:12" ht="14.1" customHeight="1" x14ac:dyDescent="0.25">
      <c r="B28" s="6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J28" s="5"/>
    </row>
    <row r="29" spans="2:12" ht="15" customHeight="1" x14ac:dyDescent="0.25">
      <c r="B29" s="6"/>
      <c r="D29" s="32">
        <v>43414</v>
      </c>
      <c r="E29" s="33">
        <v>186.42240000000001</v>
      </c>
      <c r="F29" s="8">
        <v>252.04250453000003</v>
      </c>
      <c r="G29" s="11">
        <f t="shared" ref="G29:G42" si="0">F29/E29</f>
        <v>1.3519968873375732</v>
      </c>
      <c r="H29" s="10">
        <f t="shared" ref="H29:H42" si="1">F29-E29</f>
        <v>65.62010453000002</v>
      </c>
      <c r="J29" s="5"/>
      <c r="L29" s="38"/>
    </row>
    <row r="30" spans="2:12" ht="15" customHeight="1" x14ac:dyDescent="0.25">
      <c r="B30" s="6"/>
      <c r="D30" s="32">
        <f>D29+1</f>
        <v>43415</v>
      </c>
      <c r="E30" s="33">
        <v>186.42240000000001</v>
      </c>
      <c r="F30" s="8">
        <v>252.04250453000003</v>
      </c>
      <c r="G30" s="11">
        <f t="shared" si="0"/>
        <v>1.3519968873375732</v>
      </c>
      <c r="H30" s="10">
        <f t="shared" si="1"/>
        <v>65.62010453000002</v>
      </c>
      <c r="J30" s="5"/>
    </row>
    <row r="31" spans="2:12" ht="15" customHeight="1" x14ac:dyDescent="0.25">
      <c r="B31" s="6"/>
      <c r="D31" s="32">
        <f t="shared" ref="D31:D42" si="2">D30+1</f>
        <v>43416</v>
      </c>
      <c r="E31" s="33">
        <v>186.42240000000001</v>
      </c>
      <c r="F31" s="8">
        <v>238.02109414499998</v>
      </c>
      <c r="G31" s="11">
        <f t="shared" si="0"/>
        <v>1.2767837671063131</v>
      </c>
      <c r="H31" s="10">
        <f t="shared" si="1"/>
        <v>51.598694144999968</v>
      </c>
      <c r="J31" s="5"/>
      <c r="L31" s="38"/>
    </row>
    <row r="32" spans="2:12" ht="15" customHeight="1" x14ac:dyDescent="0.25">
      <c r="B32" s="6"/>
      <c r="D32" s="32">
        <f t="shared" si="2"/>
        <v>43417</v>
      </c>
      <c r="E32" s="33">
        <v>186.42240000000001</v>
      </c>
      <c r="F32" s="8">
        <v>240.51116018299999</v>
      </c>
      <c r="G32" s="11">
        <f t="shared" si="0"/>
        <v>1.2901408853388863</v>
      </c>
      <c r="H32" s="10">
        <f t="shared" si="1"/>
        <v>54.088760182999977</v>
      </c>
      <c r="J32" s="5"/>
      <c r="K32" s="38"/>
    </row>
    <row r="33" spans="2:14" ht="15" customHeight="1" x14ac:dyDescent="0.25">
      <c r="B33" s="6"/>
      <c r="D33" s="32">
        <f t="shared" si="2"/>
        <v>43418</v>
      </c>
      <c r="E33" s="33">
        <v>186.42240000000001</v>
      </c>
      <c r="F33" s="8">
        <v>262.67802650100003</v>
      </c>
      <c r="G33" s="11">
        <f t="shared" si="0"/>
        <v>1.4090475527672641</v>
      </c>
      <c r="H33" s="10">
        <f t="shared" si="1"/>
        <v>76.255626501000023</v>
      </c>
      <c r="J33" s="5"/>
    </row>
    <row r="34" spans="2:14" ht="15" customHeight="1" x14ac:dyDescent="0.25">
      <c r="B34" s="6"/>
      <c r="D34" s="32">
        <f t="shared" si="2"/>
        <v>43419</v>
      </c>
      <c r="E34" s="33">
        <v>186.42240000000001</v>
      </c>
      <c r="F34" s="8">
        <v>256.59134098699997</v>
      </c>
      <c r="G34" s="11">
        <f t="shared" si="0"/>
        <v>1.3763975841261562</v>
      </c>
      <c r="H34" s="10">
        <f t="shared" si="1"/>
        <v>70.168940986999957</v>
      </c>
      <c r="J34" s="5"/>
    </row>
    <row r="35" spans="2:14" ht="15" customHeight="1" x14ac:dyDescent="0.25">
      <c r="B35" s="6"/>
      <c r="D35" s="32">
        <f t="shared" si="2"/>
        <v>43420</v>
      </c>
      <c r="E35" s="33">
        <v>186.42240000000001</v>
      </c>
      <c r="F35" s="8">
        <v>255.59831430700001</v>
      </c>
      <c r="G35" s="11">
        <f t="shared" si="0"/>
        <v>1.371070827899437</v>
      </c>
      <c r="H35" s="10">
        <f t="shared" si="1"/>
        <v>69.175914306999999</v>
      </c>
      <c r="J35" s="5"/>
      <c r="L35" s="38"/>
      <c r="M35" s="40"/>
    </row>
    <row r="36" spans="2:14" ht="15" customHeight="1" x14ac:dyDescent="0.25">
      <c r="B36" s="6"/>
      <c r="D36" s="32">
        <f t="shared" si="2"/>
        <v>43421</v>
      </c>
      <c r="E36" s="33">
        <v>186.42240000000001</v>
      </c>
      <c r="F36" s="8">
        <v>275.05835932399998</v>
      </c>
      <c r="G36" s="11">
        <f t="shared" si="0"/>
        <v>1.4754576666967059</v>
      </c>
      <c r="H36" s="10">
        <f t="shared" si="1"/>
        <v>88.63595932399997</v>
      </c>
      <c r="J36" s="5"/>
      <c r="L36" s="38"/>
    </row>
    <row r="37" spans="2:14" ht="15" customHeight="1" x14ac:dyDescent="0.25">
      <c r="B37" s="6"/>
      <c r="D37" s="32">
        <f t="shared" si="2"/>
        <v>43422</v>
      </c>
      <c r="E37" s="33">
        <v>186.42240000000001</v>
      </c>
      <c r="F37" s="8">
        <v>275.05835932399998</v>
      </c>
      <c r="G37" s="11">
        <f t="shared" si="0"/>
        <v>1.4754576666967059</v>
      </c>
      <c r="H37" s="10">
        <f t="shared" si="1"/>
        <v>88.63595932399997</v>
      </c>
      <c r="J37" s="5"/>
      <c r="L37" s="38"/>
    </row>
    <row r="38" spans="2:14" ht="15" customHeight="1" x14ac:dyDescent="0.25">
      <c r="B38" s="6"/>
      <c r="D38" s="32">
        <f t="shared" si="2"/>
        <v>43423</v>
      </c>
      <c r="E38" s="33">
        <v>186.42240000000001</v>
      </c>
      <c r="F38" s="8">
        <v>237.83644962299999</v>
      </c>
      <c r="G38" s="11">
        <f t="shared" si="0"/>
        <v>1.2757933039323599</v>
      </c>
      <c r="H38" s="10">
        <f t="shared" si="1"/>
        <v>51.414049622999983</v>
      </c>
      <c r="J38" s="5"/>
      <c r="L38" s="38"/>
    </row>
    <row r="39" spans="2:14" ht="15" customHeight="1" x14ac:dyDescent="0.25">
      <c r="B39" s="6"/>
      <c r="D39" s="32">
        <f t="shared" si="2"/>
        <v>43424</v>
      </c>
      <c r="E39" s="33">
        <v>186.42240000000001</v>
      </c>
      <c r="F39" s="8">
        <v>237.14303323600001</v>
      </c>
      <c r="G39" s="11">
        <f t="shared" si="0"/>
        <v>1.2720737059280429</v>
      </c>
      <c r="H39" s="10">
        <f t="shared" si="1"/>
        <v>50.720633235999998</v>
      </c>
      <c r="J39" s="5"/>
      <c r="L39" s="38"/>
    </row>
    <row r="40" spans="2:14" ht="15" customHeight="1" x14ac:dyDescent="0.25">
      <c r="B40" s="6"/>
      <c r="D40" s="32">
        <f t="shared" si="2"/>
        <v>43425</v>
      </c>
      <c r="E40" s="33">
        <v>186.42240000000001</v>
      </c>
      <c r="F40" s="8">
        <v>243.34703737600003</v>
      </c>
      <c r="G40" s="11">
        <f t="shared" si="0"/>
        <v>1.3053529907135624</v>
      </c>
      <c r="H40" s="10">
        <f t="shared" si="1"/>
        <v>56.924637376000021</v>
      </c>
      <c r="J40" s="5"/>
      <c r="L40" s="38"/>
      <c r="N40" s="38"/>
    </row>
    <row r="41" spans="2:14" ht="15" customHeight="1" x14ac:dyDescent="0.25">
      <c r="B41" s="6"/>
      <c r="D41" s="32">
        <f t="shared" si="2"/>
        <v>43426</v>
      </c>
      <c r="E41" s="33">
        <v>186.42240000000001</v>
      </c>
      <c r="F41" s="8">
        <v>249.42660439699998</v>
      </c>
      <c r="G41" s="11">
        <f t="shared" si="0"/>
        <v>1.3379647746032663</v>
      </c>
      <c r="H41" s="10">
        <f t="shared" si="1"/>
        <v>63.004204396999967</v>
      </c>
      <c r="J41" s="5"/>
    </row>
    <row r="42" spans="2:14" ht="15" customHeight="1" x14ac:dyDescent="0.25">
      <c r="B42" s="6"/>
      <c r="D42" s="32">
        <f t="shared" si="2"/>
        <v>43427</v>
      </c>
      <c r="E42" s="33">
        <v>186.42240000000001</v>
      </c>
      <c r="F42" s="8">
        <v>277.91347923800004</v>
      </c>
      <c r="G42" s="11">
        <f t="shared" si="0"/>
        <v>1.490772993148892</v>
      </c>
      <c r="H42" s="10">
        <f t="shared" si="1"/>
        <v>91.491079238000026</v>
      </c>
      <c r="J42" s="5"/>
    </row>
    <row r="43" spans="2:14" ht="15" customHeight="1" x14ac:dyDescent="0.25">
      <c r="B43" s="6"/>
      <c r="D43" s="9" t="s">
        <v>1</v>
      </c>
      <c r="E43" s="34">
        <f>SUM(E29:E42)</f>
        <v>2609.9135999999994</v>
      </c>
      <c r="F43" s="34">
        <f>SUM(F29:F42)</f>
        <v>3553.2682677010002</v>
      </c>
      <c r="G43" s="34"/>
      <c r="H43" s="34">
        <f>SUM(H29:H42)</f>
        <v>943.35466770099981</v>
      </c>
      <c r="J43" s="5"/>
    </row>
    <row r="44" spans="2:14" ht="15" customHeight="1" x14ac:dyDescent="0.25">
      <c r="B44" s="6"/>
      <c r="D44" s="9" t="s">
        <v>0</v>
      </c>
      <c r="E44" s="8"/>
      <c r="F44" s="8">
        <f>AVERAGE(F29:F42)</f>
        <v>253.80487626435715</v>
      </c>
      <c r="G44" s="7"/>
      <c r="H44" s="8">
        <f>AVERAGE(H29:H42)</f>
        <v>67.382476264357123</v>
      </c>
      <c r="J44" s="5"/>
    </row>
    <row r="45" spans="2:14" x14ac:dyDescent="0.25">
      <c r="B45" s="6"/>
      <c r="J45" s="5"/>
    </row>
    <row r="46" spans="2:14" x14ac:dyDescent="0.25">
      <c r="B46" s="6"/>
      <c r="J46" s="5"/>
    </row>
    <row r="47" spans="2:14" x14ac:dyDescent="0.25">
      <c r="B47" s="6"/>
      <c r="J47" s="5"/>
    </row>
    <row r="48" spans="2:14" x14ac:dyDescent="0.25">
      <c r="B48" s="6"/>
      <c r="J48" s="5"/>
    </row>
    <row r="49" spans="2:10" x14ac:dyDescent="0.25">
      <c r="B49" s="4"/>
      <c r="C49" s="3"/>
      <c r="D49" s="3"/>
      <c r="E49" s="3"/>
      <c r="F49" s="3"/>
      <c r="G49" s="3"/>
      <c r="H49" s="3"/>
      <c r="I49" s="3"/>
      <c r="J49" s="2"/>
    </row>
  </sheetData>
  <mergeCells count="6"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1:N49"/>
  <sheetViews>
    <sheetView showGridLines="0" zoomScaleNormal="100" workbookViewId="0"/>
  </sheetViews>
  <sheetFormatPr defaultRowHeight="12.75" x14ac:dyDescent="0.25"/>
  <cols>
    <col min="1" max="2" width="9.140625" style="1"/>
    <col min="3" max="3" width="4.7109375" style="1" customWidth="1"/>
    <col min="4" max="4" width="24.5703125" style="1" customWidth="1"/>
    <col min="5" max="5" width="19.5703125" style="1" bestFit="1" customWidth="1"/>
    <col min="6" max="8" width="18.7109375" style="1" customWidth="1"/>
    <col min="9" max="10" width="9.140625" style="1"/>
    <col min="11" max="12" width="15.28515625" style="1" bestFit="1" customWidth="1"/>
    <col min="13" max="13" width="9.140625" style="1"/>
    <col min="14" max="14" width="15.28515625" style="1" bestFit="1" customWidth="1"/>
    <col min="15" max="258" width="9.140625" style="1"/>
    <col min="259" max="259" width="4.7109375" style="1" customWidth="1"/>
    <col min="260" max="260" width="20.7109375" style="1" customWidth="1"/>
    <col min="261" max="264" width="18.7109375" style="1" customWidth="1"/>
    <col min="265" max="514" width="9.140625" style="1"/>
    <col min="515" max="515" width="4.7109375" style="1" customWidth="1"/>
    <col min="516" max="516" width="20.7109375" style="1" customWidth="1"/>
    <col min="517" max="520" width="18.7109375" style="1" customWidth="1"/>
    <col min="521" max="770" width="9.140625" style="1"/>
    <col min="771" max="771" width="4.7109375" style="1" customWidth="1"/>
    <col min="772" max="772" width="20.7109375" style="1" customWidth="1"/>
    <col min="773" max="776" width="18.7109375" style="1" customWidth="1"/>
    <col min="777" max="1026" width="9.140625" style="1"/>
    <col min="1027" max="1027" width="4.7109375" style="1" customWidth="1"/>
    <col min="1028" max="1028" width="20.7109375" style="1" customWidth="1"/>
    <col min="1029" max="1032" width="18.7109375" style="1" customWidth="1"/>
    <col min="1033" max="1282" width="9.140625" style="1"/>
    <col min="1283" max="1283" width="4.7109375" style="1" customWidth="1"/>
    <col min="1284" max="1284" width="20.7109375" style="1" customWidth="1"/>
    <col min="1285" max="1288" width="18.7109375" style="1" customWidth="1"/>
    <col min="1289" max="1538" width="9.140625" style="1"/>
    <col min="1539" max="1539" width="4.7109375" style="1" customWidth="1"/>
    <col min="1540" max="1540" width="20.7109375" style="1" customWidth="1"/>
    <col min="1541" max="1544" width="18.7109375" style="1" customWidth="1"/>
    <col min="1545" max="1794" width="9.140625" style="1"/>
    <col min="1795" max="1795" width="4.7109375" style="1" customWidth="1"/>
    <col min="1796" max="1796" width="20.7109375" style="1" customWidth="1"/>
    <col min="1797" max="1800" width="18.7109375" style="1" customWidth="1"/>
    <col min="1801" max="2050" width="9.140625" style="1"/>
    <col min="2051" max="2051" width="4.7109375" style="1" customWidth="1"/>
    <col min="2052" max="2052" width="20.7109375" style="1" customWidth="1"/>
    <col min="2053" max="2056" width="18.7109375" style="1" customWidth="1"/>
    <col min="2057" max="2306" width="9.140625" style="1"/>
    <col min="2307" max="2307" width="4.7109375" style="1" customWidth="1"/>
    <col min="2308" max="2308" width="20.7109375" style="1" customWidth="1"/>
    <col min="2309" max="2312" width="18.7109375" style="1" customWidth="1"/>
    <col min="2313" max="2562" width="9.140625" style="1"/>
    <col min="2563" max="2563" width="4.7109375" style="1" customWidth="1"/>
    <col min="2564" max="2564" width="20.7109375" style="1" customWidth="1"/>
    <col min="2565" max="2568" width="18.7109375" style="1" customWidth="1"/>
    <col min="2569" max="2818" width="9.140625" style="1"/>
    <col min="2819" max="2819" width="4.7109375" style="1" customWidth="1"/>
    <col min="2820" max="2820" width="20.7109375" style="1" customWidth="1"/>
    <col min="2821" max="2824" width="18.7109375" style="1" customWidth="1"/>
    <col min="2825" max="3074" width="9.140625" style="1"/>
    <col min="3075" max="3075" width="4.7109375" style="1" customWidth="1"/>
    <col min="3076" max="3076" width="20.7109375" style="1" customWidth="1"/>
    <col min="3077" max="3080" width="18.7109375" style="1" customWidth="1"/>
    <col min="3081" max="3330" width="9.140625" style="1"/>
    <col min="3331" max="3331" width="4.7109375" style="1" customWidth="1"/>
    <col min="3332" max="3332" width="20.7109375" style="1" customWidth="1"/>
    <col min="3333" max="3336" width="18.7109375" style="1" customWidth="1"/>
    <col min="3337" max="3586" width="9.140625" style="1"/>
    <col min="3587" max="3587" width="4.7109375" style="1" customWidth="1"/>
    <col min="3588" max="3588" width="20.7109375" style="1" customWidth="1"/>
    <col min="3589" max="3592" width="18.7109375" style="1" customWidth="1"/>
    <col min="3593" max="3842" width="9.140625" style="1"/>
    <col min="3843" max="3843" width="4.7109375" style="1" customWidth="1"/>
    <col min="3844" max="3844" width="20.7109375" style="1" customWidth="1"/>
    <col min="3845" max="3848" width="18.7109375" style="1" customWidth="1"/>
    <col min="3849" max="4098" width="9.140625" style="1"/>
    <col min="4099" max="4099" width="4.7109375" style="1" customWidth="1"/>
    <col min="4100" max="4100" width="20.7109375" style="1" customWidth="1"/>
    <col min="4101" max="4104" width="18.7109375" style="1" customWidth="1"/>
    <col min="4105" max="4354" width="9.140625" style="1"/>
    <col min="4355" max="4355" width="4.7109375" style="1" customWidth="1"/>
    <col min="4356" max="4356" width="20.7109375" style="1" customWidth="1"/>
    <col min="4357" max="4360" width="18.7109375" style="1" customWidth="1"/>
    <col min="4361" max="4610" width="9.140625" style="1"/>
    <col min="4611" max="4611" width="4.7109375" style="1" customWidth="1"/>
    <col min="4612" max="4612" width="20.7109375" style="1" customWidth="1"/>
    <col min="4613" max="4616" width="18.7109375" style="1" customWidth="1"/>
    <col min="4617" max="4866" width="9.140625" style="1"/>
    <col min="4867" max="4867" width="4.7109375" style="1" customWidth="1"/>
    <col min="4868" max="4868" width="20.7109375" style="1" customWidth="1"/>
    <col min="4869" max="4872" width="18.7109375" style="1" customWidth="1"/>
    <col min="4873" max="5122" width="9.140625" style="1"/>
    <col min="5123" max="5123" width="4.7109375" style="1" customWidth="1"/>
    <col min="5124" max="5124" width="20.7109375" style="1" customWidth="1"/>
    <col min="5125" max="5128" width="18.7109375" style="1" customWidth="1"/>
    <col min="5129" max="5378" width="9.140625" style="1"/>
    <col min="5379" max="5379" width="4.7109375" style="1" customWidth="1"/>
    <col min="5380" max="5380" width="20.7109375" style="1" customWidth="1"/>
    <col min="5381" max="5384" width="18.7109375" style="1" customWidth="1"/>
    <col min="5385" max="5634" width="9.140625" style="1"/>
    <col min="5635" max="5635" width="4.7109375" style="1" customWidth="1"/>
    <col min="5636" max="5636" width="20.7109375" style="1" customWidth="1"/>
    <col min="5637" max="5640" width="18.7109375" style="1" customWidth="1"/>
    <col min="5641" max="5890" width="9.140625" style="1"/>
    <col min="5891" max="5891" width="4.7109375" style="1" customWidth="1"/>
    <col min="5892" max="5892" width="20.7109375" style="1" customWidth="1"/>
    <col min="5893" max="5896" width="18.7109375" style="1" customWidth="1"/>
    <col min="5897" max="6146" width="9.140625" style="1"/>
    <col min="6147" max="6147" width="4.7109375" style="1" customWidth="1"/>
    <col min="6148" max="6148" width="20.7109375" style="1" customWidth="1"/>
    <col min="6149" max="6152" width="18.7109375" style="1" customWidth="1"/>
    <col min="6153" max="6402" width="9.140625" style="1"/>
    <col min="6403" max="6403" width="4.7109375" style="1" customWidth="1"/>
    <col min="6404" max="6404" width="20.7109375" style="1" customWidth="1"/>
    <col min="6405" max="6408" width="18.7109375" style="1" customWidth="1"/>
    <col min="6409" max="6658" width="9.140625" style="1"/>
    <col min="6659" max="6659" width="4.7109375" style="1" customWidth="1"/>
    <col min="6660" max="6660" width="20.7109375" style="1" customWidth="1"/>
    <col min="6661" max="6664" width="18.7109375" style="1" customWidth="1"/>
    <col min="6665" max="6914" width="9.140625" style="1"/>
    <col min="6915" max="6915" width="4.7109375" style="1" customWidth="1"/>
    <col min="6916" max="6916" width="20.7109375" style="1" customWidth="1"/>
    <col min="6917" max="6920" width="18.7109375" style="1" customWidth="1"/>
    <col min="6921" max="7170" width="9.140625" style="1"/>
    <col min="7171" max="7171" width="4.7109375" style="1" customWidth="1"/>
    <col min="7172" max="7172" width="20.7109375" style="1" customWidth="1"/>
    <col min="7173" max="7176" width="18.7109375" style="1" customWidth="1"/>
    <col min="7177" max="7426" width="9.140625" style="1"/>
    <col min="7427" max="7427" width="4.7109375" style="1" customWidth="1"/>
    <col min="7428" max="7428" width="20.7109375" style="1" customWidth="1"/>
    <col min="7429" max="7432" width="18.7109375" style="1" customWidth="1"/>
    <col min="7433" max="7682" width="9.140625" style="1"/>
    <col min="7683" max="7683" width="4.7109375" style="1" customWidth="1"/>
    <col min="7684" max="7684" width="20.7109375" style="1" customWidth="1"/>
    <col min="7685" max="7688" width="18.7109375" style="1" customWidth="1"/>
    <col min="7689" max="7938" width="9.140625" style="1"/>
    <col min="7939" max="7939" width="4.7109375" style="1" customWidth="1"/>
    <col min="7940" max="7940" width="20.7109375" style="1" customWidth="1"/>
    <col min="7941" max="7944" width="18.7109375" style="1" customWidth="1"/>
    <col min="7945" max="8194" width="9.140625" style="1"/>
    <col min="8195" max="8195" width="4.7109375" style="1" customWidth="1"/>
    <col min="8196" max="8196" width="20.7109375" style="1" customWidth="1"/>
    <col min="8197" max="8200" width="18.7109375" style="1" customWidth="1"/>
    <col min="8201" max="8450" width="9.140625" style="1"/>
    <col min="8451" max="8451" width="4.7109375" style="1" customWidth="1"/>
    <col min="8452" max="8452" width="20.7109375" style="1" customWidth="1"/>
    <col min="8453" max="8456" width="18.7109375" style="1" customWidth="1"/>
    <col min="8457" max="8706" width="9.140625" style="1"/>
    <col min="8707" max="8707" width="4.7109375" style="1" customWidth="1"/>
    <col min="8708" max="8708" width="20.7109375" style="1" customWidth="1"/>
    <col min="8709" max="8712" width="18.7109375" style="1" customWidth="1"/>
    <col min="8713" max="8962" width="9.140625" style="1"/>
    <col min="8963" max="8963" width="4.7109375" style="1" customWidth="1"/>
    <col min="8964" max="8964" width="20.7109375" style="1" customWidth="1"/>
    <col min="8965" max="8968" width="18.7109375" style="1" customWidth="1"/>
    <col min="8969" max="9218" width="9.140625" style="1"/>
    <col min="9219" max="9219" width="4.7109375" style="1" customWidth="1"/>
    <col min="9220" max="9220" width="20.7109375" style="1" customWidth="1"/>
    <col min="9221" max="9224" width="18.7109375" style="1" customWidth="1"/>
    <col min="9225" max="9474" width="9.140625" style="1"/>
    <col min="9475" max="9475" width="4.7109375" style="1" customWidth="1"/>
    <col min="9476" max="9476" width="20.7109375" style="1" customWidth="1"/>
    <col min="9477" max="9480" width="18.7109375" style="1" customWidth="1"/>
    <col min="9481" max="9730" width="9.140625" style="1"/>
    <col min="9731" max="9731" width="4.7109375" style="1" customWidth="1"/>
    <col min="9732" max="9732" width="20.7109375" style="1" customWidth="1"/>
    <col min="9733" max="9736" width="18.7109375" style="1" customWidth="1"/>
    <col min="9737" max="9986" width="9.140625" style="1"/>
    <col min="9987" max="9987" width="4.7109375" style="1" customWidth="1"/>
    <col min="9988" max="9988" width="20.7109375" style="1" customWidth="1"/>
    <col min="9989" max="9992" width="18.7109375" style="1" customWidth="1"/>
    <col min="9993" max="10242" width="9.140625" style="1"/>
    <col min="10243" max="10243" width="4.7109375" style="1" customWidth="1"/>
    <col min="10244" max="10244" width="20.7109375" style="1" customWidth="1"/>
    <col min="10245" max="10248" width="18.7109375" style="1" customWidth="1"/>
    <col min="10249" max="10498" width="9.140625" style="1"/>
    <col min="10499" max="10499" width="4.7109375" style="1" customWidth="1"/>
    <col min="10500" max="10500" width="20.7109375" style="1" customWidth="1"/>
    <col min="10501" max="10504" width="18.7109375" style="1" customWidth="1"/>
    <col min="10505" max="10754" width="9.140625" style="1"/>
    <col min="10755" max="10755" width="4.7109375" style="1" customWidth="1"/>
    <col min="10756" max="10756" width="20.7109375" style="1" customWidth="1"/>
    <col min="10757" max="10760" width="18.7109375" style="1" customWidth="1"/>
    <col min="10761" max="11010" width="9.140625" style="1"/>
    <col min="11011" max="11011" width="4.7109375" style="1" customWidth="1"/>
    <col min="11012" max="11012" width="20.7109375" style="1" customWidth="1"/>
    <col min="11013" max="11016" width="18.7109375" style="1" customWidth="1"/>
    <col min="11017" max="11266" width="9.140625" style="1"/>
    <col min="11267" max="11267" width="4.7109375" style="1" customWidth="1"/>
    <col min="11268" max="11268" width="20.7109375" style="1" customWidth="1"/>
    <col min="11269" max="11272" width="18.7109375" style="1" customWidth="1"/>
    <col min="11273" max="11522" width="9.140625" style="1"/>
    <col min="11523" max="11523" width="4.7109375" style="1" customWidth="1"/>
    <col min="11524" max="11524" width="20.7109375" style="1" customWidth="1"/>
    <col min="11525" max="11528" width="18.7109375" style="1" customWidth="1"/>
    <col min="11529" max="11778" width="9.140625" style="1"/>
    <col min="11779" max="11779" width="4.7109375" style="1" customWidth="1"/>
    <col min="11780" max="11780" width="20.7109375" style="1" customWidth="1"/>
    <col min="11781" max="11784" width="18.7109375" style="1" customWidth="1"/>
    <col min="11785" max="12034" width="9.140625" style="1"/>
    <col min="12035" max="12035" width="4.7109375" style="1" customWidth="1"/>
    <col min="12036" max="12036" width="20.7109375" style="1" customWidth="1"/>
    <col min="12037" max="12040" width="18.7109375" style="1" customWidth="1"/>
    <col min="12041" max="12290" width="9.140625" style="1"/>
    <col min="12291" max="12291" width="4.7109375" style="1" customWidth="1"/>
    <col min="12292" max="12292" width="20.7109375" style="1" customWidth="1"/>
    <col min="12293" max="12296" width="18.7109375" style="1" customWidth="1"/>
    <col min="12297" max="12546" width="9.140625" style="1"/>
    <col min="12547" max="12547" width="4.7109375" style="1" customWidth="1"/>
    <col min="12548" max="12548" width="20.7109375" style="1" customWidth="1"/>
    <col min="12549" max="12552" width="18.7109375" style="1" customWidth="1"/>
    <col min="12553" max="12802" width="9.140625" style="1"/>
    <col min="12803" max="12803" width="4.7109375" style="1" customWidth="1"/>
    <col min="12804" max="12804" width="20.7109375" style="1" customWidth="1"/>
    <col min="12805" max="12808" width="18.7109375" style="1" customWidth="1"/>
    <col min="12809" max="13058" width="9.140625" style="1"/>
    <col min="13059" max="13059" width="4.7109375" style="1" customWidth="1"/>
    <col min="13060" max="13060" width="20.7109375" style="1" customWidth="1"/>
    <col min="13061" max="13064" width="18.7109375" style="1" customWidth="1"/>
    <col min="13065" max="13314" width="9.140625" style="1"/>
    <col min="13315" max="13315" width="4.7109375" style="1" customWidth="1"/>
    <col min="13316" max="13316" width="20.7109375" style="1" customWidth="1"/>
    <col min="13317" max="13320" width="18.7109375" style="1" customWidth="1"/>
    <col min="13321" max="13570" width="9.140625" style="1"/>
    <col min="13571" max="13571" width="4.7109375" style="1" customWidth="1"/>
    <col min="13572" max="13572" width="20.7109375" style="1" customWidth="1"/>
    <col min="13573" max="13576" width="18.7109375" style="1" customWidth="1"/>
    <col min="13577" max="13826" width="9.140625" style="1"/>
    <col min="13827" max="13827" width="4.7109375" style="1" customWidth="1"/>
    <col min="13828" max="13828" width="20.7109375" style="1" customWidth="1"/>
    <col min="13829" max="13832" width="18.7109375" style="1" customWidth="1"/>
    <col min="13833" max="14082" width="9.140625" style="1"/>
    <col min="14083" max="14083" width="4.7109375" style="1" customWidth="1"/>
    <col min="14084" max="14084" width="20.7109375" style="1" customWidth="1"/>
    <col min="14085" max="14088" width="18.7109375" style="1" customWidth="1"/>
    <col min="14089" max="14338" width="9.140625" style="1"/>
    <col min="14339" max="14339" width="4.7109375" style="1" customWidth="1"/>
    <col min="14340" max="14340" width="20.7109375" style="1" customWidth="1"/>
    <col min="14341" max="14344" width="18.7109375" style="1" customWidth="1"/>
    <col min="14345" max="14594" width="9.140625" style="1"/>
    <col min="14595" max="14595" width="4.7109375" style="1" customWidth="1"/>
    <col min="14596" max="14596" width="20.7109375" style="1" customWidth="1"/>
    <col min="14597" max="14600" width="18.7109375" style="1" customWidth="1"/>
    <col min="14601" max="14850" width="9.140625" style="1"/>
    <col min="14851" max="14851" width="4.7109375" style="1" customWidth="1"/>
    <col min="14852" max="14852" width="20.7109375" style="1" customWidth="1"/>
    <col min="14853" max="14856" width="18.7109375" style="1" customWidth="1"/>
    <col min="14857" max="15106" width="9.140625" style="1"/>
    <col min="15107" max="15107" width="4.7109375" style="1" customWidth="1"/>
    <col min="15108" max="15108" width="20.7109375" style="1" customWidth="1"/>
    <col min="15109" max="15112" width="18.7109375" style="1" customWidth="1"/>
    <col min="15113" max="15362" width="9.140625" style="1"/>
    <col min="15363" max="15363" width="4.7109375" style="1" customWidth="1"/>
    <col min="15364" max="15364" width="20.7109375" style="1" customWidth="1"/>
    <col min="15365" max="15368" width="18.7109375" style="1" customWidth="1"/>
    <col min="15369" max="15618" width="9.140625" style="1"/>
    <col min="15619" max="15619" width="4.7109375" style="1" customWidth="1"/>
    <col min="15620" max="15620" width="20.7109375" style="1" customWidth="1"/>
    <col min="15621" max="15624" width="18.7109375" style="1" customWidth="1"/>
    <col min="15625" max="15874" width="9.140625" style="1"/>
    <col min="15875" max="15875" width="4.7109375" style="1" customWidth="1"/>
    <col min="15876" max="15876" width="20.7109375" style="1" customWidth="1"/>
    <col min="15877" max="15880" width="18.7109375" style="1" customWidth="1"/>
    <col min="15881" max="16130" width="9.140625" style="1"/>
    <col min="16131" max="16131" width="4.7109375" style="1" customWidth="1"/>
    <col min="16132" max="16132" width="20.7109375" style="1" customWidth="1"/>
    <col min="16133" max="16136" width="18.7109375" style="1" customWidth="1"/>
    <col min="16137" max="16384" width="9.140625" style="1"/>
  </cols>
  <sheetData>
    <row r="1" spans="2:11" x14ac:dyDescent="0.25">
      <c r="K1" s="28"/>
    </row>
    <row r="2" spans="2:11" x14ac:dyDescent="0.25">
      <c r="B2" s="31"/>
      <c r="C2" s="30"/>
      <c r="D2" s="30"/>
      <c r="E2" s="30"/>
      <c r="F2" s="30"/>
      <c r="G2" s="30"/>
      <c r="H2" s="30"/>
      <c r="I2" s="30"/>
      <c r="J2" s="29"/>
      <c r="K2" s="28"/>
    </row>
    <row r="3" spans="2:11" x14ac:dyDescent="0.25">
      <c r="B3" s="6"/>
      <c r="E3" s="27"/>
      <c r="F3" s="26" t="s">
        <v>35</v>
      </c>
      <c r="G3" s="27"/>
      <c r="J3" s="5"/>
    </row>
    <row r="4" spans="2:11" x14ac:dyDescent="0.25">
      <c r="B4" s="6"/>
      <c r="F4" s="26" t="s">
        <v>34</v>
      </c>
      <c r="J4" s="5"/>
    </row>
    <row r="5" spans="2:11" x14ac:dyDescent="0.25">
      <c r="B5" s="6"/>
      <c r="D5" s="16"/>
      <c r="J5" s="5"/>
    </row>
    <row r="6" spans="2:11" x14ac:dyDescent="0.25">
      <c r="B6" s="6"/>
      <c r="E6" s="25"/>
      <c r="J6" s="5"/>
    </row>
    <row r="7" spans="2:11" ht="15" customHeight="1" x14ac:dyDescent="0.25">
      <c r="B7" s="6"/>
      <c r="D7" s="16" t="s">
        <v>33</v>
      </c>
      <c r="E7" s="24" t="s">
        <v>36</v>
      </c>
      <c r="F7" s="24"/>
      <c r="J7" s="5"/>
    </row>
    <row r="8" spans="2:11" x14ac:dyDescent="0.25">
      <c r="B8" s="6"/>
      <c r="J8" s="5"/>
    </row>
    <row r="9" spans="2:11" x14ac:dyDescent="0.25">
      <c r="B9" s="6"/>
      <c r="D9" s="96" t="s">
        <v>32</v>
      </c>
      <c r="E9" s="96"/>
      <c r="F9" s="96"/>
      <c r="J9" s="5"/>
    </row>
    <row r="10" spans="2:11" x14ac:dyDescent="0.25">
      <c r="B10" s="6"/>
      <c r="J10" s="5"/>
    </row>
    <row r="11" spans="2:11" x14ac:dyDescent="0.25">
      <c r="B11" s="6"/>
      <c r="D11" s="1" t="s">
        <v>31</v>
      </c>
      <c r="J11" s="5"/>
    </row>
    <row r="12" spans="2:11" x14ac:dyDescent="0.25">
      <c r="B12" s="6"/>
      <c r="J12" s="5"/>
    </row>
    <row r="13" spans="2:11" ht="15" customHeight="1" x14ac:dyDescent="0.25">
      <c r="B13" s="6"/>
      <c r="D13" s="16" t="s">
        <v>30</v>
      </c>
      <c r="E13" s="23" t="s">
        <v>67</v>
      </c>
      <c r="J13" s="5"/>
    </row>
    <row r="14" spans="2:11" x14ac:dyDescent="0.25">
      <c r="B14" s="6"/>
      <c r="J14" s="5"/>
    </row>
    <row r="15" spans="2:11" x14ac:dyDescent="0.25">
      <c r="B15" s="6"/>
      <c r="H15" s="36" t="s">
        <v>29</v>
      </c>
      <c r="J15" s="5"/>
    </row>
    <row r="16" spans="2:11" ht="15" customHeight="1" x14ac:dyDescent="0.25">
      <c r="B16" s="6"/>
      <c r="C16" s="22"/>
      <c r="D16" s="21"/>
      <c r="E16" s="20"/>
      <c r="F16" s="20"/>
      <c r="G16" s="19"/>
      <c r="H16" s="12" t="s">
        <v>28</v>
      </c>
      <c r="J16" s="5"/>
    </row>
    <row r="17" spans="2:12" ht="15" customHeight="1" x14ac:dyDescent="0.25">
      <c r="B17" s="6"/>
      <c r="C17" s="15" t="s">
        <v>27</v>
      </c>
      <c r="D17" s="93" t="s">
        <v>26</v>
      </c>
      <c r="E17" s="94"/>
      <c r="F17" s="94"/>
      <c r="G17" s="95"/>
      <c r="H17" s="7"/>
      <c r="J17" s="5"/>
    </row>
    <row r="18" spans="2:12" ht="15" customHeight="1" x14ac:dyDescent="0.25">
      <c r="B18" s="6"/>
      <c r="C18" s="18"/>
      <c r="D18" s="93" t="s">
        <v>25</v>
      </c>
      <c r="E18" s="94"/>
      <c r="F18" s="94"/>
      <c r="G18" s="95"/>
      <c r="H18" s="39">
        <v>4820.01</v>
      </c>
      <c r="J18" s="5"/>
    </row>
    <row r="19" spans="2:12" ht="15" customHeight="1" x14ac:dyDescent="0.25">
      <c r="B19" s="6"/>
      <c r="C19" s="17"/>
      <c r="D19" s="93" t="s">
        <v>24</v>
      </c>
      <c r="E19" s="94"/>
      <c r="F19" s="94"/>
      <c r="G19" s="95"/>
      <c r="H19" s="7" t="s">
        <v>23</v>
      </c>
      <c r="J19" s="5"/>
    </row>
    <row r="20" spans="2:12" ht="15" customHeight="1" x14ac:dyDescent="0.25"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192.80040000000002</v>
      </c>
      <c r="J20" s="5"/>
    </row>
    <row r="21" spans="2:12" ht="15" customHeight="1" x14ac:dyDescent="0.25"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J21" s="5"/>
    </row>
    <row r="22" spans="2:12" x14ac:dyDescent="0.25">
      <c r="B22" s="6"/>
      <c r="J22" s="5"/>
    </row>
    <row r="23" spans="2:12" x14ac:dyDescent="0.25">
      <c r="B23" s="6"/>
      <c r="J23" s="5"/>
    </row>
    <row r="24" spans="2:12" x14ac:dyDescent="0.25">
      <c r="B24" s="6"/>
      <c r="H24" s="16" t="s">
        <v>17</v>
      </c>
      <c r="J24" s="5"/>
    </row>
    <row r="25" spans="2:12" ht="14.1" customHeight="1" x14ac:dyDescent="0.25">
      <c r="B25" s="6"/>
      <c r="D25" s="15" t="s">
        <v>16</v>
      </c>
      <c r="E25" s="15" t="s">
        <v>15</v>
      </c>
      <c r="F25" s="15" t="s">
        <v>14</v>
      </c>
      <c r="G25" s="15" t="s">
        <v>13</v>
      </c>
      <c r="H25" s="15" t="s">
        <v>12</v>
      </c>
      <c r="J25" s="5"/>
    </row>
    <row r="26" spans="2:12" ht="14.1" customHeight="1" x14ac:dyDescent="0.25">
      <c r="B26" s="6"/>
      <c r="D26" s="13" t="s">
        <v>11</v>
      </c>
      <c r="E26" s="13" t="s">
        <v>10</v>
      </c>
      <c r="F26" s="13" t="s">
        <v>9</v>
      </c>
      <c r="G26" s="13" t="s">
        <v>8</v>
      </c>
      <c r="H26" s="13" t="s">
        <v>7</v>
      </c>
      <c r="J26" s="5"/>
    </row>
    <row r="27" spans="2:12" ht="13.5" customHeight="1" x14ac:dyDescent="0.25">
      <c r="B27" s="6"/>
      <c r="D27" s="13"/>
      <c r="E27" s="14" t="s">
        <v>6</v>
      </c>
      <c r="F27" s="13" t="s">
        <v>5</v>
      </c>
      <c r="G27" s="13" t="s">
        <v>4</v>
      </c>
      <c r="H27" s="13" t="s">
        <v>3</v>
      </c>
      <c r="J27" s="5"/>
    </row>
    <row r="28" spans="2:12" ht="14.1" customHeight="1" x14ac:dyDescent="0.25">
      <c r="B28" s="6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J28" s="5"/>
    </row>
    <row r="29" spans="2:12" ht="15" customHeight="1" x14ac:dyDescent="0.25">
      <c r="B29" s="6"/>
      <c r="D29" s="32">
        <v>43428</v>
      </c>
      <c r="E29" s="33">
        <v>192.8</v>
      </c>
      <c r="F29" s="8">
        <v>277.91347923800004</v>
      </c>
      <c r="G29" s="11">
        <f t="shared" ref="G29:G42" si="0">F29/E29</f>
        <v>1.4414599545539419</v>
      </c>
      <c r="H29" s="10">
        <f t="shared" ref="H29:H42" si="1">F29-E29</f>
        <v>85.113479238000025</v>
      </c>
      <c r="J29" s="5"/>
      <c r="L29" s="38"/>
    </row>
    <row r="30" spans="2:12" ht="15" customHeight="1" x14ac:dyDescent="0.25">
      <c r="B30" s="6"/>
      <c r="D30" s="32">
        <f>D29+1</f>
        <v>43429</v>
      </c>
      <c r="E30" s="33">
        <v>192.8</v>
      </c>
      <c r="F30" s="8">
        <v>277.91347923800004</v>
      </c>
      <c r="G30" s="11">
        <f t="shared" si="0"/>
        <v>1.4414599545539419</v>
      </c>
      <c r="H30" s="10">
        <f t="shared" si="1"/>
        <v>85.113479238000025</v>
      </c>
      <c r="J30" s="5"/>
    </row>
    <row r="31" spans="2:12" ht="15" customHeight="1" x14ac:dyDescent="0.25">
      <c r="B31" s="6"/>
      <c r="D31" s="32">
        <f t="shared" ref="D31:D42" si="2">D30+1</f>
        <v>43430</v>
      </c>
      <c r="E31" s="33">
        <v>192.8</v>
      </c>
      <c r="F31" s="8">
        <v>247.81408460500001</v>
      </c>
      <c r="G31" s="11">
        <f t="shared" si="0"/>
        <v>1.2853427624740663</v>
      </c>
      <c r="H31" s="10">
        <f t="shared" si="1"/>
        <v>55.014084604999994</v>
      </c>
      <c r="J31" s="5"/>
      <c r="L31" s="38"/>
    </row>
    <row r="32" spans="2:12" ht="15" customHeight="1" x14ac:dyDescent="0.25">
      <c r="B32" s="6"/>
      <c r="D32" s="32">
        <f t="shared" si="2"/>
        <v>43431</v>
      </c>
      <c r="E32" s="33">
        <v>192.8</v>
      </c>
      <c r="F32" s="8">
        <v>266.12481135999997</v>
      </c>
      <c r="G32" s="11">
        <f t="shared" si="0"/>
        <v>1.380315411618257</v>
      </c>
      <c r="H32" s="10">
        <f t="shared" si="1"/>
        <v>73.324811359999956</v>
      </c>
      <c r="J32" s="5"/>
      <c r="K32" s="38"/>
    </row>
    <row r="33" spans="2:14" ht="15" customHeight="1" x14ac:dyDescent="0.25">
      <c r="B33" s="6"/>
      <c r="D33" s="32">
        <f t="shared" si="2"/>
        <v>43432</v>
      </c>
      <c r="E33" s="33">
        <v>192.8</v>
      </c>
      <c r="F33" s="8">
        <v>217.28729318000001</v>
      </c>
      <c r="G33" s="11">
        <f t="shared" si="0"/>
        <v>1.1270087820539418</v>
      </c>
      <c r="H33" s="10">
        <f t="shared" si="1"/>
        <v>24.487293179999995</v>
      </c>
      <c r="J33" s="5"/>
    </row>
    <row r="34" spans="2:14" ht="15" customHeight="1" x14ac:dyDescent="0.25">
      <c r="B34" s="6"/>
      <c r="D34" s="32">
        <f t="shared" si="2"/>
        <v>43433</v>
      </c>
      <c r="E34" s="33">
        <v>192.8</v>
      </c>
      <c r="F34" s="8">
        <v>264.96664540500001</v>
      </c>
      <c r="G34" s="11">
        <f t="shared" si="0"/>
        <v>1.3743083267894189</v>
      </c>
      <c r="H34" s="10">
        <f t="shared" si="1"/>
        <v>72.166645404999997</v>
      </c>
      <c r="J34" s="5"/>
    </row>
    <row r="35" spans="2:14" ht="15" customHeight="1" x14ac:dyDescent="0.25">
      <c r="B35" s="6"/>
      <c r="D35" s="32">
        <f t="shared" si="2"/>
        <v>43434</v>
      </c>
      <c r="E35" s="33">
        <v>192.8</v>
      </c>
      <c r="F35" s="8">
        <v>314.38947774600001</v>
      </c>
      <c r="G35" s="11">
        <f t="shared" si="0"/>
        <v>1.6306508181846473</v>
      </c>
      <c r="H35" s="10">
        <f t="shared" si="1"/>
        <v>121.589477746</v>
      </c>
      <c r="J35" s="5"/>
      <c r="L35" s="38"/>
      <c r="M35" s="40"/>
    </row>
    <row r="36" spans="2:14" ht="15" customHeight="1" x14ac:dyDescent="0.25">
      <c r="B36" s="6"/>
      <c r="D36" s="32">
        <f t="shared" si="2"/>
        <v>43435</v>
      </c>
      <c r="E36" s="33">
        <v>192.8</v>
      </c>
      <c r="F36" s="8">
        <v>328.99163153699999</v>
      </c>
      <c r="G36" s="11">
        <f t="shared" si="0"/>
        <v>1.7063881303786306</v>
      </c>
      <c r="H36" s="10">
        <f t="shared" si="1"/>
        <v>136.19163153699998</v>
      </c>
      <c r="J36" s="5"/>
      <c r="L36" s="38"/>
    </row>
    <row r="37" spans="2:14" ht="15" customHeight="1" x14ac:dyDescent="0.25">
      <c r="B37" s="6"/>
      <c r="D37" s="32">
        <f t="shared" si="2"/>
        <v>43436</v>
      </c>
      <c r="E37" s="33">
        <v>192.8</v>
      </c>
      <c r="F37" s="8">
        <v>328.99163153699999</v>
      </c>
      <c r="G37" s="11">
        <f t="shared" si="0"/>
        <v>1.7063881303786306</v>
      </c>
      <c r="H37" s="10">
        <f t="shared" si="1"/>
        <v>136.19163153699998</v>
      </c>
      <c r="J37" s="5"/>
      <c r="L37" s="38"/>
    </row>
    <row r="38" spans="2:14" ht="15" customHeight="1" x14ac:dyDescent="0.25">
      <c r="B38" s="6"/>
      <c r="D38" s="32">
        <f t="shared" si="2"/>
        <v>43437</v>
      </c>
      <c r="E38" s="33">
        <v>192.8</v>
      </c>
      <c r="F38" s="8">
        <v>285.69386270399997</v>
      </c>
      <c r="G38" s="11">
        <f t="shared" si="0"/>
        <v>1.4818146405809127</v>
      </c>
      <c r="H38" s="10">
        <f t="shared" si="1"/>
        <v>92.893862703999957</v>
      </c>
      <c r="J38" s="5"/>
      <c r="L38" s="38"/>
    </row>
    <row r="39" spans="2:14" ht="15" customHeight="1" x14ac:dyDescent="0.25">
      <c r="B39" s="6"/>
      <c r="D39" s="32">
        <f t="shared" si="2"/>
        <v>43438</v>
      </c>
      <c r="E39" s="33">
        <v>192.8</v>
      </c>
      <c r="F39" s="8">
        <v>283.93528195900001</v>
      </c>
      <c r="G39" s="11">
        <f t="shared" si="0"/>
        <v>1.472693371156639</v>
      </c>
      <c r="H39" s="10">
        <f t="shared" si="1"/>
        <v>91.135281958999997</v>
      </c>
      <c r="J39" s="5"/>
      <c r="L39" s="38"/>
    </row>
    <row r="40" spans="2:14" ht="15" customHeight="1" x14ac:dyDescent="0.25">
      <c r="B40" s="6"/>
      <c r="D40" s="32">
        <f t="shared" si="2"/>
        <v>43439</v>
      </c>
      <c r="E40" s="33">
        <v>192.8</v>
      </c>
      <c r="F40" s="8">
        <v>272.16245361699998</v>
      </c>
      <c r="G40" s="11">
        <f t="shared" si="0"/>
        <v>1.4116309834906637</v>
      </c>
      <c r="H40" s="10">
        <f t="shared" si="1"/>
        <v>79.362453616999971</v>
      </c>
      <c r="J40" s="5"/>
      <c r="L40" s="38"/>
      <c r="N40" s="38"/>
    </row>
    <row r="41" spans="2:14" ht="15" customHeight="1" x14ac:dyDescent="0.25">
      <c r="B41" s="6"/>
      <c r="D41" s="32">
        <f t="shared" si="2"/>
        <v>43440</v>
      </c>
      <c r="E41" s="33">
        <v>192.8</v>
      </c>
      <c r="F41" s="8">
        <v>287.35129717899997</v>
      </c>
      <c r="G41" s="11">
        <f t="shared" si="0"/>
        <v>1.4904112924221988</v>
      </c>
      <c r="H41" s="10">
        <f t="shared" si="1"/>
        <v>94.55129717899996</v>
      </c>
      <c r="J41" s="5"/>
    </row>
    <row r="42" spans="2:14" ht="15" customHeight="1" x14ac:dyDescent="0.25">
      <c r="B42" s="6"/>
      <c r="D42" s="32">
        <f t="shared" si="2"/>
        <v>43441</v>
      </c>
      <c r="E42" s="33">
        <v>192.8</v>
      </c>
      <c r="F42" s="8">
        <v>288.13353600300002</v>
      </c>
      <c r="G42" s="11">
        <f t="shared" si="0"/>
        <v>1.4944685477334025</v>
      </c>
      <c r="H42" s="10">
        <f t="shared" si="1"/>
        <v>95.333536003000006</v>
      </c>
      <c r="J42" s="5"/>
    </row>
    <row r="43" spans="2:14" ht="15" customHeight="1" x14ac:dyDescent="0.25">
      <c r="B43" s="6"/>
      <c r="D43" s="9" t="s">
        <v>1</v>
      </c>
      <c r="E43" s="34">
        <f>SUM(E29:E42)</f>
        <v>2699.2000000000003</v>
      </c>
      <c r="F43" s="34">
        <f>SUM(F29:F42)</f>
        <v>3941.6689653080002</v>
      </c>
      <c r="G43" s="34"/>
      <c r="H43" s="34">
        <f>SUM(H29:H42)</f>
        <v>1242.4689653079997</v>
      </c>
      <c r="J43" s="5"/>
    </row>
    <row r="44" spans="2:14" ht="15" customHeight="1" x14ac:dyDescent="0.25">
      <c r="B44" s="6"/>
      <c r="D44" s="9" t="s">
        <v>0</v>
      </c>
      <c r="E44" s="8"/>
      <c r="F44" s="8">
        <f>AVERAGE(F29:F42)</f>
        <v>281.54778323628574</v>
      </c>
      <c r="G44" s="7"/>
      <c r="H44" s="8">
        <f>AVERAGE(H29:H42)</f>
        <v>88.747783236285699</v>
      </c>
      <c r="J44" s="5"/>
    </row>
    <row r="45" spans="2:14" x14ac:dyDescent="0.25">
      <c r="B45" s="6"/>
      <c r="J45" s="5"/>
    </row>
    <row r="46" spans="2:14" x14ac:dyDescent="0.25">
      <c r="B46" s="6"/>
      <c r="J46" s="5"/>
    </row>
    <row r="47" spans="2:14" x14ac:dyDescent="0.25">
      <c r="B47" s="6"/>
      <c r="J47" s="5"/>
    </row>
    <row r="48" spans="2:14" x14ac:dyDescent="0.25">
      <c r="B48" s="6"/>
      <c r="J48" s="5"/>
    </row>
    <row r="49" spans="2:10" x14ac:dyDescent="0.25">
      <c r="B49" s="4"/>
      <c r="C49" s="3"/>
      <c r="D49" s="3"/>
      <c r="E49" s="3"/>
      <c r="F49" s="3"/>
      <c r="G49" s="3"/>
      <c r="H49" s="3"/>
      <c r="I49" s="3"/>
      <c r="J49" s="2"/>
    </row>
  </sheetData>
  <mergeCells count="6"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1:K49"/>
  <sheetViews>
    <sheetView showGridLines="0" topLeftCell="A10" workbookViewId="0">
      <selection activeCell="D10" sqref="D10"/>
    </sheetView>
  </sheetViews>
  <sheetFormatPr defaultRowHeight="12.75" x14ac:dyDescent="0.25"/>
  <cols>
    <col min="1" max="2" width="9.140625" style="1"/>
    <col min="3" max="3" width="4.7109375" style="1" customWidth="1"/>
    <col min="4" max="4" width="24.5703125" style="1" customWidth="1"/>
    <col min="5" max="5" width="19.5703125" style="1" bestFit="1" customWidth="1"/>
    <col min="6" max="8" width="18.7109375" style="1" customWidth="1"/>
    <col min="9" max="258" width="9.140625" style="1"/>
    <col min="259" max="259" width="4.7109375" style="1" customWidth="1"/>
    <col min="260" max="260" width="20.7109375" style="1" customWidth="1"/>
    <col min="261" max="264" width="18.7109375" style="1" customWidth="1"/>
    <col min="265" max="514" width="9.140625" style="1"/>
    <col min="515" max="515" width="4.7109375" style="1" customWidth="1"/>
    <col min="516" max="516" width="20.7109375" style="1" customWidth="1"/>
    <col min="517" max="520" width="18.7109375" style="1" customWidth="1"/>
    <col min="521" max="770" width="9.140625" style="1"/>
    <col min="771" max="771" width="4.7109375" style="1" customWidth="1"/>
    <col min="772" max="772" width="20.7109375" style="1" customWidth="1"/>
    <col min="773" max="776" width="18.7109375" style="1" customWidth="1"/>
    <col min="777" max="1026" width="9.140625" style="1"/>
    <col min="1027" max="1027" width="4.7109375" style="1" customWidth="1"/>
    <col min="1028" max="1028" width="20.7109375" style="1" customWidth="1"/>
    <col min="1029" max="1032" width="18.7109375" style="1" customWidth="1"/>
    <col min="1033" max="1282" width="9.140625" style="1"/>
    <col min="1283" max="1283" width="4.7109375" style="1" customWidth="1"/>
    <col min="1284" max="1284" width="20.7109375" style="1" customWidth="1"/>
    <col min="1285" max="1288" width="18.7109375" style="1" customWidth="1"/>
    <col min="1289" max="1538" width="9.140625" style="1"/>
    <col min="1539" max="1539" width="4.7109375" style="1" customWidth="1"/>
    <col min="1540" max="1540" width="20.7109375" style="1" customWidth="1"/>
    <col min="1541" max="1544" width="18.7109375" style="1" customWidth="1"/>
    <col min="1545" max="1794" width="9.140625" style="1"/>
    <col min="1795" max="1795" width="4.7109375" style="1" customWidth="1"/>
    <col min="1796" max="1796" width="20.7109375" style="1" customWidth="1"/>
    <col min="1797" max="1800" width="18.7109375" style="1" customWidth="1"/>
    <col min="1801" max="2050" width="9.140625" style="1"/>
    <col min="2051" max="2051" width="4.7109375" style="1" customWidth="1"/>
    <col min="2052" max="2052" width="20.7109375" style="1" customWidth="1"/>
    <col min="2053" max="2056" width="18.7109375" style="1" customWidth="1"/>
    <col min="2057" max="2306" width="9.140625" style="1"/>
    <col min="2307" max="2307" width="4.7109375" style="1" customWidth="1"/>
    <col min="2308" max="2308" width="20.7109375" style="1" customWidth="1"/>
    <col min="2309" max="2312" width="18.7109375" style="1" customWidth="1"/>
    <col min="2313" max="2562" width="9.140625" style="1"/>
    <col min="2563" max="2563" width="4.7109375" style="1" customWidth="1"/>
    <col min="2564" max="2564" width="20.7109375" style="1" customWidth="1"/>
    <col min="2565" max="2568" width="18.7109375" style="1" customWidth="1"/>
    <col min="2569" max="2818" width="9.140625" style="1"/>
    <col min="2819" max="2819" width="4.7109375" style="1" customWidth="1"/>
    <col min="2820" max="2820" width="20.7109375" style="1" customWidth="1"/>
    <col min="2821" max="2824" width="18.7109375" style="1" customWidth="1"/>
    <col min="2825" max="3074" width="9.140625" style="1"/>
    <col min="3075" max="3075" width="4.7109375" style="1" customWidth="1"/>
    <col min="3076" max="3076" width="20.7109375" style="1" customWidth="1"/>
    <col min="3077" max="3080" width="18.7109375" style="1" customWidth="1"/>
    <col min="3081" max="3330" width="9.140625" style="1"/>
    <col min="3331" max="3331" width="4.7109375" style="1" customWidth="1"/>
    <col min="3332" max="3332" width="20.7109375" style="1" customWidth="1"/>
    <col min="3333" max="3336" width="18.7109375" style="1" customWidth="1"/>
    <col min="3337" max="3586" width="9.140625" style="1"/>
    <col min="3587" max="3587" width="4.7109375" style="1" customWidth="1"/>
    <col min="3588" max="3588" width="20.7109375" style="1" customWidth="1"/>
    <col min="3589" max="3592" width="18.7109375" style="1" customWidth="1"/>
    <col min="3593" max="3842" width="9.140625" style="1"/>
    <col min="3843" max="3843" width="4.7109375" style="1" customWidth="1"/>
    <col min="3844" max="3844" width="20.7109375" style="1" customWidth="1"/>
    <col min="3845" max="3848" width="18.7109375" style="1" customWidth="1"/>
    <col min="3849" max="4098" width="9.140625" style="1"/>
    <col min="4099" max="4099" width="4.7109375" style="1" customWidth="1"/>
    <col min="4100" max="4100" width="20.7109375" style="1" customWidth="1"/>
    <col min="4101" max="4104" width="18.7109375" style="1" customWidth="1"/>
    <col min="4105" max="4354" width="9.140625" style="1"/>
    <col min="4355" max="4355" width="4.7109375" style="1" customWidth="1"/>
    <col min="4356" max="4356" width="20.7109375" style="1" customWidth="1"/>
    <col min="4357" max="4360" width="18.7109375" style="1" customWidth="1"/>
    <col min="4361" max="4610" width="9.140625" style="1"/>
    <col min="4611" max="4611" width="4.7109375" style="1" customWidth="1"/>
    <col min="4612" max="4612" width="20.7109375" style="1" customWidth="1"/>
    <col min="4613" max="4616" width="18.7109375" style="1" customWidth="1"/>
    <col min="4617" max="4866" width="9.140625" style="1"/>
    <col min="4867" max="4867" width="4.7109375" style="1" customWidth="1"/>
    <col min="4868" max="4868" width="20.7109375" style="1" customWidth="1"/>
    <col min="4869" max="4872" width="18.7109375" style="1" customWidth="1"/>
    <col min="4873" max="5122" width="9.140625" style="1"/>
    <col min="5123" max="5123" width="4.7109375" style="1" customWidth="1"/>
    <col min="5124" max="5124" width="20.7109375" style="1" customWidth="1"/>
    <col min="5125" max="5128" width="18.7109375" style="1" customWidth="1"/>
    <col min="5129" max="5378" width="9.140625" style="1"/>
    <col min="5379" max="5379" width="4.7109375" style="1" customWidth="1"/>
    <col min="5380" max="5380" width="20.7109375" style="1" customWidth="1"/>
    <col min="5381" max="5384" width="18.7109375" style="1" customWidth="1"/>
    <col min="5385" max="5634" width="9.140625" style="1"/>
    <col min="5635" max="5635" width="4.7109375" style="1" customWidth="1"/>
    <col min="5636" max="5636" width="20.7109375" style="1" customWidth="1"/>
    <col min="5637" max="5640" width="18.7109375" style="1" customWidth="1"/>
    <col min="5641" max="5890" width="9.140625" style="1"/>
    <col min="5891" max="5891" width="4.7109375" style="1" customWidth="1"/>
    <col min="5892" max="5892" width="20.7109375" style="1" customWidth="1"/>
    <col min="5893" max="5896" width="18.7109375" style="1" customWidth="1"/>
    <col min="5897" max="6146" width="9.140625" style="1"/>
    <col min="6147" max="6147" width="4.7109375" style="1" customWidth="1"/>
    <col min="6148" max="6148" width="20.7109375" style="1" customWidth="1"/>
    <col min="6149" max="6152" width="18.7109375" style="1" customWidth="1"/>
    <col min="6153" max="6402" width="9.140625" style="1"/>
    <col min="6403" max="6403" width="4.7109375" style="1" customWidth="1"/>
    <col min="6404" max="6404" width="20.7109375" style="1" customWidth="1"/>
    <col min="6405" max="6408" width="18.7109375" style="1" customWidth="1"/>
    <col min="6409" max="6658" width="9.140625" style="1"/>
    <col min="6659" max="6659" width="4.7109375" style="1" customWidth="1"/>
    <col min="6660" max="6660" width="20.7109375" style="1" customWidth="1"/>
    <col min="6661" max="6664" width="18.7109375" style="1" customWidth="1"/>
    <col min="6665" max="6914" width="9.140625" style="1"/>
    <col min="6915" max="6915" width="4.7109375" style="1" customWidth="1"/>
    <col min="6916" max="6916" width="20.7109375" style="1" customWidth="1"/>
    <col min="6917" max="6920" width="18.7109375" style="1" customWidth="1"/>
    <col min="6921" max="7170" width="9.140625" style="1"/>
    <col min="7171" max="7171" width="4.7109375" style="1" customWidth="1"/>
    <col min="7172" max="7172" width="20.7109375" style="1" customWidth="1"/>
    <col min="7173" max="7176" width="18.7109375" style="1" customWidth="1"/>
    <col min="7177" max="7426" width="9.140625" style="1"/>
    <col min="7427" max="7427" width="4.7109375" style="1" customWidth="1"/>
    <col min="7428" max="7428" width="20.7109375" style="1" customWidth="1"/>
    <col min="7429" max="7432" width="18.7109375" style="1" customWidth="1"/>
    <col min="7433" max="7682" width="9.140625" style="1"/>
    <col min="7683" max="7683" width="4.7109375" style="1" customWidth="1"/>
    <col min="7684" max="7684" width="20.7109375" style="1" customWidth="1"/>
    <col min="7685" max="7688" width="18.7109375" style="1" customWidth="1"/>
    <col min="7689" max="7938" width="9.140625" style="1"/>
    <col min="7939" max="7939" width="4.7109375" style="1" customWidth="1"/>
    <col min="7940" max="7940" width="20.7109375" style="1" customWidth="1"/>
    <col min="7941" max="7944" width="18.7109375" style="1" customWidth="1"/>
    <col min="7945" max="8194" width="9.140625" style="1"/>
    <col min="8195" max="8195" width="4.7109375" style="1" customWidth="1"/>
    <col min="8196" max="8196" width="20.7109375" style="1" customWidth="1"/>
    <col min="8197" max="8200" width="18.7109375" style="1" customWidth="1"/>
    <col min="8201" max="8450" width="9.140625" style="1"/>
    <col min="8451" max="8451" width="4.7109375" style="1" customWidth="1"/>
    <col min="8452" max="8452" width="20.7109375" style="1" customWidth="1"/>
    <col min="8453" max="8456" width="18.7109375" style="1" customWidth="1"/>
    <col min="8457" max="8706" width="9.140625" style="1"/>
    <col min="8707" max="8707" width="4.7109375" style="1" customWidth="1"/>
    <col min="8708" max="8708" width="20.7109375" style="1" customWidth="1"/>
    <col min="8709" max="8712" width="18.7109375" style="1" customWidth="1"/>
    <col min="8713" max="8962" width="9.140625" style="1"/>
    <col min="8963" max="8963" width="4.7109375" style="1" customWidth="1"/>
    <col min="8964" max="8964" width="20.7109375" style="1" customWidth="1"/>
    <col min="8965" max="8968" width="18.7109375" style="1" customWidth="1"/>
    <col min="8969" max="9218" width="9.140625" style="1"/>
    <col min="9219" max="9219" width="4.7109375" style="1" customWidth="1"/>
    <col min="9220" max="9220" width="20.7109375" style="1" customWidth="1"/>
    <col min="9221" max="9224" width="18.7109375" style="1" customWidth="1"/>
    <col min="9225" max="9474" width="9.140625" style="1"/>
    <col min="9475" max="9475" width="4.7109375" style="1" customWidth="1"/>
    <col min="9476" max="9476" width="20.7109375" style="1" customWidth="1"/>
    <col min="9477" max="9480" width="18.7109375" style="1" customWidth="1"/>
    <col min="9481" max="9730" width="9.140625" style="1"/>
    <col min="9731" max="9731" width="4.7109375" style="1" customWidth="1"/>
    <col min="9732" max="9732" width="20.7109375" style="1" customWidth="1"/>
    <col min="9733" max="9736" width="18.7109375" style="1" customWidth="1"/>
    <col min="9737" max="9986" width="9.140625" style="1"/>
    <col min="9987" max="9987" width="4.7109375" style="1" customWidth="1"/>
    <col min="9988" max="9988" width="20.7109375" style="1" customWidth="1"/>
    <col min="9989" max="9992" width="18.7109375" style="1" customWidth="1"/>
    <col min="9993" max="10242" width="9.140625" style="1"/>
    <col min="10243" max="10243" width="4.7109375" style="1" customWidth="1"/>
    <col min="10244" max="10244" width="20.7109375" style="1" customWidth="1"/>
    <col min="10245" max="10248" width="18.7109375" style="1" customWidth="1"/>
    <col min="10249" max="10498" width="9.140625" style="1"/>
    <col min="10499" max="10499" width="4.7109375" style="1" customWidth="1"/>
    <col min="10500" max="10500" width="20.7109375" style="1" customWidth="1"/>
    <col min="10501" max="10504" width="18.7109375" style="1" customWidth="1"/>
    <col min="10505" max="10754" width="9.140625" style="1"/>
    <col min="10755" max="10755" width="4.7109375" style="1" customWidth="1"/>
    <col min="10756" max="10756" width="20.7109375" style="1" customWidth="1"/>
    <col min="10757" max="10760" width="18.7109375" style="1" customWidth="1"/>
    <col min="10761" max="11010" width="9.140625" style="1"/>
    <col min="11011" max="11011" width="4.7109375" style="1" customWidth="1"/>
    <col min="11012" max="11012" width="20.7109375" style="1" customWidth="1"/>
    <col min="11013" max="11016" width="18.7109375" style="1" customWidth="1"/>
    <col min="11017" max="11266" width="9.140625" style="1"/>
    <col min="11267" max="11267" width="4.7109375" style="1" customWidth="1"/>
    <col min="11268" max="11268" width="20.7109375" style="1" customWidth="1"/>
    <col min="11269" max="11272" width="18.7109375" style="1" customWidth="1"/>
    <col min="11273" max="11522" width="9.140625" style="1"/>
    <col min="11523" max="11523" width="4.7109375" style="1" customWidth="1"/>
    <col min="11524" max="11524" width="20.7109375" style="1" customWidth="1"/>
    <col min="11525" max="11528" width="18.7109375" style="1" customWidth="1"/>
    <col min="11529" max="11778" width="9.140625" style="1"/>
    <col min="11779" max="11779" width="4.7109375" style="1" customWidth="1"/>
    <col min="11780" max="11780" width="20.7109375" style="1" customWidth="1"/>
    <col min="11781" max="11784" width="18.7109375" style="1" customWidth="1"/>
    <col min="11785" max="12034" width="9.140625" style="1"/>
    <col min="12035" max="12035" width="4.7109375" style="1" customWidth="1"/>
    <col min="12036" max="12036" width="20.7109375" style="1" customWidth="1"/>
    <col min="12037" max="12040" width="18.7109375" style="1" customWidth="1"/>
    <col min="12041" max="12290" width="9.140625" style="1"/>
    <col min="12291" max="12291" width="4.7109375" style="1" customWidth="1"/>
    <col min="12292" max="12292" width="20.7109375" style="1" customWidth="1"/>
    <col min="12293" max="12296" width="18.7109375" style="1" customWidth="1"/>
    <col min="12297" max="12546" width="9.140625" style="1"/>
    <col min="12547" max="12547" width="4.7109375" style="1" customWidth="1"/>
    <col min="12548" max="12548" width="20.7109375" style="1" customWidth="1"/>
    <col min="12549" max="12552" width="18.7109375" style="1" customWidth="1"/>
    <col min="12553" max="12802" width="9.140625" style="1"/>
    <col min="12803" max="12803" width="4.7109375" style="1" customWidth="1"/>
    <col min="12804" max="12804" width="20.7109375" style="1" customWidth="1"/>
    <col min="12805" max="12808" width="18.7109375" style="1" customWidth="1"/>
    <col min="12809" max="13058" width="9.140625" style="1"/>
    <col min="13059" max="13059" width="4.7109375" style="1" customWidth="1"/>
    <col min="13060" max="13060" width="20.7109375" style="1" customWidth="1"/>
    <col min="13061" max="13064" width="18.7109375" style="1" customWidth="1"/>
    <col min="13065" max="13314" width="9.140625" style="1"/>
    <col min="13315" max="13315" width="4.7109375" style="1" customWidth="1"/>
    <col min="13316" max="13316" width="20.7109375" style="1" customWidth="1"/>
    <col min="13317" max="13320" width="18.7109375" style="1" customWidth="1"/>
    <col min="13321" max="13570" width="9.140625" style="1"/>
    <col min="13571" max="13571" width="4.7109375" style="1" customWidth="1"/>
    <col min="13572" max="13572" width="20.7109375" style="1" customWidth="1"/>
    <col min="13573" max="13576" width="18.7109375" style="1" customWidth="1"/>
    <col min="13577" max="13826" width="9.140625" style="1"/>
    <col min="13827" max="13827" width="4.7109375" style="1" customWidth="1"/>
    <col min="13828" max="13828" width="20.7109375" style="1" customWidth="1"/>
    <col min="13829" max="13832" width="18.7109375" style="1" customWidth="1"/>
    <col min="13833" max="14082" width="9.140625" style="1"/>
    <col min="14083" max="14083" width="4.7109375" style="1" customWidth="1"/>
    <col min="14084" max="14084" width="20.7109375" style="1" customWidth="1"/>
    <col min="14085" max="14088" width="18.7109375" style="1" customWidth="1"/>
    <col min="14089" max="14338" width="9.140625" style="1"/>
    <col min="14339" max="14339" width="4.7109375" style="1" customWidth="1"/>
    <col min="14340" max="14340" width="20.7109375" style="1" customWidth="1"/>
    <col min="14341" max="14344" width="18.7109375" style="1" customWidth="1"/>
    <col min="14345" max="14594" width="9.140625" style="1"/>
    <col min="14595" max="14595" width="4.7109375" style="1" customWidth="1"/>
    <col min="14596" max="14596" width="20.7109375" style="1" customWidth="1"/>
    <col min="14597" max="14600" width="18.7109375" style="1" customWidth="1"/>
    <col min="14601" max="14850" width="9.140625" style="1"/>
    <col min="14851" max="14851" width="4.7109375" style="1" customWidth="1"/>
    <col min="14852" max="14852" width="20.7109375" style="1" customWidth="1"/>
    <col min="14853" max="14856" width="18.7109375" style="1" customWidth="1"/>
    <col min="14857" max="15106" width="9.140625" style="1"/>
    <col min="15107" max="15107" width="4.7109375" style="1" customWidth="1"/>
    <col min="15108" max="15108" width="20.7109375" style="1" customWidth="1"/>
    <col min="15109" max="15112" width="18.7109375" style="1" customWidth="1"/>
    <col min="15113" max="15362" width="9.140625" style="1"/>
    <col min="15363" max="15363" width="4.7109375" style="1" customWidth="1"/>
    <col min="15364" max="15364" width="20.7109375" style="1" customWidth="1"/>
    <col min="15365" max="15368" width="18.7109375" style="1" customWidth="1"/>
    <col min="15369" max="15618" width="9.140625" style="1"/>
    <col min="15619" max="15619" width="4.7109375" style="1" customWidth="1"/>
    <col min="15620" max="15620" width="20.7109375" style="1" customWidth="1"/>
    <col min="15621" max="15624" width="18.7109375" style="1" customWidth="1"/>
    <col min="15625" max="15874" width="9.140625" style="1"/>
    <col min="15875" max="15875" width="4.7109375" style="1" customWidth="1"/>
    <col min="15876" max="15876" width="20.7109375" style="1" customWidth="1"/>
    <col min="15877" max="15880" width="18.7109375" style="1" customWidth="1"/>
    <col min="15881" max="16130" width="9.140625" style="1"/>
    <col min="16131" max="16131" width="4.7109375" style="1" customWidth="1"/>
    <col min="16132" max="16132" width="20.7109375" style="1" customWidth="1"/>
    <col min="16133" max="16136" width="18.7109375" style="1" customWidth="1"/>
    <col min="16137" max="16384" width="9.140625" style="1"/>
  </cols>
  <sheetData>
    <row r="1" spans="2:11" x14ac:dyDescent="0.25">
      <c r="K1" s="28"/>
    </row>
    <row r="2" spans="2:11" x14ac:dyDescent="0.25">
      <c r="B2" s="31"/>
      <c r="C2" s="30"/>
      <c r="D2" s="30"/>
      <c r="E2" s="30"/>
      <c r="F2" s="30"/>
      <c r="G2" s="30"/>
      <c r="H2" s="30"/>
      <c r="I2" s="30"/>
      <c r="J2" s="29"/>
      <c r="K2" s="28"/>
    </row>
    <row r="3" spans="2:11" x14ac:dyDescent="0.25">
      <c r="B3" s="6"/>
      <c r="E3" s="27"/>
      <c r="F3" s="26" t="s">
        <v>35</v>
      </c>
      <c r="G3" s="27"/>
      <c r="J3" s="5"/>
    </row>
    <row r="4" spans="2:11" x14ac:dyDescent="0.25">
      <c r="B4" s="6"/>
      <c r="F4" s="26" t="s">
        <v>34</v>
      </c>
      <c r="J4" s="5"/>
    </row>
    <row r="5" spans="2:11" x14ac:dyDescent="0.25">
      <c r="B5" s="6"/>
      <c r="D5" s="16"/>
      <c r="J5" s="5"/>
    </row>
    <row r="6" spans="2:11" x14ac:dyDescent="0.25">
      <c r="B6" s="6"/>
      <c r="E6" s="25"/>
      <c r="J6" s="5"/>
    </row>
    <row r="7" spans="2:11" ht="15" customHeight="1" x14ac:dyDescent="0.25">
      <c r="B7" s="6"/>
      <c r="D7" s="16" t="s">
        <v>33</v>
      </c>
      <c r="E7" s="24" t="s">
        <v>36</v>
      </c>
      <c r="F7" s="24"/>
      <c r="J7" s="5"/>
    </row>
    <row r="8" spans="2:11" x14ac:dyDescent="0.25">
      <c r="B8" s="6"/>
      <c r="J8" s="5"/>
    </row>
    <row r="9" spans="2:11" x14ac:dyDescent="0.25">
      <c r="B9" s="6"/>
      <c r="D9" s="1" t="s">
        <v>43</v>
      </c>
      <c r="J9" s="5"/>
    </row>
    <row r="10" spans="2:11" x14ac:dyDescent="0.25">
      <c r="B10" s="6"/>
      <c r="J10" s="5"/>
    </row>
    <row r="11" spans="2:11" x14ac:dyDescent="0.25">
      <c r="B11" s="6"/>
      <c r="D11" s="1" t="s">
        <v>41</v>
      </c>
      <c r="J11" s="5"/>
    </row>
    <row r="12" spans="2:11" x14ac:dyDescent="0.25">
      <c r="B12" s="6"/>
      <c r="J12" s="5"/>
    </row>
    <row r="13" spans="2:11" ht="15" customHeight="1" x14ac:dyDescent="0.25">
      <c r="B13" s="6"/>
      <c r="D13" s="16" t="s">
        <v>30</v>
      </c>
      <c r="E13" s="23" t="s">
        <v>38</v>
      </c>
      <c r="J13" s="5"/>
    </row>
    <row r="14" spans="2:11" x14ac:dyDescent="0.25">
      <c r="B14" s="6"/>
      <c r="J14" s="5"/>
    </row>
    <row r="15" spans="2:11" x14ac:dyDescent="0.25">
      <c r="B15" s="6"/>
      <c r="H15" s="36" t="s">
        <v>29</v>
      </c>
      <c r="J15" s="5"/>
    </row>
    <row r="16" spans="2:11" ht="15" customHeight="1" x14ac:dyDescent="0.25">
      <c r="B16" s="6"/>
      <c r="C16" s="22"/>
      <c r="D16" s="21"/>
      <c r="E16" s="20"/>
      <c r="F16" s="20"/>
      <c r="G16" s="19"/>
      <c r="H16" s="12" t="s">
        <v>28</v>
      </c>
      <c r="J16" s="5"/>
    </row>
    <row r="17" spans="2:10" ht="15" customHeight="1" x14ac:dyDescent="0.25">
      <c r="B17" s="6"/>
      <c r="C17" s="15" t="s">
        <v>27</v>
      </c>
      <c r="D17" s="93" t="s">
        <v>26</v>
      </c>
      <c r="E17" s="94"/>
      <c r="F17" s="94"/>
      <c r="G17" s="95"/>
      <c r="H17" s="7"/>
      <c r="J17" s="5"/>
    </row>
    <row r="18" spans="2:10" ht="15" customHeight="1" x14ac:dyDescent="0.25">
      <c r="B18" s="6"/>
      <c r="C18" s="18"/>
      <c r="D18" s="93" t="s">
        <v>25</v>
      </c>
      <c r="E18" s="94"/>
      <c r="F18" s="94"/>
      <c r="G18" s="95"/>
      <c r="H18" s="7" t="s">
        <v>42</v>
      </c>
      <c r="J18" s="5"/>
    </row>
    <row r="19" spans="2:10" ht="15" customHeight="1" x14ac:dyDescent="0.25">
      <c r="B19" s="6"/>
      <c r="C19" s="17"/>
      <c r="D19" s="93" t="s">
        <v>24</v>
      </c>
      <c r="E19" s="94"/>
      <c r="F19" s="94"/>
      <c r="G19" s="95"/>
      <c r="H19" s="7" t="s">
        <v>23</v>
      </c>
      <c r="J19" s="5"/>
    </row>
    <row r="20" spans="2:10" ht="15" customHeight="1" x14ac:dyDescent="0.25"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166.3244</v>
      </c>
      <c r="J20" s="5"/>
    </row>
    <row r="21" spans="2:10" ht="15" customHeight="1" x14ac:dyDescent="0.25"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J21" s="5"/>
    </row>
    <row r="22" spans="2:10" x14ac:dyDescent="0.25">
      <c r="B22" s="6"/>
      <c r="J22" s="5"/>
    </row>
    <row r="23" spans="2:10" x14ac:dyDescent="0.25">
      <c r="B23" s="6"/>
      <c r="J23" s="5"/>
    </row>
    <row r="24" spans="2:10" x14ac:dyDescent="0.25">
      <c r="B24" s="6"/>
      <c r="H24" s="16" t="s">
        <v>17</v>
      </c>
      <c r="J24" s="5"/>
    </row>
    <row r="25" spans="2:10" ht="14.1" customHeight="1" x14ac:dyDescent="0.25">
      <c r="B25" s="6"/>
      <c r="D25" s="15" t="s">
        <v>16</v>
      </c>
      <c r="E25" s="15" t="s">
        <v>15</v>
      </c>
      <c r="F25" s="15" t="s">
        <v>14</v>
      </c>
      <c r="G25" s="15" t="s">
        <v>13</v>
      </c>
      <c r="H25" s="15" t="s">
        <v>12</v>
      </c>
      <c r="J25" s="5"/>
    </row>
    <row r="26" spans="2:10" ht="14.1" customHeight="1" x14ac:dyDescent="0.25">
      <c r="B26" s="6"/>
      <c r="D26" s="13" t="s">
        <v>11</v>
      </c>
      <c r="E26" s="13" t="s">
        <v>10</v>
      </c>
      <c r="F26" s="13" t="s">
        <v>9</v>
      </c>
      <c r="G26" s="13" t="s">
        <v>8</v>
      </c>
      <c r="H26" s="13" t="s">
        <v>7</v>
      </c>
      <c r="J26" s="5"/>
    </row>
    <row r="27" spans="2:10" ht="13.5" customHeight="1" x14ac:dyDescent="0.25">
      <c r="B27" s="6"/>
      <c r="D27" s="13"/>
      <c r="E27" s="14" t="s">
        <v>6</v>
      </c>
      <c r="F27" s="13" t="s">
        <v>5</v>
      </c>
      <c r="G27" s="13" t="s">
        <v>4</v>
      </c>
      <c r="H27" s="13" t="s">
        <v>3</v>
      </c>
      <c r="J27" s="5"/>
    </row>
    <row r="28" spans="2:10" ht="14.1" customHeight="1" x14ac:dyDescent="0.25">
      <c r="B28" s="6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J28" s="5"/>
    </row>
    <row r="29" spans="2:10" ht="15" customHeight="1" x14ac:dyDescent="0.25">
      <c r="B29" s="6"/>
      <c r="D29" s="32">
        <v>43190</v>
      </c>
      <c r="E29" s="33">
        <f>$H$20</f>
        <v>166.3244</v>
      </c>
      <c r="F29" s="8">
        <v>190.01</v>
      </c>
      <c r="G29" s="11">
        <f t="shared" ref="G29:G39" si="0">F29/E29</f>
        <v>1.1424060450541231</v>
      </c>
      <c r="H29" s="10">
        <f t="shared" ref="H29:H39" si="1">F29-E29</f>
        <v>23.685599999999994</v>
      </c>
      <c r="J29" s="5"/>
    </row>
    <row r="30" spans="2:10" ht="15" customHeight="1" x14ac:dyDescent="0.25">
      <c r="B30" s="6"/>
      <c r="D30" s="32">
        <f>D29+1</f>
        <v>43191</v>
      </c>
      <c r="E30" s="33">
        <f t="shared" ref="E30:E42" si="2">$H$20</f>
        <v>166.3244</v>
      </c>
      <c r="F30" s="8">
        <v>190.01</v>
      </c>
      <c r="G30" s="11">
        <f t="shared" si="0"/>
        <v>1.1424060450541231</v>
      </c>
      <c r="H30" s="10">
        <f t="shared" si="1"/>
        <v>23.685599999999994</v>
      </c>
      <c r="J30" s="5"/>
    </row>
    <row r="31" spans="2:10" ht="15" customHeight="1" x14ac:dyDescent="0.25">
      <c r="B31" s="6"/>
      <c r="D31" s="32">
        <f t="shared" ref="D31:D42" si="3">D30+1</f>
        <v>43192</v>
      </c>
      <c r="E31" s="33">
        <f t="shared" si="2"/>
        <v>166.3244</v>
      </c>
      <c r="F31" s="8">
        <v>190.01</v>
      </c>
      <c r="G31" s="11">
        <f t="shared" si="0"/>
        <v>1.1424060450541231</v>
      </c>
      <c r="H31" s="10">
        <f t="shared" si="1"/>
        <v>23.685599999999994</v>
      </c>
      <c r="J31" s="5"/>
    </row>
    <row r="32" spans="2:10" ht="15" customHeight="1" x14ac:dyDescent="0.25">
      <c r="B32" s="6"/>
      <c r="D32" s="32">
        <f t="shared" si="3"/>
        <v>43193</v>
      </c>
      <c r="E32" s="33">
        <f t="shared" si="2"/>
        <v>166.3244</v>
      </c>
      <c r="F32" s="8">
        <v>190.01</v>
      </c>
      <c r="G32" s="11">
        <f t="shared" si="0"/>
        <v>1.1424060450541231</v>
      </c>
      <c r="H32" s="10">
        <f t="shared" si="1"/>
        <v>23.685599999999994</v>
      </c>
      <c r="J32" s="5"/>
    </row>
    <row r="33" spans="2:10" ht="15" customHeight="1" x14ac:dyDescent="0.25">
      <c r="B33" s="6"/>
      <c r="D33" s="32">
        <f t="shared" si="3"/>
        <v>43194</v>
      </c>
      <c r="E33" s="33">
        <f t="shared" si="2"/>
        <v>166.3244</v>
      </c>
      <c r="F33" s="8">
        <v>190.02</v>
      </c>
      <c r="G33" s="11">
        <f t="shared" si="0"/>
        <v>1.1424661685236803</v>
      </c>
      <c r="H33" s="10">
        <f t="shared" si="1"/>
        <v>23.695600000000013</v>
      </c>
      <c r="J33" s="5"/>
    </row>
    <row r="34" spans="2:10" ht="15" customHeight="1" x14ac:dyDescent="0.25">
      <c r="B34" s="6"/>
      <c r="D34" s="32">
        <f t="shared" si="3"/>
        <v>43195</v>
      </c>
      <c r="E34" s="33">
        <f t="shared" si="2"/>
        <v>166.3244</v>
      </c>
      <c r="F34" s="8">
        <v>190.02</v>
      </c>
      <c r="G34" s="11">
        <f t="shared" si="0"/>
        <v>1.1424661685236803</v>
      </c>
      <c r="H34" s="10">
        <f t="shared" si="1"/>
        <v>23.695600000000013</v>
      </c>
      <c r="J34" s="5"/>
    </row>
    <row r="35" spans="2:10" ht="15" customHeight="1" x14ac:dyDescent="0.25">
      <c r="B35" s="6"/>
      <c r="D35" s="32">
        <f t="shared" si="3"/>
        <v>43196</v>
      </c>
      <c r="E35" s="33">
        <f t="shared" si="2"/>
        <v>166.3244</v>
      </c>
      <c r="F35" s="8">
        <v>190.02</v>
      </c>
      <c r="G35" s="11">
        <f t="shared" si="0"/>
        <v>1.1424661685236803</v>
      </c>
      <c r="H35" s="10">
        <f t="shared" si="1"/>
        <v>23.695600000000013</v>
      </c>
      <c r="J35" s="5"/>
    </row>
    <row r="36" spans="2:10" ht="15" customHeight="1" x14ac:dyDescent="0.25">
      <c r="B36" s="6"/>
      <c r="D36" s="32">
        <f t="shared" si="3"/>
        <v>43197</v>
      </c>
      <c r="E36" s="33">
        <f t="shared" si="2"/>
        <v>166.3244</v>
      </c>
      <c r="F36" s="8">
        <v>190.02</v>
      </c>
      <c r="G36" s="11">
        <f t="shared" si="0"/>
        <v>1.1424661685236803</v>
      </c>
      <c r="H36" s="10">
        <f t="shared" si="1"/>
        <v>23.695600000000013</v>
      </c>
      <c r="J36" s="5"/>
    </row>
    <row r="37" spans="2:10" ht="15" customHeight="1" x14ac:dyDescent="0.25">
      <c r="B37" s="6"/>
      <c r="D37" s="32">
        <f t="shared" si="3"/>
        <v>43198</v>
      </c>
      <c r="E37" s="33">
        <f t="shared" si="2"/>
        <v>166.3244</v>
      </c>
      <c r="F37" s="8">
        <v>190.02</v>
      </c>
      <c r="G37" s="11">
        <f t="shared" si="0"/>
        <v>1.1424661685236803</v>
      </c>
      <c r="H37" s="10">
        <f t="shared" si="1"/>
        <v>23.695600000000013</v>
      </c>
      <c r="J37" s="5"/>
    </row>
    <row r="38" spans="2:10" ht="15" customHeight="1" x14ac:dyDescent="0.25">
      <c r="B38" s="6"/>
      <c r="D38" s="32">
        <f t="shared" si="3"/>
        <v>43199</v>
      </c>
      <c r="E38" s="33">
        <f t="shared" si="2"/>
        <v>166.3244</v>
      </c>
      <c r="F38" s="8">
        <v>190.02</v>
      </c>
      <c r="G38" s="11">
        <f t="shared" si="0"/>
        <v>1.1424661685236803</v>
      </c>
      <c r="H38" s="10">
        <f t="shared" si="1"/>
        <v>23.695600000000013</v>
      </c>
      <c r="J38" s="5"/>
    </row>
    <row r="39" spans="2:10" ht="15" customHeight="1" x14ac:dyDescent="0.25">
      <c r="B39" s="6"/>
      <c r="D39" s="32">
        <f t="shared" si="3"/>
        <v>43200</v>
      </c>
      <c r="E39" s="33">
        <f t="shared" si="2"/>
        <v>166.3244</v>
      </c>
      <c r="F39" s="8">
        <v>190.02</v>
      </c>
      <c r="G39" s="11">
        <f t="shared" si="0"/>
        <v>1.1424661685236803</v>
      </c>
      <c r="H39" s="10">
        <f t="shared" si="1"/>
        <v>23.695600000000013</v>
      </c>
      <c r="J39" s="5"/>
    </row>
    <row r="40" spans="2:10" ht="15" customHeight="1" x14ac:dyDescent="0.25">
      <c r="B40" s="6"/>
      <c r="D40" s="32">
        <f t="shared" si="3"/>
        <v>43201</v>
      </c>
      <c r="E40" s="33">
        <f t="shared" si="2"/>
        <v>166.3244</v>
      </c>
      <c r="F40" s="8">
        <v>190.02</v>
      </c>
      <c r="G40" s="11">
        <f>F40/E40</f>
        <v>1.1424661685236803</v>
      </c>
      <c r="H40" s="10">
        <f>F40-E40</f>
        <v>23.695600000000013</v>
      </c>
      <c r="J40" s="5"/>
    </row>
    <row r="41" spans="2:10" ht="15" customHeight="1" x14ac:dyDescent="0.25">
      <c r="B41" s="6"/>
      <c r="D41" s="32">
        <f t="shared" si="3"/>
        <v>43202</v>
      </c>
      <c r="E41" s="33">
        <f t="shared" si="2"/>
        <v>166.3244</v>
      </c>
      <c r="F41" s="8">
        <v>190.02</v>
      </c>
      <c r="G41" s="11">
        <f t="shared" ref="G41:G42" si="4">F41/E41</f>
        <v>1.1424661685236803</v>
      </c>
      <c r="H41" s="10">
        <f t="shared" ref="H41:H42" si="5">F41-E41</f>
        <v>23.695600000000013</v>
      </c>
      <c r="J41" s="5"/>
    </row>
    <row r="42" spans="2:10" ht="15" customHeight="1" x14ac:dyDescent="0.25">
      <c r="B42" s="6"/>
      <c r="D42" s="32">
        <f t="shared" si="3"/>
        <v>43203</v>
      </c>
      <c r="E42" s="33">
        <f t="shared" si="2"/>
        <v>166.3244</v>
      </c>
      <c r="F42" s="8">
        <v>190.02</v>
      </c>
      <c r="G42" s="11">
        <f t="shared" si="4"/>
        <v>1.1424661685236803</v>
      </c>
      <c r="H42" s="10">
        <f t="shared" si="5"/>
        <v>23.695600000000013</v>
      </c>
      <c r="J42" s="5"/>
    </row>
    <row r="43" spans="2:10" ht="15" customHeight="1" x14ac:dyDescent="0.25">
      <c r="B43" s="6"/>
      <c r="D43" s="9" t="s">
        <v>1</v>
      </c>
      <c r="E43" s="34">
        <f>SUM(E29:E42)</f>
        <v>2328.5416</v>
      </c>
      <c r="F43" s="34">
        <f>SUM(F29:F42)</f>
        <v>2660.24</v>
      </c>
      <c r="G43" s="34"/>
      <c r="H43" s="34">
        <f>SUM(H29:H42)</f>
        <v>331.69840000000011</v>
      </c>
      <c r="J43" s="5"/>
    </row>
    <row r="44" spans="2:10" ht="15" customHeight="1" x14ac:dyDescent="0.25">
      <c r="B44" s="6"/>
      <c r="D44" s="9" t="s">
        <v>0</v>
      </c>
      <c r="E44" s="8"/>
      <c r="F44" s="8">
        <f>AVERAGE(F29:F42)</f>
        <v>190.01714285714283</v>
      </c>
      <c r="G44" s="7"/>
      <c r="H44" s="8">
        <f>AVERAGE(H29:H42)</f>
        <v>23.692742857142864</v>
      </c>
      <c r="J44" s="5"/>
    </row>
    <row r="45" spans="2:10" x14ac:dyDescent="0.25">
      <c r="B45" s="6"/>
      <c r="J45" s="5"/>
    </row>
    <row r="46" spans="2:10" x14ac:dyDescent="0.25">
      <c r="B46" s="6"/>
      <c r="J46" s="5"/>
    </row>
    <row r="47" spans="2:10" x14ac:dyDescent="0.25">
      <c r="B47" s="6"/>
      <c r="J47" s="5"/>
    </row>
    <row r="48" spans="2:10" x14ac:dyDescent="0.25">
      <c r="B48" s="6"/>
      <c r="J48" s="5"/>
    </row>
    <row r="49" spans="2:10" x14ac:dyDescent="0.25">
      <c r="B49" s="4"/>
      <c r="C49" s="3"/>
      <c r="D49" s="3"/>
      <c r="E49" s="3"/>
      <c r="F49" s="3"/>
      <c r="G49" s="3"/>
      <c r="H49" s="3"/>
      <c r="I49" s="3"/>
      <c r="J49" s="2"/>
    </row>
  </sheetData>
  <mergeCells count="5">
    <mergeCell ref="D21:G21"/>
    <mergeCell ref="D17:G17"/>
    <mergeCell ref="D18:G18"/>
    <mergeCell ref="D19:G19"/>
    <mergeCell ref="D20:G20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1:N49"/>
  <sheetViews>
    <sheetView showGridLines="0" topLeftCell="A25" zoomScaleNormal="100" workbookViewId="0"/>
  </sheetViews>
  <sheetFormatPr defaultRowHeight="12.75" x14ac:dyDescent="0.25"/>
  <cols>
    <col min="1" max="2" width="9.140625" style="1"/>
    <col min="3" max="3" width="4.7109375" style="1" customWidth="1"/>
    <col min="4" max="4" width="24.5703125" style="1" customWidth="1"/>
    <col min="5" max="5" width="19.5703125" style="1" bestFit="1" customWidth="1"/>
    <col min="6" max="8" width="18.7109375" style="1" customWidth="1"/>
    <col min="9" max="10" width="9.140625" style="1"/>
    <col min="11" max="12" width="15.28515625" style="1" bestFit="1" customWidth="1"/>
    <col min="13" max="13" width="9.140625" style="1"/>
    <col min="14" max="14" width="15.28515625" style="1" bestFit="1" customWidth="1"/>
    <col min="15" max="258" width="9.140625" style="1"/>
    <col min="259" max="259" width="4.7109375" style="1" customWidth="1"/>
    <col min="260" max="260" width="20.7109375" style="1" customWidth="1"/>
    <col min="261" max="264" width="18.7109375" style="1" customWidth="1"/>
    <col min="265" max="514" width="9.140625" style="1"/>
    <col min="515" max="515" width="4.7109375" style="1" customWidth="1"/>
    <col min="516" max="516" width="20.7109375" style="1" customWidth="1"/>
    <col min="517" max="520" width="18.7109375" style="1" customWidth="1"/>
    <col min="521" max="770" width="9.140625" style="1"/>
    <col min="771" max="771" width="4.7109375" style="1" customWidth="1"/>
    <col min="772" max="772" width="20.7109375" style="1" customWidth="1"/>
    <col min="773" max="776" width="18.7109375" style="1" customWidth="1"/>
    <col min="777" max="1026" width="9.140625" style="1"/>
    <col min="1027" max="1027" width="4.7109375" style="1" customWidth="1"/>
    <col min="1028" max="1028" width="20.7109375" style="1" customWidth="1"/>
    <col min="1029" max="1032" width="18.7109375" style="1" customWidth="1"/>
    <col min="1033" max="1282" width="9.140625" style="1"/>
    <col min="1283" max="1283" width="4.7109375" style="1" customWidth="1"/>
    <col min="1284" max="1284" width="20.7109375" style="1" customWidth="1"/>
    <col min="1285" max="1288" width="18.7109375" style="1" customWidth="1"/>
    <col min="1289" max="1538" width="9.140625" style="1"/>
    <col min="1539" max="1539" width="4.7109375" style="1" customWidth="1"/>
    <col min="1540" max="1540" width="20.7109375" style="1" customWidth="1"/>
    <col min="1541" max="1544" width="18.7109375" style="1" customWidth="1"/>
    <col min="1545" max="1794" width="9.140625" style="1"/>
    <col min="1795" max="1795" width="4.7109375" style="1" customWidth="1"/>
    <col min="1796" max="1796" width="20.7109375" style="1" customWidth="1"/>
    <col min="1797" max="1800" width="18.7109375" style="1" customWidth="1"/>
    <col min="1801" max="2050" width="9.140625" style="1"/>
    <col min="2051" max="2051" width="4.7109375" style="1" customWidth="1"/>
    <col min="2052" max="2052" width="20.7109375" style="1" customWidth="1"/>
    <col min="2053" max="2056" width="18.7109375" style="1" customWidth="1"/>
    <col min="2057" max="2306" width="9.140625" style="1"/>
    <col min="2307" max="2307" width="4.7109375" style="1" customWidth="1"/>
    <col min="2308" max="2308" width="20.7109375" style="1" customWidth="1"/>
    <col min="2309" max="2312" width="18.7109375" style="1" customWidth="1"/>
    <col min="2313" max="2562" width="9.140625" style="1"/>
    <col min="2563" max="2563" width="4.7109375" style="1" customWidth="1"/>
    <col min="2564" max="2564" width="20.7109375" style="1" customWidth="1"/>
    <col min="2565" max="2568" width="18.7109375" style="1" customWidth="1"/>
    <col min="2569" max="2818" width="9.140625" style="1"/>
    <col min="2819" max="2819" width="4.7109375" style="1" customWidth="1"/>
    <col min="2820" max="2820" width="20.7109375" style="1" customWidth="1"/>
    <col min="2821" max="2824" width="18.7109375" style="1" customWidth="1"/>
    <col min="2825" max="3074" width="9.140625" style="1"/>
    <col min="3075" max="3075" width="4.7109375" style="1" customWidth="1"/>
    <col min="3076" max="3076" width="20.7109375" style="1" customWidth="1"/>
    <col min="3077" max="3080" width="18.7109375" style="1" customWidth="1"/>
    <col min="3081" max="3330" width="9.140625" style="1"/>
    <col min="3331" max="3331" width="4.7109375" style="1" customWidth="1"/>
    <col min="3332" max="3332" width="20.7109375" style="1" customWidth="1"/>
    <col min="3333" max="3336" width="18.7109375" style="1" customWidth="1"/>
    <col min="3337" max="3586" width="9.140625" style="1"/>
    <col min="3587" max="3587" width="4.7109375" style="1" customWidth="1"/>
    <col min="3588" max="3588" width="20.7109375" style="1" customWidth="1"/>
    <col min="3589" max="3592" width="18.7109375" style="1" customWidth="1"/>
    <col min="3593" max="3842" width="9.140625" style="1"/>
    <col min="3843" max="3843" width="4.7109375" style="1" customWidth="1"/>
    <col min="3844" max="3844" width="20.7109375" style="1" customWidth="1"/>
    <col min="3845" max="3848" width="18.7109375" style="1" customWidth="1"/>
    <col min="3849" max="4098" width="9.140625" style="1"/>
    <col min="4099" max="4099" width="4.7109375" style="1" customWidth="1"/>
    <col min="4100" max="4100" width="20.7109375" style="1" customWidth="1"/>
    <col min="4101" max="4104" width="18.7109375" style="1" customWidth="1"/>
    <col min="4105" max="4354" width="9.140625" style="1"/>
    <col min="4355" max="4355" width="4.7109375" style="1" customWidth="1"/>
    <col min="4356" max="4356" width="20.7109375" style="1" customWidth="1"/>
    <col min="4357" max="4360" width="18.7109375" style="1" customWidth="1"/>
    <col min="4361" max="4610" width="9.140625" style="1"/>
    <col min="4611" max="4611" width="4.7109375" style="1" customWidth="1"/>
    <col min="4612" max="4612" width="20.7109375" style="1" customWidth="1"/>
    <col min="4613" max="4616" width="18.7109375" style="1" customWidth="1"/>
    <col min="4617" max="4866" width="9.140625" style="1"/>
    <col min="4867" max="4867" width="4.7109375" style="1" customWidth="1"/>
    <col min="4868" max="4868" width="20.7109375" style="1" customWidth="1"/>
    <col min="4869" max="4872" width="18.7109375" style="1" customWidth="1"/>
    <col min="4873" max="5122" width="9.140625" style="1"/>
    <col min="5123" max="5123" width="4.7109375" style="1" customWidth="1"/>
    <col min="5124" max="5124" width="20.7109375" style="1" customWidth="1"/>
    <col min="5125" max="5128" width="18.7109375" style="1" customWidth="1"/>
    <col min="5129" max="5378" width="9.140625" style="1"/>
    <col min="5379" max="5379" width="4.7109375" style="1" customWidth="1"/>
    <col min="5380" max="5380" width="20.7109375" style="1" customWidth="1"/>
    <col min="5381" max="5384" width="18.7109375" style="1" customWidth="1"/>
    <col min="5385" max="5634" width="9.140625" style="1"/>
    <col min="5635" max="5635" width="4.7109375" style="1" customWidth="1"/>
    <col min="5636" max="5636" width="20.7109375" style="1" customWidth="1"/>
    <col min="5637" max="5640" width="18.7109375" style="1" customWidth="1"/>
    <col min="5641" max="5890" width="9.140625" style="1"/>
    <col min="5891" max="5891" width="4.7109375" style="1" customWidth="1"/>
    <col min="5892" max="5892" width="20.7109375" style="1" customWidth="1"/>
    <col min="5893" max="5896" width="18.7109375" style="1" customWidth="1"/>
    <col min="5897" max="6146" width="9.140625" style="1"/>
    <col min="6147" max="6147" width="4.7109375" style="1" customWidth="1"/>
    <col min="6148" max="6148" width="20.7109375" style="1" customWidth="1"/>
    <col min="6149" max="6152" width="18.7109375" style="1" customWidth="1"/>
    <col min="6153" max="6402" width="9.140625" style="1"/>
    <col min="6403" max="6403" width="4.7109375" style="1" customWidth="1"/>
    <col min="6404" max="6404" width="20.7109375" style="1" customWidth="1"/>
    <col min="6405" max="6408" width="18.7109375" style="1" customWidth="1"/>
    <col min="6409" max="6658" width="9.140625" style="1"/>
    <col min="6659" max="6659" width="4.7109375" style="1" customWidth="1"/>
    <col min="6660" max="6660" width="20.7109375" style="1" customWidth="1"/>
    <col min="6661" max="6664" width="18.7109375" style="1" customWidth="1"/>
    <col min="6665" max="6914" width="9.140625" style="1"/>
    <col min="6915" max="6915" width="4.7109375" style="1" customWidth="1"/>
    <col min="6916" max="6916" width="20.7109375" style="1" customWidth="1"/>
    <col min="6917" max="6920" width="18.7109375" style="1" customWidth="1"/>
    <col min="6921" max="7170" width="9.140625" style="1"/>
    <col min="7171" max="7171" width="4.7109375" style="1" customWidth="1"/>
    <col min="7172" max="7172" width="20.7109375" style="1" customWidth="1"/>
    <col min="7173" max="7176" width="18.7109375" style="1" customWidth="1"/>
    <col min="7177" max="7426" width="9.140625" style="1"/>
    <col min="7427" max="7427" width="4.7109375" style="1" customWidth="1"/>
    <col min="7428" max="7428" width="20.7109375" style="1" customWidth="1"/>
    <col min="7429" max="7432" width="18.7109375" style="1" customWidth="1"/>
    <col min="7433" max="7682" width="9.140625" style="1"/>
    <col min="7683" max="7683" width="4.7109375" style="1" customWidth="1"/>
    <col min="7684" max="7684" width="20.7109375" style="1" customWidth="1"/>
    <col min="7685" max="7688" width="18.7109375" style="1" customWidth="1"/>
    <col min="7689" max="7938" width="9.140625" style="1"/>
    <col min="7939" max="7939" width="4.7109375" style="1" customWidth="1"/>
    <col min="7940" max="7940" width="20.7109375" style="1" customWidth="1"/>
    <col min="7941" max="7944" width="18.7109375" style="1" customWidth="1"/>
    <col min="7945" max="8194" width="9.140625" style="1"/>
    <col min="8195" max="8195" width="4.7109375" style="1" customWidth="1"/>
    <col min="8196" max="8196" width="20.7109375" style="1" customWidth="1"/>
    <col min="8197" max="8200" width="18.7109375" style="1" customWidth="1"/>
    <col min="8201" max="8450" width="9.140625" style="1"/>
    <col min="8451" max="8451" width="4.7109375" style="1" customWidth="1"/>
    <col min="8452" max="8452" width="20.7109375" style="1" customWidth="1"/>
    <col min="8453" max="8456" width="18.7109375" style="1" customWidth="1"/>
    <col min="8457" max="8706" width="9.140625" style="1"/>
    <col min="8707" max="8707" width="4.7109375" style="1" customWidth="1"/>
    <col min="8708" max="8708" width="20.7109375" style="1" customWidth="1"/>
    <col min="8709" max="8712" width="18.7109375" style="1" customWidth="1"/>
    <col min="8713" max="8962" width="9.140625" style="1"/>
    <col min="8963" max="8963" width="4.7109375" style="1" customWidth="1"/>
    <col min="8964" max="8964" width="20.7109375" style="1" customWidth="1"/>
    <col min="8965" max="8968" width="18.7109375" style="1" customWidth="1"/>
    <col min="8969" max="9218" width="9.140625" style="1"/>
    <col min="9219" max="9219" width="4.7109375" style="1" customWidth="1"/>
    <col min="9220" max="9220" width="20.7109375" style="1" customWidth="1"/>
    <col min="9221" max="9224" width="18.7109375" style="1" customWidth="1"/>
    <col min="9225" max="9474" width="9.140625" style="1"/>
    <col min="9475" max="9475" width="4.7109375" style="1" customWidth="1"/>
    <col min="9476" max="9476" width="20.7109375" style="1" customWidth="1"/>
    <col min="9477" max="9480" width="18.7109375" style="1" customWidth="1"/>
    <col min="9481" max="9730" width="9.140625" style="1"/>
    <col min="9731" max="9731" width="4.7109375" style="1" customWidth="1"/>
    <col min="9732" max="9732" width="20.7109375" style="1" customWidth="1"/>
    <col min="9733" max="9736" width="18.7109375" style="1" customWidth="1"/>
    <col min="9737" max="9986" width="9.140625" style="1"/>
    <col min="9987" max="9987" width="4.7109375" style="1" customWidth="1"/>
    <col min="9988" max="9988" width="20.7109375" style="1" customWidth="1"/>
    <col min="9989" max="9992" width="18.7109375" style="1" customWidth="1"/>
    <col min="9993" max="10242" width="9.140625" style="1"/>
    <col min="10243" max="10243" width="4.7109375" style="1" customWidth="1"/>
    <col min="10244" max="10244" width="20.7109375" style="1" customWidth="1"/>
    <col min="10245" max="10248" width="18.7109375" style="1" customWidth="1"/>
    <col min="10249" max="10498" width="9.140625" style="1"/>
    <col min="10499" max="10499" width="4.7109375" style="1" customWidth="1"/>
    <col min="10500" max="10500" width="20.7109375" style="1" customWidth="1"/>
    <col min="10501" max="10504" width="18.7109375" style="1" customWidth="1"/>
    <col min="10505" max="10754" width="9.140625" style="1"/>
    <col min="10755" max="10755" width="4.7109375" style="1" customWidth="1"/>
    <col min="10756" max="10756" width="20.7109375" style="1" customWidth="1"/>
    <col min="10757" max="10760" width="18.7109375" style="1" customWidth="1"/>
    <col min="10761" max="11010" width="9.140625" style="1"/>
    <col min="11011" max="11011" width="4.7109375" style="1" customWidth="1"/>
    <col min="11012" max="11012" width="20.7109375" style="1" customWidth="1"/>
    <col min="11013" max="11016" width="18.7109375" style="1" customWidth="1"/>
    <col min="11017" max="11266" width="9.140625" style="1"/>
    <col min="11267" max="11267" width="4.7109375" style="1" customWidth="1"/>
    <col min="11268" max="11268" width="20.7109375" style="1" customWidth="1"/>
    <col min="11269" max="11272" width="18.7109375" style="1" customWidth="1"/>
    <col min="11273" max="11522" width="9.140625" style="1"/>
    <col min="11523" max="11523" width="4.7109375" style="1" customWidth="1"/>
    <col min="11524" max="11524" width="20.7109375" style="1" customWidth="1"/>
    <col min="11525" max="11528" width="18.7109375" style="1" customWidth="1"/>
    <col min="11529" max="11778" width="9.140625" style="1"/>
    <col min="11779" max="11779" width="4.7109375" style="1" customWidth="1"/>
    <col min="11780" max="11780" width="20.7109375" style="1" customWidth="1"/>
    <col min="11781" max="11784" width="18.7109375" style="1" customWidth="1"/>
    <col min="11785" max="12034" width="9.140625" style="1"/>
    <col min="12035" max="12035" width="4.7109375" style="1" customWidth="1"/>
    <col min="12036" max="12036" width="20.7109375" style="1" customWidth="1"/>
    <col min="12037" max="12040" width="18.7109375" style="1" customWidth="1"/>
    <col min="12041" max="12290" width="9.140625" style="1"/>
    <col min="12291" max="12291" width="4.7109375" style="1" customWidth="1"/>
    <col min="12292" max="12292" width="20.7109375" style="1" customWidth="1"/>
    <col min="12293" max="12296" width="18.7109375" style="1" customWidth="1"/>
    <col min="12297" max="12546" width="9.140625" style="1"/>
    <col min="12547" max="12547" width="4.7109375" style="1" customWidth="1"/>
    <col min="12548" max="12548" width="20.7109375" style="1" customWidth="1"/>
    <col min="12549" max="12552" width="18.7109375" style="1" customWidth="1"/>
    <col min="12553" max="12802" width="9.140625" style="1"/>
    <col min="12803" max="12803" width="4.7109375" style="1" customWidth="1"/>
    <col min="12804" max="12804" width="20.7109375" style="1" customWidth="1"/>
    <col min="12805" max="12808" width="18.7109375" style="1" customWidth="1"/>
    <col min="12809" max="13058" width="9.140625" style="1"/>
    <col min="13059" max="13059" width="4.7109375" style="1" customWidth="1"/>
    <col min="13060" max="13060" width="20.7109375" style="1" customWidth="1"/>
    <col min="13061" max="13064" width="18.7109375" style="1" customWidth="1"/>
    <col min="13065" max="13314" width="9.140625" style="1"/>
    <col min="13315" max="13315" width="4.7109375" style="1" customWidth="1"/>
    <col min="13316" max="13316" width="20.7109375" style="1" customWidth="1"/>
    <col min="13317" max="13320" width="18.7109375" style="1" customWidth="1"/>
    <col min="13321" max="13570" width="9.140625" style="1"/>
    <col min="13571" max="13571" width="4.7109375" style="1" customWidth="1"/>
    <col min="13572" max="13572" width="20.7109375" style="1" customWidth="1"/>
    <col min="13573" max="13576" width="18.7109375" style="1" customWidth="1"/>
    <col min="13577" max="13826" width="9.140625" style="1"/>
    <col min="13827" max="13827" width="4.7109375" style="1" customWidth="1"/>
    <col min="13828" max="13828" width="20.7109375" style="1" customWidth="1"/>
    <col min="13829" max="13832" width="18.7109375" style="1" customWidth="1"/>
    <col min="13833" max="14082" width="9.140625" style="1"/>
    <col min="14083" max="14083" width="4.7109375" style="1" customWidth="1"/>
    <col min="14084" max="14084" width="20.7109375" style="1" customWidth="1"/>
    <col min="14085" max="14088" width="18.7109375" style="1" customWidth="1"/>
    <col min="14089" max="14338" width="9.140625" style="1"/>
    <col min="14339" max="14339" width="4.7109375" style="1" customWidth="1"/>
    <col min="14340" max="14340" width="20.7109375" style="1" customWidth="1"/>
    <col min="14341" max="14344" width="18.7109375" style="1" customWidth="1"/>
    <col min="14345" max="14594" width="9.140625" style="1"/>
    <col min="14595" max="14595" width="4.7109375" style="1" customWidth="1"/>
    <col min="14596" max="14596" width="20.7109375" style="1" customWidth="1"/>
    <col min="14597" max="14600" width="18.7109375" style="1" customWidth="1"/>
    <col min="14601" max="14850" width="9.140625" style="1"/>
    <col min="14851" max="14851" width="4.7109375" style="1" customWidth="1"/>
    <col min="14852" max="14852" width="20.7109375" style="1" customWidth="1"/>
    <col min="14853" max="14856" width="18.7109375" style="1" customWidth="1"/>
    <col min="14857" max="15106" width="9.140625" style="1"/>
    <col min="15107" max="15107" width="4.7109375" style="1" customWidth="1"/>
    <col min="15108" max="15108" width="20.7109375" style="1" customWidth="1"/>
    <col min="15109" max="15112" width="18.7109375" style="1" customWidth="1"/>
    <col min="15113" max="15362" width="9.140625" style="1"/>
    <col min="15363" max="15363" width="4.7109375" style="1" customWidth="1"/>
    <col min="15364" max="15364" width="20.7109375" style="1" customWidth="1"/>
    <col min="15365" max="15368" width="18.7109375" style="1" customWidth="1"/>
    <col min="15369" max="15618" width="9.140625" style="1"/>
    <col min="15619" max="15619" width="4.7109375" style="1" customWidth="1"/>
    <col min="15620" max="15620" width="20.7109375" style="1" customWidth="1"/>
    <col min="15621" max="15624" width="18.7109375" style="1" customWidth="1"/>
    <col min="15625" max="15874" width="9.140625" style="1"/>
    <col min="15875" max="15875" width="4.7109375" style="1" customWidth="1"/>
    <col min="15876" max="15876" width="20.7109375" style="1" customWidth="1"/>
    <col min="15877" max="15880" width="18.7109375" style="1" customWidth="1"/>
    <col min="15881" max="16130" width="9.140625" style="1"/>
    <col min="16131" max="16131" width="4.7109375" style="1" customWidth="1"/>
    <col min="16132" max="16132" width="20.7109375" style="1" customWidth="1"/>
    <col min="16133" max="16136" width="18.7109375" style="1" customWidth="1"/>
    <col min="16137" max="16384" width="9.140625" style="1"/>
  </cols>
  <sheetData>
    <row r="1" spans="2:11" x14ac:dyDescent="0.25">
      <c r="K1" s="28"/>
    </row>
    <row r="2" spans="2:11" x14ac:dyDescent="0.25">
      <c r="B2" s="31"/>
      <c r="C2" s="30"/>
      <c r="D2" s="30"/>
      <c r="E2" s="30"/>
      <c r="F2" s="30"/>
      <c r="G2" s="30"/>
      <c r="H2" s="30"/>
      <c r="I2" s="30"/>
      <c r="J2" s="29"/>
      <c r="K2" s="28"/>
    </row>
    <row r="3" spans="2:11" x14ac:dyDescent="0.25">
      <c r="B3" s="6"/>
      <c r="E3" s="27"/>
      <c r="F3" s="26" t="s">
        <v>35</v>
      </c>
      <c r="G3" s="27"/>
      <c r="J3" s="5"/>
    </row>
    <row r="4" spans="2:11" x14ac:dyDescent="0.25">
      <c r="B4" s="6"/>
      <c r="F4" s="26" t="s">
        <v>34</v>
      </c>
      <c r="J4" s="5"/>
    </row>
    <row r="5" spans="2:11" x14ac:dyDescent="0.25">
      <c r="B5" s="6"/>
      <c r="D5" s="16"/>
      <c r="J5" s="5"/>
    </row>
    <row r="6" spans="2:11" x14ac:dyDescent="0.25">
      <c r="B6" s="6"/>
      <c r="E6" s="25"/>
      <c r="J6" s="5"/>
    </row>
    <row r="7" spans="2:11" ht="15" customHeight="1" x14ac:dyDescent="0.25">
      <c r="B7" s="6"/>
      <c r="D7" s="16" t="s">
        <v>33</v>
      </c>
      <c r="E7" s="24" t="s">
        <v>36</v>
      </c>
      <c r="F7" s="24"/>
      <c r="J7" s="5"/>
    </row>
    <row r="8" spans="2:11" x14ac:dyDescent="0.25">
      <c r="B8" s="6"/>
      <c r="J8" s="5"/>
    </row>
    <row r="9" spans="2:11" x14ac:dyDescent="0.25">
      <c r="B9" s="6"/>
      <c r="D9" s="96" t="s">
        <v>32</v>
      </c>
      <c r="E9" s="96"/>
      <c r="F9" s="96"/>
      <c r="J9" s="5"/>
    </row>
    <row r="10" spans="2:11" x14ac:dyDescent="0.25">
      <c r="B10" s="6"/>
      <c r="J10" s="5"/>
    </row>
    <row r="11" spans="2:11" x14ac:dyDescent="0.25">
      <c r="B11" s="6"/>
      <c r="D11" s="1" t="s">
        <v>31</v>
      </c>
      <c r="J11" s="5"/>
    </row>
    <row r="12" spans="2:11" x14ac:dyDescent="0.25">
      <c r="B12" s="6"/>
      <c r="J12" s="5"/>
    </row>
    <row r="13" spans="2:11" ht="15" customHeight="1" x14ac:dyDescent="0.25">
      <c r="B13" s="6"/>
      <c r="D13" s="16" t="s">
        <v>30</v>
      </c>
      <c r="E13" s="23" t="s">
        <v>68</v>
      </c>
      <c r="J13" s="5"/>
    </row>
    <row r="14" spans="2:11" x14ac:dyDescent="0.25">
      <c r="B14" s="6"/>
      <c r="J14" s="5"/>
    </row>
    <row r="15" spans="2:11" x14ac:dyDescent="0.25">
      <c r="B15" s="6"/>
      <c r="H15" s="36" t="s">
        <v>29</v>
      </c>
      <c r="J15" s="5"/>
    </row>
    <row r="16" spans="2:11" ht="15" customHeight="1" x14ac:dyDescent="0.25">
      <c r="B16" s="6"/>
      <c r="C16" s="22"/>
      <c r="D16" s="21"/>
      <c r="E16" s="20"/>
      <c r="F16" s="20"/>
      <c r="G16" s="19"/>
      <c r="H16" s="12" t="s">
        <v>28</v>
      </c>
      <c r="J16" s="5"/>
    </row>
    <row r="17" spans="2:12" ht="15" customHeight="1" x14ac:dyDescent="0.25">
      <c r="B17" s="6"/>
      <c r="C17" s="15" t="s">
        <v>27</v>
      </c>
      <c r="D17" s="93" t="s">
        <v>26</v>
      </c>
      <c r="E17" s="94"/>
      <c r="F17" s="94"/>
      <c r="G17" s="95"/>
      <c r="H17" s="7"/>
      <c r="J17" s="5"/>
    </row>
    <row r="18" spans="2:12" ht="15" customHeight="1" x14ac:dyDescent="0.25">
      <c r="B18" s="6"/>
      <c r="C18" s="18"/>
      <c r="D18" s="93" t="s">
        <v>25</v>
      </c>
      <c r="E18" s="94"/>
      <c r="F18" s="94"/>
      <c r="G18" s="95"/>
      <c r="H18" s="39">
        <v>5049.1499999999996</v>
      </c>
      <c r="J18" s="5"/>
    </row>
    <row r="19" spans="2:12" ht="15" customHeight="1" x14ac:dyDescent="0.25">
      <c r="B19" s="6"/>
      <c r="C19" s="17"/>
      <c r="D19" s="93" t="s">
        <v>24</v>
      </c>
      <c r="E19" s="94"/>
      <c r="F19" s="94"/>
      <c r="G19" s="95"/>
      <c r="H19" s="7" t="s">
        <v>23</v>
      </c>
      <c r="J19" s="5"/>
    </row>
    <row r="20" spans="2:12" ht="15" customHeight="1" x14ac:dyDescent="0.25"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201.96599999999998</v>
      </c>
      <c r="J20" s="5"/>
    </row>
    <row r="21" spans="2:12" ht="15" customHeight="1" x14ac:dyDescent="0.25"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J21" s="5"/>
    </row>
    <row r="22" spans="2:12" x14ac:dyDescent="0.25">
      <c r="B22" s="6"/>
      <c r="J22" s="5"/>
    </row>
    <row r="23" spans="2:12" x14ac:dyDescent="0.25">
      <c r="B23" s="6"/>
      <c r="J23" s="5"/>
    </row>
    <row r="24" spans="2:12" x14ac:dyDescent="0.25">
      <c r="B24" s="6"/>
      <c r="H24" s="16" t="s">
        <v>17</v>
      </c>
      <c r="J24" s="5"/>
    </row>
    <row r="25" spans="2:12" ht="14.1" customHeight="1" x14ac:dyDescent="0.25">
      <c r="B25" s="6"/>
      <c r="D25" s="15" t="s">
        <v>16</v>
      </c>
      <c r="E25" s="15" t="s">
        <v>15</v>
      </c>
      <c r="F25" s="15" t="s">
        <v>14</v>
      </c>
      <c r="G25" s="15" t="s">
        <v>13</v>
      </c>
      <c r="H25" s="15" t="s">
        <v>12</v>
      </c>
      <c r="J25" s="5"/>
    </row>
    <row r="26" spans="2:12" ht="14.1" customHeight="1" x14ac:dyDescent="0.25">
      <c r="B26" s="6"/>
      <c r="D26" s="13" t="s">
        <v>11</v>
      </c>
      <c r="E26" s="13" t="s">
        <v>10</v>
      </c>
      <c r="F26" s="13" t="s">
        <v>9</v>
      </c>
      <c r="G26" s="13" t="s">
        <v>8</v>
      </c>
      <c r="H26" s="13" t="s">
        <v>7</v>
      </c>
      <c r="J26" s="5"/>
    </row>
    <row r="27" spans="2:12" ht="13.5" customHeight="1" x14ac:dyDescent="0.25">
      <c r="B27" s="6"/>
      <c r="D27" s="13"/>
      <c r="E27" s="14" t="s">
        <v>6</v>
      </c>
      <c r="F27" s="13" t="s">
        <v>5</v>
      </c>
      <c r="G27" s="13" t="s">
        <v>4</v>
      </c>
      <c r="H27" s="13" t="s">
        <v>3</v>
      </c>
      <c r="J27" s="5"/>
    </row>
    <row r="28" spans="2:12" ht="14.1" customHeight="1" x14ac:dyDescent="0.25">
      <c r="B28" s="6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J28" s="5"/>
    </row>
    <row r="29" spans="2:12" ht="15" customHeight="1" x14ac:dyDescent="0.25">
      <c r="B29" s="6"/>
      <c r="D29" s="32">
        <v>43442</v>
      </c>
      <c r="E29" s="33">
        <v>201.96599999999998</v>
      </c>
      <c r="F29" s="8">
        <v>288.13353600300002</v>
      </c>
      <c r="G29" s="11">
        <f t="shared" ref="G29:G42" si="0">F29/E29</f>
        <v>1.4266437717388079</v>
      </c>
      <c r="H29" s="10">
        <f t="shared" ref="H29:H42" si="1">F29-E29</f>
        <v>86.167536003000038</v>
      </c>
      <c r="J29" s="5"/>
      <c r="L29" s="38"/>
    </row>
    <row r="30" spans="2:12" ht="15" customHeight="1" x14ac:dyDescent="0.25">
      <c r="B30" s="6"/>
      <c r="D30" s="32">
        <f>D29+1</f>
        <v>43443</v>
      </c>
      <c r="E30" s="33">
        <v>201.96599999999998</v>
      </c>
      <c r="F30" s="8">
        <v>288.13353600300002</v>
      </c>
      <c r="G30" s="11">
        <f t="shared" si="0"/>
        <v>1.4266437717388079</v>
      </c>
      <c r="H30" s="10">
        <f t="shared" si="1"/>
        <v>86.167536003000038</v>
      </c>
      <c r="J30" s="5"/>
    </row>
    <row r="31" spans="2:12" ht="15" customHeight="1" x14ac:dyDescent="0.25">
      <c r="B31" s="6"/>
      <c r="D31" s="32">
        <f t="shared" ref="D31:D42" si="2">D30+1</f>
        <v>43444</v>
      </c>
      <c r="E31" s="33">
        <v>201.96599999999998</v>
      </c>
      <c r="F31" s="33">
        <v>286.10114939599998</v>
      </c>
      <c r="G31" s="11">
        <f t="shared" si="0"/>
        <v>1.4165807581276058</v>
      </c>
      <c r="H31" s="10">
        <f t="shared" si="1"/>
        <v>84.135149396000003</v>
      </c>
      <c r="J31" s="5"/>
      <c r="L31" s="38"/>
    </row>
    <row r="32" spans="2:12" ht="15" customHeight="1" x14ac:dyDescent="0.25">
      <c r="B32" s="6"/>
      <c r="D32" s="32">
        <f t="shared" si="2"/>
        <v>43445</v>
      </c>
      <c r="E32" s="33">
        <v>201.96599999999998</v>
      </c>
      <c r="F32" s="8">
        <v>276.768118593</v>
      </c>
      <c r="G32" s="11">
        <f t="shared" si="0"/>
        <v>1.3703698572680552</v>
      </c>
      <c r="H32" s="10">
        <f t="shared" si="1"/>
        <v>74.802118593000017</v>
      </c>
      <c r="J32" s="5"/>
      <c r="K32" s="38"/>
    </row>
    <row r="33" spans="2:14" ht="15" customHeight="1" x14ac:dyDescent="0.25">
      <c r="B33" s="6"/>
      <c r="D33" s="32">
        <f t="shared" si="2"/>
        <v>43446</v>
      </c>
      <c r="E33" s="33">
        <v>201.96599999999998</v>
      </c>
      <c r="F33" s="8">
        <v>261.462215856</v>
      </c>
      <c r="G33" s="11">
        <f t="shared" si="0"/>
        <v>1.2945853057247261</v>
      </c>
      <c r="H33" s="10">
        <f t="shared" si="1"/>
        <v>59.49621585600002</v>
      </c>
      <c r="J33" s="5"/>
    </row>
    <row r="34" spans="2:14" ht="15" customHeight="1" x14ac:dyDescent="0.25">
      <c r="B34" s="6"/>
      <c r="D34" s="32">
        <f t="shared" si="2"/>
        <v>43447</v>
      </c>
      <c r="E34" s="33">
        <v>201.96599999999998</v>
      </c>
      <c r="F34" s="8">
        <v>299.07579011500002</v>
      </c>
      <c r="G34" s="11">
        <f t="shared" si="0"/>
        <v>1.4808224657368074</v>
      </c>
      <c r="H34" s="10">
        <f t="shared" si="1"/>
        <v>97.109790115000038</v>
      </c>
      <c r="J34" s="5"/>
    </row>
    <row r="35" spans="2:14" ht="15" customHeight="1" x14ac:dyDescent="0.25">
      <c r="B35" s="6"/>
      <c r="D35" s="32">
        <f t="shared" si="2"/>
        <v>43448</v>
      </c>
      <c r="E35" s="33">
        <v>201.96599999999998</v>
      </c>
      <c r="F35" s="8">
        <v>268.63891611399998</v>
      </c>
      <c r="G35" s="11">
        <f t="shared" si="0"/>
        <v>1.3301195058277135</v>
      </c>
      <c r="H35" s="10">
        <f t="shared" si="1"/>
        <v>66.672916114000003</v>
      </c>
      <c r="J35" s="5"/>
      <c r="L35" s="38"/>
      <c r="M35" s="40"/>
    </row>
    <row r="36" spans="2:14" ht="15" customHeight="1" x14ac:dyDescent="0.25">
      <c r="B36" s="6"/>
      <c r="D36" s="32">
        <f t="shared" si="2"/>
        <v>43449</v>
      </c>
      <c r="E36" s="33">
        <v>201.96599999999998</v>
      </c>
      <c r="F36" s="8">
        <v>283.53668891699999</v>
      </c>
      <c r="G36" s="11">
        <f t="shared" si="0"/>
        <v>1.4038832720210332</v>
      </c>
      <c r="H36" s="10">
        <f t="shared" si="1"/>
        <v>81.570688917000012</v>
      </c>
      <c r="J36" s="5"/>
      <c r="L36" s="38"/>
    </row>
    <row r="37" spans="2:14" ht="15" customHeight="1" x14ac:dyDescent="0.25">
      <c r="B37" s="6"/>
      <c r="D37" s="32">
        <f t="shared" si="2"/>
        <v>43450</v>
      </c>
      <c r="E37" s="33">
        <v>201.96599999999998</v>
      </c>
      <c r="F37" s="8">
        <v>283.53668891699999</v>
      </c>
      <c r="G37" s="11">
        <f t="shared" si="0"/>
        <v>1.4038832720210332</v>
      </c>
      <c r="H37" s="10">
        <f t="shared" si="1"/>
        <v>81.570688917000012</v>
      </c>
      <c r="J37" s="5"/>
      <c r="L37" s="38"/>
    </row>
    <row r="38" spans="2:14" ht="15" customHeight="1" x14ac:dyDescent="0.25">
      <c r="B38" s="6"/>
      <c r="D38" s="32">
        <f t="shared" si="2"/>
        <v>43451</v>
      </c>
      <c r="E38" s="33">
        <v>201.96599999999998</v>
      </c>
      <c r="F38" s="8">
        <v>297.56087230999998</v>
      </c>
      <c r="G38" s="11">
        <f t="shared" si="0"/>
        <v>1.473321610122496</v>
      </c>
      <c r="H38" s="10">
        <f t="shared" si="1"/>
        <v>95.59487231</v>
      </c>
      <c r="J38" s="5"/>
      <c r="L38" s="38"/>
    </row>
    <row r="39" spans="2:14" ht="15" customHeight="1" x14ac:dyDescent="0.25">
      <c r="B39" s="6"/>
      <c r="D39" s="32">
        <f t="shared" si="2"/>
        <v>43452</v>
      </c>
      <c r="E39" s="33">
        <v>201.96599999999998</v>
      </c>
      <c r="F39" s="8">
        <v>282.48609240600001</v>
      </c>
      <c r="G39" s="11">
        <f t="shared" si="0"/>
        <v>1.3986814236356617</v>
      </c>
      <c r="H39" s="10">
        <f t="shared" si="1"/>
        <v>80.520092406000032</v>
      </c>
      <c r="J39" s="5"/>
      <c r="L39" s="38"/>
    </row>
    <row r="40" spans="2:14" ht="15" customHeight="1" x14ac:dyDescent="0.25">
      <c r="B40" s="6"/>
      <c r="D40" s="32">
        <f t="shared" si="2"/>
        <v>43453</v>
      </c>
      <c r="E40" s="33">
        <v>201.96599999999998</v>
      </c>
      <c r="F40" s="8">
        <v>273.87000178099998</v>
      </c>
      <c r="G40" s="11">
        <f t="shared" si="0"/>
        <v>1.3560203290702395</v>
      </c>
      <c r="H40" s="10">
        <f t="shared" si="1"/>
        <v>71.904001781000005</v>
      </c>
      <c r="J40" s="5"/>
      <c r="L40" s="38"/>
      <c r="N40" s="38"/>
    </row>
    <row r="41" spans="2:14" ht="15" customHeight="1" x14ac:dyDescent="0.25">
      <c r="B41" s="6"/>
      <c r="D41" s="32">
        <f t="shared" si="2"/>
        <v>43454</v>
      </c>
      <c r="E41" s="33">
        <v>201.96599999999998</v>
      </c>
      <c r="F41" s="8">
        <v>341.58074833400002</v>
      </c>
      <c r="G41" s="11">
        <f t="shared" si="0"/>
        <v>1.6912784742679463</v>
      </c>
      <c r="H41" s="10">
        <f t="shared" si="1"/>
        <v>139.61474833400004</v>
      </c>
      <c r="J41" s="5"/>
    </row>
    <row r="42" spans="2:14" ht="15" customHeight="1" x14ac:dyDescent="0.25">
      <c r="B42" s="6"/>
      <c r="D42" s="32">
        <f t="shared" si="2"/>
        <v>43455</v>
      </c>
      <c r="E42" s="33">
        <v>201.96599999999998</v>
      </c>
      <c r="F42" s="8">
        <v>295.45196003699999</v>
      </c>
      <c r="G42" s="11">
        <f t="shared" si="0"/>
        <v>1.4628796928047296</v>
      </c>
      <c r="H42" s="10">
        <f t="shared" si="1"/>
        <v>93.485960037000012</v>
      </c>
      <c r="J42" s="5"/>
    </row>
    <row r="43" spans="2:14" ht="15" customHeight="1" x14ac:dyDescent="0.25">
      <c r="B43" s="6"/>
      <c r="D43" s="9" t="s">
        <v>1</v>
      </c>
      <c r="E43" s="34">
        <f>SUM(E29:E42)</f>
        <v>2827.523999999999</v>
      </c>
      <c r="F43" s="34">
        <f>SUM(F29:F42)</f>
        <v>4026.336314782</v>
      </c>
      <c r="G43" s="34"/>
      <c r="H43" s="34">
        <f>SUM(H29:H42)</f>
        <v>1198.8123147820004</v>
      </c>
      <c r="J43" s="5"/>
    </row>
    <row r="44" spans="2:14" ht="15" customHeight="1" x14ac:dyDescent="0.25">
      <c r="B44" s="6"/>
      <c r="D44" s="9" t="s">
        <v>0</v>
      </c>
      <c r="E44" s="8"/>
      <c r="F44" s="8">
        <f>AVERAGE(F29:F42)</f>
        <v>287.59545105585715</v>
      </c>
      <c r="G44" s="7"/>
      <c r="H44" s="8">
        <f>AVERAGE(H29:H42)</f>
        <v>85.629451055857174</v>
      </c>
      <c r="J44" s="5"/>
    </row>
    <row r="45" spans="2:14" x14ac:dyDescent="0.25">
      <c r="B45" s="6"/>
      <c r="J45" s="5"/>
    </row>
    <row r="46" spans="2:14" x14ac:dyDescent="0.25">
      <c r="B46" s="6"/>
      <c r="J46" s="5"/>
    </row>
    <row r="47" spans="2:14" x14ac:dyDescent="0.25">
      <c r="B47" s="6"/>
      <c r="J47" s="5"/>
    </row>
    <row r="48" spans="2:14" x14ac:dyDescent="0.25">
      <c r="B48" s="6"/>
      <c r="J48" s="5"/>
    </row>
    <row r="49" spans="2:10" x14ac:dyDescent="0.25">
      <c r="B49" s="4"/>
      <c r="C49" s="3"/>
      <c r="D49" s="3"/>
      <c r="E49" s="3"/>
      <c r="F49" s="3"/>
      <c r="G49" s="3"/>
      <c r="H49" s="3"/>
      <c r="I49" s="3"/>
      <c r="J49" s="2"/>
    </row>
  </sheetData>
  <mergeCells count="6"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1:N49"/>
  <sheetViews>
    <sheetView showGridLines="0" topLeftCell="B22" zoomScaleNormal="100" workbookViewId="0">
      <selection activeCell="K30" sqref="K30"/>
    </sheetView>
  </sheetViews>
  <sheetFormatPr defaultRowHeight="12.75" x14ac:dyDescent="0.25"/>
  <cols>
    <col min="1" max="2" width="9.140625" style="1"/>
    <col min="3" max="3" width="4.7109375" style="1" customWidth="1"/>
    <col min="4" max="4" width="24.5703125" style="1" customWidth="1"/>
    <col min="5" max="5" width="19.5703125" style="1" bestFit="1" customWidth="1"/>
    <col min="6" max="8" width="18.7109375" style="1" customWidth="1"/>
    <col min="9" max="10" width="9.140625" style="1"/>
    <col min="11" max="12" width="15.28515625" style="1" bestFit="1" customWidth="1"/>
    <col min="13" max="13" width="9.140625" style="1"/>
    <col min="14" max="14" width="15.28515625" style="1" bestFit="1" customWidth="1"/>
    <col min="15" max="258" width="9.140625" style="1"/>
    <col min="259" max="259" width="4.7109375" style="1" customWidth="1"/>
    <col min="260" max="260" width="20.7109375" style="1" customWidth="1"/>
    <col min="261" max="264" width="18.7109375" style="1" customWidth="1"/>
    <col min="265" max="514" width="9.140625" style="1"/>
    <col min="515" max="515" width="4.7109375" style="1" customWidth="1"/>
    <col min="516" max="516" width="20.7109375" style="1" customWidth="1"/>
    <col min="517" max="520" width="18.7109375" style="1" customWidth="1"/>
    <col min="521" max="770" width="9.140625" style="1"/>
    <col min="771" max="771" width="4.7109375" style="1" customWidth="1"/>
    <col min="772" max="772" width="20.7109375" style="1" customWidth="1"/>
    <col min="773" max="776" width="18.7109375" style="1" customWidth="1"/>
    <col min="777" max="1026" width="9.140625" style="1"/>
    <col min="1027" max="1027" width="4.7109375" style="1" customWidth="1"/>
    <col min="1028" max="1028" width="20.7109375" style="1" customWidth="1"/>
    <col min="1029" max="1032" width="18.7109375" style="1" customWidth="1"/>
    <col min="1033" max="1282" width="9.140625" style="1"/>
    <col min="1283" max="1283" width="4.7109375" style="1" customWidth="1"/>
    <col min="1284" max="1284" width="20.7109375" style="1" customWidth="1"/>
    <col min="1285" max="1288" width="18.7109375" style="1" customWidth="1"/>
    <col min="1289" max="1538" width="9.140625" style="1"/>
    <col min="1539" max="1539" width="4.7109375" style="1" customWidth="1"/>
    <col min="1540" max="1540" width="20.7109375" style="1" customWidth="1"/>
    <col min="1541" max="1544" width="18.7109375" style="1" customWidth="1"/>
    <col min="1545" max="1794" width="9.140625" style="1"/>
    <col min="1795" max="1795" width="4.7109375" style="1" customWidth="1"/>
    <col min="1796" max="1796" width="20.7109375" style="1" customWidth="1"/>
    <col min="1797" max="1800" width="18.7109375" style="1" customWidth="1"/>
    <col min="1801" max="2050" width="9.140625" style="1"/>
    <col min="2051" max="2051" width="4.7109375" style="1" customWidth="1"/>
    <col min="2052" max="2052" width="20.7109375" style="1" customWidth="1"/>
    <col min="2053" max="2056" width="18.7109375" style="1" customWidth="1"/>
    <col min="2057" max="2306" width="9.140625" style="1"/>
    <col min="2307" max="2307" width="4.7109375" style="1" customWidth="1"/>
    <col min="2308" max="2308" width="20.7109375" style="1" customWidth="1"/>
    <col min="2309" max="2312" width="18.7109375" style="1" customWidth="1"/>
    <col min="2313" max="2562" width="9.140625" style="1"/>
    <col min="2563" max="2563" width="4.7109375" style="1" customWidth="1"/>
    <col min="2564" max="2564" width="20.7109375" style="1" customWidth="1"/>
    <col min="2565" max="2568" width="18.7109375" style="1" customWidth="1"/>
    <col min="2569" max="2818" width="9.140625" style="1"/>
    <col min="2819" max="2819" width="4.7109375" style="1" customWidth="1"/>
    <col min="2820" max="2820" width="20.7109375" style="1" customWidth="1"/>
    <col min="2821" max="2824" width="18.7109375" style="1" customWidth="1"/>
    <col min="2825" max="3074" width="9.140625" style="1"/>
    <col min="3075" max="3075" width="4.7109375" style="1" customWidth="1"/>
    <col min="3076" max="3076" width="20.7109375" style="1" customWidth="1"/>
    <col min="3077" max="3080" width="18.7109375" style="1" customWidth="1"/>
    <col min="3081" max="3330" width="9.140625" style="1"/>
    <col min="3331" max="3331" width="4.7109375" style="1" customWidth="1"/>
    <col min="3332" max="3332" width="20.7109375" style="1" customWidth="1"/>
    <col min="3333" max="3336" width="18.7109375" style="1" customWidth="1"/>
    <col min="3337" max="3586" width="9.140625" style="1"/>
    <col min="3587" max="3587" width="4.7109375" style="1" customWidth="1"/>
    <col min="3588" max="3588" width="20.7109375" style="1" customWidth="1"/>
    <col min="3589" max="3592" width="18.7109375" style="1" customWidth="1"/>
    <col min="3593" max="3842" width="9.140625" style="1"/>
    <col min="3843" max="3843" width="4.7109375" style="1" customWidth="1"/>
    <col min="3844" max="3844" width="20.7109375" style="1" customWidth="1"/>
    <col min="3845" max="3848" width="18.7109375" style="1" customWidth="1"/>
    <col min="3849" max="4098" width="9.140625" style="1"/>
    <col min="4099" max="4099" width="4.7109375" style="1" customWidth="1"/>
    <col min="4100" max="4100" width="20.7109375" style="1" customWidth="1"/>
    <col min="4101" max="4104" width="18.7109375" style="1" customWidth="1"/>
    <col min="4105" max="4354" width="9.140625" style="1"/>
    <col min="4355" max="4355" width="4.7109375" style="1" customWidth="1"/>
    <col min="4356" max="4356" width="20.7109375" style="1" customWidth="1"/>
    <col min="4357" max="4360" width="18.7109375" style="1" customWidth="1"/>
    <col min="4361" max="4610" width="9.140625" style="1"/>
    <col min="4611" max="4611" width="4.7109375" style="1" customWidth="1"/>
    <col min="4612" max="4612" width="20.7109375" style="1" customWidth="1"/>
    <col min="4613" max="4616" width="18.7109375" style="1" customWidth="1"/>
    <col min="4617" max="4866" width="9.140625" style="1"/>
    <col min="4867" max="4867" width="4.7109375" style="1" customWidth="1"/>
    <col min="4868" max="4868" width="20.7109375" style="1" customWidth="1"/>
    <col min="4869" max="4872" width="18.7109375" style="1" customWidth="1"/>
    <col min="4873" max="5122" width="9.140625" style="1"/>
    <col min="5123" max="5123" width="4.7109375" style="1" customWidth="1"/>
    <col min="5124" max="5124" width="20.7109375" style="1" customWidth="1"/>
    <col min="5125" max="5128" width="18.7109375" style="1" customWidth="1"/>
    <col min="5129" max="5378" width="9.140625" style="1"/>
    <col min="5379" max="5379" width="4.7109375" style="1" customWidth="1"/>
    <col min="5380" max="5380" width="20.7109375" style="1" customWidth="1"/>
    <col min="5381" max="5384" width="18.7109375" style="1" customWidth="1"/>
    <col min="5385" max="5634" width="9.140625" style="1"/>
    <col min="5635" max="5635" width="4.7109375" style="1" customWidth="1"/>
    <col min="5636" max="5636" width="20.7109375" style="1" customWidth="1"/>
    <col min="5637" max="5640" width="18.7109375" style="1" customWidth="1"/>
    <col min="5641" max="5890" width="9.140625" style="1"/>
    <col min="5891" max="5891" width="4.7109375" style="1" customWidth="1"/>
    <col min="5892" max="5892" width="20.7109375" style="1" customWidth="1"/>
    <col min="5893" max="5896" width="18.7109375" style="1" customWidth="1"/>
    <col min="5897" max="6146" width="9.140625" style="1"/>
    <col min="6147" max="6147" width="4.7109375" style="1" customWidth="1"/>
    <col min="6148" max="6148" width="20.7109375" style="1" customWidth="1"/>
    <col min="6149" max="6152" width="18.7109375" style="1" customWidth="1"/>
    <col min="6153" max="6402" width="9.140625" style="1"/>
    <col min="6403" max="6403" width="4.7109375" style="1" customWidth="1"/>
    <col min="6404" max="6404" width="20.7109375" style="1" customWidth="1"/>
    <col min="6405" max="6408" width="18.7109375" style="1" customWidth="1"/>
    <col min="6409" max="6658" width="9.140625" style="1"/>
    <col min="6659" max="6659" width="4.7109375" style="1" customWidth="1"/>
    <col min="6660" max="6660" width="20.7109375" style="1" customWidth="1"/>
    <col min="6661" max="6664" width="18.7109375" style="1" customWidth="1"/>
    <col min="6665" max="6914" width="9.140625" style="1"/>
    <col min="6915" max="6915" width="4.7109375" style="1" customWidth="1"/>
    <col min="6916" max="6916" width="20.7109375" style="1" customWidth="1"/>
    <col min="6917" max="6920" width="18.7109375" style="1" customWidth="1"/>
    <col min="6921" max="7170" width="9.140625" style="1"/>
    <col min="7171" max="7171" width="4.7109375" style="1" customWidth="1"/>
    <col min="7172" max="7172" width="20.7109375" style="1" customWidth="1"/>
    <col min="7173" max="7176" width="18.7109375" style="1" customWidth="1"/>
    <col min="7177" max="7426" width="9.140625" style="1"/>
    <col min="7427" max="7427" width="4.7109375" style="1" customWidth="1"/>
    <col min="7428" max="7428" width="20.7109375" style="1" customWidth="1"/>
    <col min="7429" max="7432" width="18.7109375" style="1" customWidth="1"/>
    <col min="7433" max="7682" width="9.140625" style="1"/>
    <col min="7683" max="7683" width="4.7109375" style="1" customWidth="1"/>
    <col min="7684" max="7684" width="20.7109375" style="1" customWidth="1"/>
    <col min="7685" max="7688" width="18.7109375" style="1" customWidth="1"/>
    <col min="7689" max="7938" width="9.140625" style="1"/>
    <col min="7939" max="7939" width="4.7109375" style="1" customWidth="1"/>
    <col min="7940" max="7940" width="20.7109375" style="1" customWidth="1"/>
    <col min="7941" max="7944" width="18.7109375" style="1" customWidth="1"/>
    <col min="7945" max="8194" width="9.140625" style="1"/>
    <col min="8195" max="8195" width="4.7109375" style="1" customWidth="1"/>
    <col min="8196" max="8196" width="20.7109375" style="1" customWidth="1"/>
    <col min="8197" max="8200" width="18.7109375" style="1" customWidth="1"/>
    <col min="8201" max="8450" width="9.140625" style="1"/>
    <col min="8451" max="8451" width="4.7109375" style="1" customWidth="1"/>
    <col min="8452" max="8452" width="20.7109375" style="1" customWidth="1"/>
    <col min="8453" max="8456" width="18.7109375" style="1" customWidth="1"/>
    <col min="8457" max="8706" width="9.140625" style="1"/>
    <col min="8707" max="8707" width="4.7109375" style="1" customWidth="1"/>
    <col min="8708" max="8708" width="20.7109375" style="1" customWidth="1"/>
    <col min="8709" max="8712" width="18.7109375" style="1" customWidth="1"/>
    <col min="8713" max="8962" width="9.140625" style="1"/>
    <col min="8963" max="8963" width="4.7109375" style="1" customWidth="1"/>
    <col min="8964" max="8964" width="20.7109375" style="1" customWidth="1"/>
    <col min="8965" max="8968" width="18.7109375" style="1" customWidth="1"/>
    <col min="8969" max="9218" width="9.140625" style="1"/>
    <col min="9219" max="9219" width="4.7109375" style="1" customWidth="1"/>
    <col min="9220" max="9220" width="20.7109375" style="1" customWidth="1"/>
    <col min="9221" max="9224" width="18.7109375" style="1" customWidth="1"/>
    <col min="9225" max="9474" width="9.140625" style="1"/>
    <col min="9475" max="9475" width="4.7109375" style="1" customWidth="1"/>
    <col min="9476" max="9476" width="20.7109375" style="1" customWidth="1"/>
    <col min="9477" max="9480" width="18.7109375" style="1" customWidth="1"/>
    <col min="9481" max="9730" width="9.140625" style="1"/>
    <col min="9731" max="9731" width="4.7109375" style="1" customWidth="1"/>
    <col min="9732" max="9732" width="20.7109375" style="1" customWidth="1"/>
    <col min="9733" max="9736" width="18.7109375" style="1" customWidth="1"/>
    <col min="9737" max="9986" width="9.140625" style="1"/>
    <col min="9987" max="9987" width="4.7109375" style="1" customWidth="1"/>
    <col min="9988" max="9988" width="20.7109375" style="1" customWidth="1"/>
    <col min="9989" max="9992" width="18.7109375" style="1" customWidth="1"/>
    <col min="9993" max="10242" width="9.140625" style="1"/>
    <col min="10243" max="10243" width="4.7109375" style="1" customWidth="1"/>
    <col min="10244" max="10244" width="20.7109375" style="1" customWidth="1"/>
    <col min="10245" max="10248" width="18.7109375" style="1" customWidth="1"/>
    <col min="10249" max="10498" width="9.140625" style="1"/>
    <col min="10499" max="10499" width="4.7109375" style="1" customWidth="1"/>
    <col min="10500" max="10500" width="20.7109375" style="1" customWidth="1"/>
    <col min="10501" max="10504" width="18.7109375" style="1" customWidth="1"/>
    <col min="10505" max="10754" width="9.140625" style="1"/>
    <col min="10755" max="10755" width="4.7109375" style="1" customWidth="1"/>
    <col min="10756" max="10756" width="20.7109375" style="1" customWidth="1"/>
    <col min="10757" max="10760" width="18.7109375" style="1" customWidth="1"/>
    <col min="10761" max="11010" width="9.140625" style="1"/>
    <col min="11011" max="11011" width="4.7109375" style="1" customWidth="1"/>
    <col min="11012" max="11012" width="20.7109375" style="1" customWidth="1"/>
    <col min="11013" max="11016" width="18.7109375" style="1" customWidth="1"/>
    <col min="11017" max="11266" width="9.140625" style="1"/>
    <col min="11267" max="11267" width="4.7109375" style="1" customWidth="1"/>
    <col min="11268" max="11268" width="20.7109375" style="1" customWidth="1"/>
    <col min="11269" max="11272" width="18.7109375" style="1" customWidth="1"/>
    <col min="11273" max="11522" width="9.140625" style="1"/>
    <col min="11523" max="11523" width="4.7109375" style="1" customWidth="1"/>
    <col min="11524" max="11524" width="20.7109375" style="1" customWidth="1"/>
    <col min="11525" max="11528" width="18.7109375" style="1" customWidth="1"/>
    <col min="11529" max="11778" width="9.140625" style="1"/>
    <col min="11779" max="11779" width="4.7109375" style="1" customWidth="1"/>
    <col min="11780" max="11780" width="20.7109375" style="1" customWidth="1"/>
    <col min="11781" max="11784" width="18.7109375" style="1" customWidth="1"/>
    <col min="11785" max="12034" width="9.140625" style="1"/>
    <col min="12035" max="12035" width="4.7109375" style="1" customWidth="1"/>
    <col min="12036" max="12036" width="20.7109375" style="1" customWidth="1"/>
    <col min="12037" max="12040" width="18.7109375" style="1" customWidth="1"/>
    <col min="12041" max="12290" width="9.140625" style="1"/>
    <col min="12291" max="12291" width="4.7109375" style="1" customWidth="1"/>
    <col min="12292" max="12292" width="20.7109375" style="1" customWidth="1"/>
    <col min="12293" max="12296" width="18.7109375" style="1" customWidth="1"/>
    <col min="12297" max="12546" width="9.140625" style="1"/>
    <col min="12547" max="12547" width="4.7109375" style="1" customWidth="1"/>
    <col min="12548" max="12548" width="20.7109375" style="1" customWidth="1"/>
    <col min="12549" max="12552" width="18.7109375" style="1" customWidth="1"/>
    <col min="12553" max="12802" width="9.140625" style="1"/>
    <col min="12803" max="12803" width="4.7109375" style="1" customWidth="1"/>
    <col min="12804" max="12804" width="20.7109375" style="1" customWidth="1"/>
    <col min="12805" max="12808" width="18.7109375" style="1" customWidth="1"/>
    <col min="12809" max="13058" width="9.140625" style="1"/>
    <col min="13059" max="13059" width="4.7109375" style="1" customWidth="1"/>
    <col min="13060" max="13060" width="20.7109375" style="1" customWidth="1"/>
    <col min="13061" max="13064" width="18.7109375" style="1" customWidth="1"/>
    <col min="13065" max="13314" width="9.140625" style="1"/>
    <col min="13315" max="13315" width="4.7109375" style="1" customWidth="1"/>
    <col min="13316" max="13316" width="20.7109375" style="1" customWidth="1"/>
    <col min="13317" max="13320" width="18.7109375" style="1" customWidth="1"/>
    <col min="13321" max="13570" width="9.140625" style="1"/>
    <col min="13571" max="13571" width="4.7109375" style="1" customWidth="1"/>
    <col min="13572" max="13572" width="20.7109375" style="1" customWidth="1"/>
    <col min="13573" max="13576" width="18.7109375" style="1" customWidth="1"/>
    <col min="13577" max="13826" width="9.140625" style="1"/>
    <col min="13827" max="13827" width="4.7109375" style="1" customWidth="1"/>
    <col min="13828" max="13828" width="20.7109375" style="1" customWidth="1"/>
    <col min="13829" max="13832" width="18.7109375" style="1" customWidth="1"/>
    <col min="13833" max="14082" width="9.140625" style="1"/>
    <col min="14083" max="14083" width="4.7109375" style="1" customWidth="1"/>
    <col min="14084" max="14084" width="20.7109375" style="1" customWidth="1"/>
    <col min="14085" max="14088" width="18.7109375" style="1" customWidth="1"/>
    <col min="14089" max="14338" width="9.140625" style="1"/>
    <col min="14339" max="14339" width="4.7109375" style="1" customWidth="1"/>
    <col min="14340" max="14340" width="20.7109375" style="1" customWidth="1"/>
    <col min="14341" max="14344" width="18.7109375" style="1" customWidth="1"/>
    <col min="14345" max="14594" width="9.140625" style="1"/>
    <col min="14595" max="14595" width="4.7109375" style="1" customWidth="1"/>
    <col min="14596" max="14596" width="20.7109375" style="1" customWidth="1"/>
    <col min="14597" max="14600" width="18.7109375" style="1" customWidth="1"/>
    <col min="14601" max="14850" width="9.140625" style="1"/>
    <col min="14851" max="14851" width="4.7109375" style="1" customWidth="1"/>
    <col min="14852" max="14852" width="20.7109375" style="1" customWidth="1"/>
    <col min="14853" max="14856" width="18.7109375" style="1" customWidth="1"/>
    <col min="14857" max="15106" width="9.140625" style="1"/>
    <col min="15107" max="15107" width="4.7109375" style="1" customWidth="1"/>
    <col min="15108" max="15108" width="20.7109375" style="1" customWidth="1"/>
    <col min="15109" max="15112" width="18.7109375" style="1" customWidth="1"/>
    <col min="15113" max="15362" width="9.140625" style="1"/>
    <col min="15363" max="15363" width="4.7109375" style="1" customWidth="1"/>
    <col min="15364" max="15364" width="20.7109375" style="1" customWidth="1"/>
    <col min="15365" max="15368" width="18.7109375" style="1" customWidth="1"/>
    <col min="15369" max="15618" width="9.140625" style="1"/>
    <col min="15619" max="15619" width="4.7109375" style="1" customWidth="1"/>
    <col min="15620" max="15620" width="20.7109375" style="1" customWidth="1"/>
    <col min="15621" max="15624" width="18.7109375" style="1" customWidth="1"/>
    <col min="15625" max="15874" width="9.140625" style="1"/>
    <col min="15875" max="15875" width="4.7109375" style="1" customWidth="1"/>
    <col min="15876" max="15876" width="20.7109375" style="1" customWidth="1"/>
    <col min="15877" max="15880" width="18.7109375" style="1" customWidth="1"/>
    <col min="15881" max="16130" width="9.140625" style="1"/>
    <col min="16131" max="16131" width="4.7109375" style="1" customWidth="1"/>
    <col min="16132" max="16132" width="20.7109375" style="1" customWidth="1"/>
    <col min="16133" max="16136" width="18.7109375" style="1" customWidth="1"/>
    <col min="16137" max="16384" width="9.140625" style="1"/>
  </cols>
  <sheetData>
    <row r="1" spans="2:11" x14ac:dyDescent="0.25">
      <c r="K1" s="28"/>
    </row>
    <row r="2" spans="2:11" x14ac:dyDescent="0.25">
      <c r="B2" s="31"/>
      <c r="C2" s="30"/>
      <c r="D2" s="30"/>
      <c r="E2" s="30"/>
      <c r="F2" s="30"/>
      <c r="G2" s="30"/>
      <c r="H2" s="30"/>
      <c r="I2" s="30"/>
      <c r="J2" s="29"/>
      <c r="K2" s="28"/>
    </row>
    <row r="3" spans="2:11" x14ac:dyDescent="0.25">
      <c r="B3" s="6"/>
      <c r="E3" s="27"/>
      <c r="F3" s="26" t="s">
        <v>35</v>
      </c>
      <c r="G3" s="27"/>
      <c r="J3" s="5"/>
    </row>
    <row r="4" spans="2:11" x14ac:dyDescent="0.25">
      <c r="B4" s="6"/>
      <c r="F4" s="26" t="s">
        <v>34</v>
      </c>
      <c r="J4" s="5"/>
    </row>
    <row r="5" spans="2:11" x14ac:dyDescent="0.25">
      <c r="B5" s="6"/>
      <c r="D5" s="16"/>
      <c r="J5" s="5"/>
    </row>
    <row r="6" spans="2:11" x14ac:dyDescent="0.25">
      <c r="B6" s="6"/>
      <c r="E6" s="25"/>
      <c r="J6" s="5"/>
    </row>
    <row r="7" spans="2:11" ht="15" customHeight="1" x14ac:dyDescent="0.25">
      <c r="B7" s="6"/>
      <c r="D7" s="16" t="s">
        <v>33</v>
      </c>
      <c r="E7" s="24" t="s">
        <v>36</v>
      </c>
      <c r="F7" s="24"/>
      <c r="J7" s="5"/>
    </row>
    <row r="8" spans="2:11" x14ac:dyDescent="0.25">
      <c r="B8" s="6"/>
      <c r="J8" s="5"/>
    </row>
    <row r="9" spans="2:11" x14ac:dyDescent="0.25">
      <c r="B9" s="6"/>
      <c r="D9" s="96" t="s">
        <v>32</v>
      </c>
      <c r="E9" s="96"/>
      <c r="F9" s="96"/>
      <c r="J9" s="5"/>
    </row>
    <row r="10" spans="2:11" x14ac:dyDescent="0.25">
      <c r="B10" s="6"/>
      <c r="J10" s="5"/>
    </row>
    <row r="11" spans="2:11" x14ac:dyDescent="0.25">
      <c r="B11" s="6"/>
      <c r="D11" s="1" t="s">
        <v>31</v>
      </c>
      <c r="J11" s="5"/>
    </row>
    <row r="12" spans="2:11" x14ac:dyDescent="0.25">
      <c r="B12" s="6"/>
      <c r="J12" s="5"/>
    </row>
    <row r="13" spans="2:11" ht="15" customHeight="1" x14ac:dyDescent="0.25">
      <c r="B13" s="6"/>
      <c r="D13" s="16" t="s">
        <v>30</v>
      </c>
      <c r="E13" s="23" t="s">
        <v>69</v>
      </c>
      <c r="J13" s="5"/>
    </row>
    <row r="14" spans="2:11" x14ac:dyDescent="0.25">
      <c r="B14" s="6"/>
      <c r="J14" s="5"/>
    </row>
    <row r="15" spans="2:11" x14ac:dyDescent="0.25">
      <c r="B15" s="6"/>
      <c r="H15" s="36" t="s">
        <v>29</v>
      </c>
      <c r="J15" s="5"/>
    </row>
    <row r="16" spans="2:11" ht="15" customHeight="1" x14ac:dyDescent="0.25">
      <c r="B16" s="6"/>
      <c r="C16" s="22"/>
      <c r="D16" s="21"/>
      <c r="E16" s="20"/>
      <c r="F16" s="20"/>
      <c r="G16" s="19"/>
      <c r="H16" s="12" t="s">
        <v>28</v>
      </c>
      <c r="J16" s="5"/>
    </row>
    <row r="17" spans="2:12" ht="15" customHeight="1" x14ac:dyDescent="0.25">
      <c r="B17" s="6"/>
      <c r="C17" s="15" t="s">
        <v>27</v>
      </c>
      <c r="D17" s="93" t="s">
        <v>26</v>
      </c>
      <c r="E17" s="94"/>
      <c r="F17" s="94"/>
      <c r="G17" s="95"/>
      <c r="H17" s="7"/>
      <c r="J17" s="5"/>
    </row>
    <row r="18" spans="2:12" ht="15" customHeight="1" x14ac:dyDescent="0.25">
      <c r="B18" s="6"/>
      <c r="C18" s="18"/>
      <c r="D18" s="93" t="s">
        <v>25</v>
      </c>
      <c r="E18" s="94"/>
      <c r="F18" s="94"/>
      <c r="G18" s="95"/>
      <c r="H18" s="39">
        <v>4862.88</v>
      </c>
      <c r="J18" s="5"/>
    </row>
    <row r="19" spans="2:12" ht="15" customHeight="1" x14ac:dyDescent="0.25">
      <c r="B19" s="6"/>
      <c r="C19" s="17"/>
      <c r="D19" s="93" t="s">
        <v>24</v>
      </c>
      <c r="E19" s="94"/>
      <c r="F19" s="94"/>
      <c r="G19" s="95"/>
      <c r="H19" s="7" t="s">
        <v>23</v>
      </c>
      <c r="J19" s="5"/>
    </row>
    <row r="20" spans="2:12" ht="15" customHeight="1" x14ac:dyDescent="0.25"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194.51520000000002</v>
      </c>
      <c r="J20" s="5"/>
    </row>
    <row r="21" spans="2:12" ht="15" customHeight="1" x14ac:dyDescent="0.25"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J21" s="5"/>
    </row>
    <row r="22" spans="2:12" x14ac:dyDescent="0.25">
      <c r="B22" s="6"/>
      <c r="J22" s="5"/>
    </row>
    <row r="23" spans="2:12" x14ac:dyDescent="0.25">
      <c r="B23" s="6"/>
      <c r="J23" s="5"/>
    </row>
    <row r="24" spans="2:12" x14ac:dyDescent="0.25">
      <c r="B24" s="6"/>
      <c r="H24" s="16" t="s">
        <v>17</v>
      </c>
      <c r="J24" s="5"/>
    </row>
    <row r="25" spans="2:12" ht="14.1" customHeight="1" x14ac:dyDescent="0.25">
      <c r="B25" s="6"/>
      <c r="D25" s="15" t="s">
        <v>16</v>
      </c>
      <c r="E25" s="15" t="s">
        <v>15</v>
      </c>
      <c r="F25" s="15" t="s">
        <v>14</v>
      </c>
      <c r="G25" s="15" t="s">
        <v>13</v>
      </c>
      <c r="H25" s="15" t="s">
        <v>12</v>
      </c>
      <c r="J25" s="5"/>
    </row>
    <row r="26" spans="2:12" ht="14.1" customHeight="1" x14ac:dyDescent="0.25">
      <c r="B26" s="6"/>
      <c r="D26" s="13" t="s">
        <v>11</v>
      </c>
      <c r="E26" s="13" t="s">
        <v>10</v>
      </c>
      <c r="F26" s="13" t="s">
        <v>9</v>
      </c>
      <c r="G26" s="13" t="s">
        <v>8</v>
      </c>
      <c r="H26" s="13" t="s">
        <v>7</v>
      </c>
      <c r="J26" s="5"/>
    </row>
    <row r="27" spans="2:12" ht="13.5" customHeight="1" x14ac:dyDescent="0.25">
      <c r="B27" s="6"/>
      <c r="D27" s="13"/>
      <c r="E27" s="14" t="s">
        <v>6</v>
      </c>
      <c r="F27" s="13" t="s">
        <v>5</v>
      </c>
      <c r="G27" s="13" t="s">
        <v>4</v>
      </c>
      <c r="H27" s="13" t="s">
        <v>3</v>
      </c>
      <c r="J27" s="5"/>
    </row>
    <row r="28" spans="2:12" ht="14.1" customHeight="1" x14ac:dyDescent="0.25">
      <c r="B28" s="6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J28" s="5"/>
    </row>
    <row r="29" spans="2:12" ht="15" customHeight="1" x14ac:dyDescent="0.25">
      <c r="B29" s="6"/>
      <c r="D29" s="32">
        <v>43456</v>
      </c>
      <c r="E29" s="33">
        <v>194.52</v>
      </c>
      <c r="F29" s="8">
        <v>295.45196003699999</v>
      </c>
      <c r="G29" s="11">
        <f t="shared" ref="G29:G42" si="0">F29/E29</f>
        <v>1.5188770308297346</v>
      </c>
      <c r="H29" s="10">
        <f t="shared" ref="H29:H42" si="1">F29-E29</f>
        <v>100.93196003699998</v>
      </c>
      <c r="J29" s="5"/>
      <c r="L29" s="38"/>
    </row>
    <row r="30" spans="2:12" ht="15" customHeight="1" x14ac:dyDescent="0.25">
      <c r="B30" s="6"/>
      <c r="D30" s="32">
        <f>D29+1</f>
        <v>43457</v>
      </c>
      <c r="E30" s="33">
        <v>194.52</v>
      </c>
      <c r="F30" s="8">
        <v>295.45196003699999</v>
      </c>
      <c r="G30" s="11">
        <f t="shared" si="0"/>
        <v>1.5188770308297346</v>
      </c>
      <c r="H30" s="10">
        <f t="shared" si="1"/>
        <v>100.93196003699998</v>
      </c>
      <c r="J30" s="5"/>
    </row>
    <row r="31" spans="2:12" ht="15" customHeight="1" x14ac:dyDescent="0.25">
      <c r="B31" s="6"/>
      <c r="D31" s="32">
        <f t="shared" ref="D31:D42" si="2">D30+1</f>
        <v>43458</v>
      </c>
      <c r="E31" s="33">
        <v>194.52</v>
      </c>
      <c r="F31" s="33">
        <v>280.51398176399999</v>
      </c>
      <c r="G31" s="11">
        <f t="shared" si="0"/>
        <v>1.4420829825416408</v>
      </c>
      <c r="H31" s="10">
        <f t="shared" si="1"/>
        <v>85.993981763999983</v>
      </c>
      <c r="J31" s="5"/>
      <c r="L31" s="38"/>
    </row>
    <row r="32" spans="2:12" ht="15" customHeight="1" x14ac:dyDescent="0.25">
      <c r="B32" s="6"/>
      <c r="D32" s="32">
        <f t="shared" si="2"/>
        <v>43459</v>
      </c>
      <c r="E32" s="33">
        <v>194.52</v>
      </c>
      <c r="F32" s="33">
        <v>280.51398176399999</v>
      </c>
      <c r="G32" s="11">
        <f t="shared" si="0"/>
        <v>1.4420829825416408</v>
      </c>
      <c r="H32" s="10">
        <f t="shared" si="1"/>
        <v>85.993981763999983</v>
      </c>
      <c r="J32" s="5"/>
      <c r="K32" s="38"/>
    </row>
    <row r="33" spans="2:14" ht="15" customHeight="1" x14ac:dyDescent="0.25">
      <c r="B33" s="6"/>
      <c r="D33" s="32">
        <f t="shared" si="2"/>
        <v>43460</v>
      </c>
      <c r="E33" s="33">
        <v>194.52</v>
      </c>
      <c r="F33" s="8">
        <v>281.06743001199999</v>
      </c>
      <c r="G33" s="11">
        <f t="shared" si="0"/>
        <v>1.4449281822537527</v>
      </c>
      <c r="H33" s="10">
        <f t="shared" si="1"/>
        <v>86.547430011999978</v>
      </c>
      <c r="J33" s="5"/>
    </row>
    <row r="34" spans="2:14" ht="15" customHeight="1" x14ac:dyDescent="0.25">
      <c r="B34" s="6"/>
      <c r="D34" s="32">
        <f t="shared" si="2"/>
        <v>43461</v>
      </c>
      <c r="E34" s="33">
        <v>194.52</v>
      </c>
      <c r="F34" s="8">
        <v>309.00519447399995</v>
      </c>
      <c r="G34" s="11">
        <f t="shared" si="0"/>
        <v>1.5885523055418462</v>
      </c>
      <c r="H34" s="10">
        <f t="shared" si="1"/>
        <v>114.48519447399994</v>
      </c>
      <c r="J34" s="5"/>
    </row>
    <row r="35" spans="2:14" ht="15" customHeight="1" x14ac:dyDescent="0.25">
      <c r="B35" s="6"/>
      <c r="D35" s="32">
        <f t="shared" si="2"/>
        <v>43462</v>
      </c>
      <c r="E35" s="33">
        <v>194.52</v>
      </c>
      <c r="F35" s="8">
        <v>267.52188400799997</v>
      </c>
      <c r="G35" s="11">
        <f t="shared" si="0"/>
        <v>1.3752924326958664</v>
      </c>
      <c r="H35" s="10">
        <f t="shared" si="1"/>
        <v>73.001884007999962</v>
      </c>
      <c r="J35" s="5"/>
      <c r="L35" s="38"/>
      <c r="M35" s="40"/>
    </row>
    <row r="36" spans="2:14" ht="15" customHeight="1" x14ac:dyDescent="0.25">
      <c r="B36" s="6"/>
      <c r="D36" s="32">
        <f t="shared" si="2"/>
        <v>43463</v>
      </c>
      <c r="E36" s="33">
        <v>194.52</v>
      </c>
      <c r="F36" s="8">
        <v>257.88664424400002</v>
      </c>
      <c r="G36" s="11">
        <f t="shared" si="0"/>
        <v>1.3257590183220236</v>
      </c>
      <c r="H36" s="10">
        <f t="shared" si="1"/>
        <v>63.366644244000014</v>
      </c>
      <c r="J36" s="5"/>
      <c r="L36" s="38"/>
    </row>
    <row r="37" spans="2:14" ht="15" customHeight="1" x14ac:dyDescent="0.25">
      <c r="B37" s="6"/>
      <c r="D37" s="32">
        <f t="shared" si="2"/>
        <v>43464</v>
      </c>
      <c r="E37" s="33">
        <v>194.52</v>
      </c>
      <c r="F37" s="8">
        <v>257.88664424400002</v>
      </c>
      <c r="G37" s="11">
        <f t="shared" si="0"/>
        <v>1.3257590183220236</v>
      </c>
      <c r="H37" s="10">
        <f t="shared" si="1"/>
        <v>63.366644244000014</v>
      </c>
      <c r="J37" s="5"/>
      <c r="L37" s="38"/>
    </row>
    <row r="38" spans="2:14" ht="15" customHeight="1" x14ac:dyDescent="0.25">
      <c r="B38" s="6"/>
      <c r="D38" s="32">
        <f t="shared" si="2"/>
        <v>43465</v>
      </c>
      <c r="E38" s="33">
        <v>194.52</v>
      </c>
      <c r="F38" s="8">
        <v>321.51550405199998</v>
      </c>
      <c r="G38" s="11">
        <f t="shared" si="0"/>
        <v>1.652866050030845</v>
      </c>
      <c r="H38" s="10">
        <f t="shared" si="1"/>
        <v>126.99550405199997</v>
      </c>
      <c r="J38" s="5"/>
      <c r="L38" s="38"/>
    </row>
    <row r="39" spans="2:14" ht="15" customHeight="1" x14ac:dyDescent="0.25">
      <c r="B39" s="6"/>
      <c r="D39" s="32">
        <f t="shared" si="2"/>
        <v>43466</v>
      </c>
      <c r="E39" s="33">
        <v>194.52</v>
      </c>
      <c r="F39" s="8">
        <v>292.65182096500001</v>
      </c>
      <c r="G39" s="11">
        <f t="shared" si="0"/>
        <v>1.5044819091353074</v>
      </c>
      <c r="H39" s="10">
        <f t="shared" si="1"/>
        <v>98.131820965000003</v>
      </c>
      <c r="J39" s="5"/>
      <c r="L39" s="38"/>
    </row>
    <row r="40" spans="2:14" ht="15" customHeight="1" x14ac:dyDescent="0.25">
      <c r="B40" s="6"/>
      <c r="D40" s="32">
        <f t="shared" si="2"/>
        <v>43467</v>
      </c>
      <c r="E40" s="33">
        <v>194.52</v>
      </c>
      <c r="F40" s="8">
        <v>277.67678299599999</v>
      </c>
      <c r="G40" s="11">
        <f t="shared" si="0"/>
        <v>1.4274973421550481</v>
      </c>
      <c r="H40" s="10">
        <f t="shared" si="1"/>
        <v>83.156782995999976</v>
      </c>
      <c r="J40" s="5"/>
      <c r="L40" s="38"/>
      <c r="N40" s="38"/>
    </row>
    <row r="41" spans="2:14" ht="15" customHeight="1" x14ac:dyDescent="0.25">
      <c r="B41" s="6"/>
      <c r="D41" s="32">
        <f t="shared" si="2"/>
        <v>43468</v>
      </c>
      <c r="E41" s="33">
        <v>194.52</v>
      </c>
      <c r="F41" s="8">
        <v>241.262820586</v>
      </c>
      <c r="G41" s="11">
        <f t="shared" si="0"/>
        <v>1.2402982756837342</v>
      </c>
      <c r="H41" s="10">
        <f t="shared" si="1"/>
        <v>46.742820585999993</v>
      </c>
      <c r="J41" s="5"/>
    </row>
    <row r="42" spans="2:14" ht="15" customHeight="1" x14ac:dyDescent="0.25">
      <c r="B42" s="6"/>
      <c r="D42" s="32">
        <f t="shared" si="2"/>
        <v>43469</v>
      </c>
      <c r="E42" s="33">
        <v>194.52</v>
      </c>
      <c r="F42" s="8">
        <v>346.14849615600002</v>
      </c>
      <c r="G42" s="11">
        <f t="shared" si="0"/>
        <v>1.7795008027760642</v>
      </c>
      <c r="H42" s="10">
        <f t="shared" si="1"/>
        <v>151.62849615600001</v>
      </c>
      <c r="J42" s="5"/>
    </row>
    <row r="43" spans="2:14" ht="15" customHeight="1" x14ac:dyDescent="0.25">
      <c r="B43" s="6"/>
      <c r="D43" s="9" t="s">
        <v>1</v>
      </c>
      <c r="E43" s="34">
        <f>SUM(E29:E42)</f>
        <v>2723.28</v>
      </c>
      <c r="F43" s="34">
        <f>SUM(F29:F42)</f>
        <v>4004.5551053389995</v>
      </c>
      <c r="G43" s="34"/>
      <c r="H43" s="34">
        <f>SUM(H29:H42)</f>
        <v>1281.2751053389998</v>
      </c>
      <c r="J43" s="5"/>
    </row>
    <row r="44" spans="2:14" ht="15" customHeight="1" x14ac:dyDescent="0.25">
      <c r="B44" s="6"/>
      <c r="D44" s="9" t="s">
        <v>0</v>
      </c>
      <c r="E44" s="8"/>
      <c r="F44" s="8">
        <f>AVERAGE(F29:F42)</f>
        <v>286.03965038135709</v>
      </c>
      <c r="G44" s="7"/>
      <c r="H44" s="8">
        <f>AVERAGE(H29:H42)</f>
        <v>91.519650381357124</v>
      </c>
      <c r="J44" s="5"/>
    </row>
    <row r="45" spans="2:14" x14ac:dyDescent="0.25">
      <c r="B45" s="6"/>
      <c r="J45" s="5"/>
    </row>
    <row r="46" spans="2:14" x14ac:dyDescent="0.25">
      <c r="B46" s="6"/>
      <c r="J46" s="5"/>
    </row>
    <row r="47" spans="2:14" x14ac:dyDescent="0.25">
      <c r="B47" s="6"/>
      <c r="J47" s="5"/>
    </row>
    <row r="48" spans="2:14" x14ac:dyDescent="0.25">
      <c r="B48" s="6"/>
      <c r="J48" s="5"/>
    </row>
    <row r="49" spans="2:10" x14ac:dyDescent="0.25">
      <c r="B49" s="4"/>
      <c r="C49" s="3"/>
      <c r="D49" s="3"/>
      <c r="E49" s="3"/>
      <c r="F49" s="3"/>
      <c r="G49" s="3"/>
      <c r="H49" s="3"/>
      <c r="I49" s="3"/>
      <c r="J49" s="2"/>
    </row>
  </sheetData>
  <mergeCells count="6"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N49"/>
  <sheetViews>
    <sheetView showGridLines="0" topLeftCell="A25" zoomScaleNormal="100" workbookViewId="0">
      <selection activeCell="F45" sqref="F45"/>
    </sheetView>
  </sheetViews>
  <sheetFormatPr defaultRowHeight="12.75" x14ac:dyDescent="0.25"/>
  <cols>
    <col min="1" max="2" width="9.140625" style="1"/>
    <col min="3" max="3" width="4.7109375" style="1" customWidth="1"/>
    <col min="4" max="4" width="24.5703125" style="1" customWidth="1"/>
    <col min="5" max="5" width="19.5703125" style="1" bestFit="1" customWidth="1"/>
    <col min="6" max="8" width="18.7109375" style="1" customWidth="1"/>
    <col min="9" max="10" width="9.140625" style="1"/>
    <col min="11" max="12" width="15.28515625" style="1" bestFit="1" customWidth="1"/>
    <col min="13" max="13" width="9.140625" style="1"/>
    <col min="14" max="14" width="15.28515625" style="1" bestFit="1" customWidth="1"/>
    <col min="15" max="258" width="9.140625" style="1"/>
    <col min="259" max="259" width="4.7109375" style="1" customWidth="1"/>
    <col min="260" max="260" width="20.7109375" style="1" customWidth="1"/>
    <col min="261" max="264" width="18.7109375" style="1" customWidth="1"/>
    <col min="265" max="514" width="9.140625" style="1"/>
    <col min="515" max="515" width="4.7109375" style="1" customWidth="1"/>
    <col min="516" max="516" width="20.7109375" style="1" customWidth="1"/>
    <col min="517" max="520" width="18.7109375" style="1" customWidth="1"/>
    <col min="521" max="770" width="9.140625" style="1"/>
    <col min="771" max="771" width="4.7109375" style="1" customWidth="1"/>
    <col min="772" max="772" width="20.7109375" style="1" customWidth="1"/>
    <col min="773" max="776" width="18.7109375" style="1" customWidth="1"/>
    <col min="777" max="1026" width="9.140625" style="1"/>
    <col min="1027" max="1027" width="4.7109375" style="1" customWidth="1"/>
    <col min="1028" max="1028" width="20.7109375" style="1" customWidth="1"/>
    <col min="1029" max="1032" width="18.7109375" style="1" customWidth="1"/>
    <col min="1033" max="1282" width="9.140625" style="1"/>
    <col min="1283" max="1283" width="4.7109375" style="1" customWidth="1"/>
    <col min="1284" max="1284" width="20.7109375" style="1" customWidth="1"/>
    <col min="1285" max="1288" width="18.7109375" style="1" customWidth="1"/>
    <col min="1289" max="1538" width="9.140625" style="1"/>
    <col min="1539" max="1539" width="4.7109375" style="1" customWidth="1"/>
    <col min="1540" max="1540" width="20.7109375" style="1" customWidth="1"/>
    <col min="1541" max="1544" width="18.7109375" style="1" customWidth="1"/>
    <col min="1545" max="1794" width="9.140625" style="1"/>
    <col min="1795" max="1795" width="4.7109375" style="1" customWidth="1"/>
    <col min="1796" max="1796" width="20.7109375" style="1" customWidth="1"/>
    <col min="1797" max="1800" width="18.7109375" style="1" customWidth="1"/>
    <col min="1801" max="2050" width="9.140625" style="1"/>
    <col min="2051" max="2051" width="4.7109375" style="1" customWidth="1"/>
    <col min="2052" max="2052" width="20.7109375" style="1" customWidth="1"/>
    <col min="2053" max="2056" width="18.7109375" style="1" customWidth="1"/>
    <col min="2057" max="2306" width="9.140625" style="1"/>
    <col min="2307" max="2307" width="4.7109375" style="1" customWidth="1"/>
    <col min="2308" max="2308" width="20.7109375" style="1" customWidth="1"/>
    <col min="2309" max="2312" width="18.7109375" style="1" customWidth="1"/>
    <col min="2313" max="2562" width="9.140625" style="1"/>
    <col min="2563" max="2563" width="4.7109375" style="1" customWidth="1"/>
    <col min="2564" max="2564" width="20.7109375" style="1" customWidth="1"/>
    <col min="2565" max="2568" width="18.7109375" style="1" customWidth="1"/>
    <col min="2569" max="2818" width="9.140625" style="1"/>
    <col min="2819" max="2819" width="4.7109375" style="1" customWidth="1"/>
    <col min="2820" max="2820" width="20.7109375" style="1" customWidth="1"/>
    <col min="2821" max="2824" width="18.7109375" style="1" customWidth="1"/>
    <col min="2825" max="3074" width="9.140625" style="1"/>
    <col min="3075" max="3075" width="4.7109375" style="1" customWidth="1"/>
    <col min="3076" max="3076" width="20.7109375" style="1" customWidth="1"/>
    <col min="3077" max="3080" width="18.7109375" style="1" customWidth="1"/>
    <col min="3081" max="3330" width="9.140625" style="1"/>
    <col min="3331" max="3331" width="4.7109375" style="1" customWidth="1"/>
    <col min="3332" max="3332" width="20.7109375" style="1" customWidth="1"/>
    <col min="3333" max="3336" width="18.7109375" style="1" customWidth="1"/>
    <col min="3337" max="3586" width="9.140625" style="1"/>
    <col min="3587" max="3587" width="4.7109375" style="1" customWidth="1"/>
    <col min="3588" max="3588" width="20.7109375" style="1" customWidth="1"/>
    <col min="3589" max="3592" width="18.7109375" style="1" customWidth="1"/>
    <col min="3593" max="3842" width="9.140625" style="1"/>
    <col min="3843" max="3843" width="4.7109375" style="1" customWidth="1"/>
    <col min="3844" max="3844" width="20.7109375" style="1" customWidth="1"/>
    <col min="3845" max="3848" width="18.7109375" style="1" customWidth="1"/>
    <col min="3849" max="4098" width="9.140625" style="1"/>
    <col min="4099" max="4099" width="4.7109375" style="1" customWidth="1"/>
    <col min="4100" max="4100" width="20.7109375" style="1" customWidth="1"/>
    <col min="4101" max="4104" width="18.7109375" style="1" customWidth="1"/>
    <col min="4105" max="4354" width="9.140625" style="1"/>
    <col min="4355" max="4355" width="4.7109375" style="1" customWidth="1"/>
    <col min="4356" max="4356" width="20.7109375" style="1" customWidth="1"/>
    <col min="4357" max="4360" width="18.7109375" style="1" customWidth="1"/>
    <col min="4361" max="4610" width="9.140625" style="1"/>
    <col min="4611" max="4611" width="4.7109375" style="1" customWidth="1"/>
    <col min="4612" max="4612" width="20.7109375" style="1" customWidth="1"/>
    <col min="4613" max="4616" width="18.7109375" style="1" customWidth="1"/>
    <col min="4617" max="4866" width="9.140625" style="1"/>
    <col min="4867" max="4867" width="4.7109375" style="1" customWidth="1"/>
    <col min="4868" max="4868" width="20.7109375" style="1" customWidth="1"/>
    <col min="4869" max="4872" width="18.7109375" style="1" customWidth="1"/>
    <col min="4873" max="5122" width="9.140625" style="1"/>
    <col min="5123" max="5123" width="4.7109375" style="1" customWidth="1"/>
    <col min="5124" max="5124" width="20.7109375" style="1" customWidth="1"/>
    <col min="5125" max="5128" width="18.7109375" style="1" customWidth="1"/>
    <col min="5129" max="5378" width="9.140625" style="1"/>
    <col min="5379" max="5379" width="4.7109375" style="1" customWidth="1"/>
    <col min="5380" max="5380" width="20.7109375" style="1" customWidth="1"/>
    <col min="5381" max="5384" width="18.7109375" style="1" customWidth="1"/>
    <col min="5385" max="5634" width="9.140625" style="1"/>
    <col min="5635" max="5635" width="4.7109375" style="1" customWidth="1"/>
    <col min="5636" max="5636" width="20.7109375" style="1" customWidth="1"/>
    <col min="5637" max="5640" width="18.7109375" style="1" customWidth="1"/>
    <col min="5641" max="5890" width="9.140625" style="1"/>
    <col min="5891" max="5891" width="4.7109375" style="1" customWidth="1"/>
    <col min="5892" max="5892" width="20.7109375" style="1" customWidth="1"/>
    <col min="5893" max="5896" width="18.7109375" style="1" customWidth="1"/>
    <col min="5897" max="6146" width="9.140625" style="1"/>
    <col min="6147" max="6147" width="4.7109375" style="1" customWidth="1"/>
    <col min="6148" max="6148" width="20.7109375" style="1" customWidth="1"/>
    <col min="6149" max="6152" width="18.7109375" style="1" customWidth="1"/>
    <col min="6153" max="6402" width="9.140625" style="1"/>
    <col min="6403" max="6403" width="4.7109375" style="1" customWidth="1"/>
    <col min="6404" max="6404" width="20.7109375" style="1" customWidth="1"/>
    <col min="6405" max="6408" width="18.7109375" style="1" customWidth="1"/>
    <col min="6409" max="6658" width="9.140625" style="1"/>
    <col min="6659" max="6659" width="4.7109375" style="1" customWidth="1"/>
    <col min="6660" max="6660" width="20.7109375" style="1" customWidth="1"/>
    <col min="6661" max="6664" width="18.7109375" style="1" customWidth="1"/>
    <col min="6665" max="6914" width="9.140625" style="1"/>
    <col min="6915" max="6915" width="4.7109375" style="1" customWidth="1"/>
    <col min="6916" max="6916" width="20.7109375" style="1" customWidth="1"/>
    <col min="6917" max="6920" width="18.7109375" style="1" customWidth="1"/>
    <col min="6921" max="7170" width="9.140625" style="1"/>
    <col min="7171" max="7171" width="4.7109375" style="1" customWidth="1"/>
    <col min="7172" max="7172" width="20.7109375" style="1" customWidth="1"/>
    <col min="7173" max="7176" width="18.7109375" style="1" customWidth="1"/>
    <col min="7177" max="7426" width="9.140625" style="1"/>
    <col min="7427" max="7427" width="4.7109375" style="1" customWidth="1"/>
    <col min="7428" max="7428" width="20.7109375" style="1" customWidth="1"/>
    <col min="7429" max="7432" width="18.7109375" style="1" customWidth="1"/>
    <col min="7433" max="7682" width="9.140625" style="1"/>
    <col min="7683" max="7683" width="4.7109375" style="1" customWidth="1"/>
    <col min="7684" max="7684" width="20.7109375" style="1" customWidth="1"/>
    <col min="7685" max="7688" width="18.7109375" style="1" customWidth="1"/>
    <col min="7689" max="7938" width="9.140625" style="1"/>
    <col min="7939" max="7939" width="4.7109375" style="1" customWidth="1"/>
    <col min="7940" max="7940" width="20.7109375" style="1" customWidth="1"/>
    <col min="7941" max="7944" width="18.7109375" style="1" customWidth="1"/>
    <col min="7945" max="8194" width="9.140625" style="1"/>
    <col min="8195" max="8195" width="4.7109375" style="1" customWidth="1"/>
    <col min="8196" max="8196" width="20.7109375" style="1" customWidth="1"/>
    <col min="8197" max="8200" width="18.7109375" style="1" customWidth="1"/>
    <col min="8201" max="8450" width="9.140625" style="1"/>
    <col min="8451" max="8451" width="4.7109375" style="1" customWidth="1"/>
    <col min="8452" max="8452" width="20.7109375" style="1" customWidth="1"/>
    <col min="8453" max="8456" width="18.7109375" style="1" customWidth="1"/>
    <col min="8457" max="8706" width="9.140625" style="1"/>
    <col min="8707" max="8707" width="4.7109375" style="1" customWidth="1"/>
    <col min="8708" max="8708" width="20.7109375" style="1" customWidth="1"/>
    <col min="8709" max="8712" width="18.7109375" style="1" customWidth="1"/>
    <col min="8713" max="8962" width="9.140625" style="1"/>
    <col min="8963" max="8963" width="4.7109375" style="1" customWidth="1"/>
    <col min="8964" max="8964" width="20.7109375" style="1" customWidth="1"/>
    <col min="8965" max="8968" width="18.7109375" style="1" customWidth="1"/>
    <col min="8969" max="9218" width="9.140625" style="1"/>
    <col min="9219" max="9219" width="4.7109375" style="1" customWidth="1"/>
    <col min="9220" max="9220" width="20.7109375" style="1" customWidth="1"/>
    <col min="9221" max="9224" width="18.7109375" style="1" customWidth="1"/>
    <col min="9225" max="9474" width="9.140625" style="1"/>
    <col min="9475" max="9475" width="4.7109375" style="1" customWidth="1"/>
    <col min="9476" max="9476" width="20.7109375" style="1" customWidth="1"/>
    <col min="9477" max="9480" width="18.7109375" style="1" customWidth="1"/>
    <col min="9481" max="9730" width="9.140625" style="1"/>
    <col min="9731" max="9731" width="4.7109375" style="1" customWidth="1"/>
    <col min="9732" max="9732" width="20.7109375" style="1" customWidth="1"/>
    <col min="9733" max="9736" width="18.7109375" style="1" customWidth="1"/>
    <col min="9737" max="9986" width="9.140625" style="1"/>
    <col min="9987" max="9987" width="4.7109375" style="1" customWidth="1"/>
    <col min="9988" max="9988" width="20.7109375" style="1" customWidth="1"/>
    <col min="9989" max="9992" width="18.7109375" style="1" customWidth="1"/>
    <col min="9993" max="10242" width="9.140625" style="1"/>
    <col min="10243" max="10243" width="4.7109375" style="1" customWidth="1"/>
    <col min="10244" max="10244" width="20.7109375" style="1" customWidth="1"/>
    <col min="10245" max="10248" width="18.7109375" style="1" customWidth="1"/>
    <col min="10249" max="10498" width="9.140625" style="1"/>
    <col min="10499" max="10499" width="4.7109375" style="1" customWidth="1"/>
    <col min="10500" max="10500" width="20.7109375" style="1" customWidth="1"/>
    <col min="10501" max="10504" width="18.7109375" style="1" customWidth="1"/>
    <col min="10505" max="10754" width="9.140625" style="1"/>
    <col min="10755" max="10755" width="4.7109375" style="1" customWidth="1"/>
    <col min="10756" max="10756" width="20.7109375" style="1" customWidth="1"/>
    <col min="10757" max="10760" width="18.7109375" style="1" customWidth="1"/>
    <col min="10761" max="11010" width="9.140625" style="1"/>
    <col min="11011" max="11011" width="4.7109375" style="1" customWidth="1"/>
    <col min="11012" max="11012" width="20.7109375" style="1" customWidth="1"/>
    <col min="11013" max="11016" width="18.7109375" style="1" customWidth="1"/>
    <col min="11017" max="11266" width="9.140625" style="1"/>
    <col min="11267" max="11267" width="4.7109375" style="1" customWidth="1"/>
    <col min="11268" max="11268" width="20.7109375" style="1" customWidth="1"/>
    <col min="11269" max="11272" width="18.7109375" style="1" customWidth="1"/>
    <col min="11273" max="11522" width="9.140625" style="1"/>
    <col min="11523" max="11523" width="4.7109375" style="1" customWidth="1"/>
    <col min="11524" max="11524" width="20.7109375" style="1" customWidth="1"/>
    <col min="11525" max="11528" width="18.7109375" style="1" customWidth="1"/>
    <col min="11529" max="11778" width="9.140625" style="1"/>
    <col min="11779" max="11779" width="4.7109375" style="1" customWidth="1"/>
    <col min="11780" max="11780" width="20.7109375" style="1" customWidth="1"/>
    <col min="11781" max="11784" width="18.7109375" style="1" customWidth="1"/>
    <col min="11785" max="12034" width="9.140625" style="1"/>
    <col min="12035" max="12035" width="4.7109375" style="1" customWidth="1"/>
    <col min="12036" max="12036" width="20.7109375" style="1" customWidth="1"/>
    <col min="12037" max="12040" width="18.7109375" style="1" customWidth="1"/>
    <col min="12041" max="12290" width="9.140625" style="1"/>
    <col min="12291" max="12291" width="4.7109375" style="1" customWidth="1"/>
    <col min="12292" max="12292" width="20.7109375" style="1" customWidth="1"/>
    <col min="12293" max="12296" width="18.7109375" style="1" customWidth="1"/>
    <col min="12297" max="12546" width="9.140625" style="1"/>
    <col min="12547" max="12547" width="4.7109375" style="1" customWidth="1"/>
    <col min="12548" max="12548" width="20.7109375" style="1" customWidth="1"/>
    <col min="12549" max="12552" width="18.7109375" style="1" customWidth="1"/>
    <col min="12553" max="12802" width="9.140625" style="1"/>
    <col min="12803" max="12803" width="4.7109375" style="1" customWidth="1"/>
    <col min="12804" max="12804" width="20.7109375" style="1" customWidth="1"/>
    <col min="12805" max="12808" width="18.7109375" style="1" customWidth="1"/>
    <col min="12809" max="13058" width="9.140625" style="1"/>
    <col min="13059" max="13059" width="4.7109375" style="1" customWidth="1"/>
    <col min="13060" max="13060" width="20.7109375" style="1" customWidth="1"/>
    <col min="13061" max="13064" width="18.7109375" style="1" customWidth="1"/>
    <col min="13065" max="13314" width="9.140625" style="1"/>
    <col min="13315" max="13315" width="4.7109375" style="1" customWidth="1"/>
    <col min="13316" max="13316" width="20.7109375" style="1" customWidth="1"/>
    <col min="13317" max="13320" width="18.7109375" style="1" customWidth="1"/>
    <col min="13321" max="13570" width="9.140625" style="1"/>
    <col min="13571" max="13571" width="4.7109375" style="1" customWidth="1"/>
    <col min="13572" max="13572" width="20.7109375" style="1" customWidth="1"/>
    <col min="13573" max="13576" width="18.7109375" style="1" customWidth="1"/>
    <col min="13577" max="13826" width="9.140625" style="1"/>
    <col min="13827" max="13827" width="4.7109375" style="1" customWidth="1"/>
    <col min="13828" max="13828" width="20.7109375" style="1" customWidth="1"/>
    <col min="13829" max="13832" width="18.7109375" style="1" customWidth="1"/>
    <col min="13833" max="14082" width="9.140625" style="1"/>
    <col min="14083" max="14083" width="4.7109375" style="1" customWidth="1"/>
    <col min="14084" max="14084" width="20.7109375" style="1" customWidth="1"/>
    <col min="14085" max="14088" width="18.7109375" style="1" customWidth="1"/>
    <col min="14089" max="14338" width="9.140625" style="1"/>
    <col min="14339" max="14339" width="4.7109375" style="1" customWidth="1"/>
    <col min="14340" max="14340" width="20.7109375" style="1" customWidth="1"/>
    <col min="14341" max="14344" width="18.7109375" style="1" customWidth="1"/>
    <col min="14345" max="14594" width="9.140625" style="1"/>
    <col min="14595" max="14595" width="4.7109375" style="1" customWidth="1"/>
    <col min="14596" max="14596" width="20.7109375" style="1" customWidth="1"/>
    <col min="14597" max="14600" width="18.7109375" style="1" customWidth="1"/>
    <col min="14601" max="14850" width="9.140625" style="1"/>
    <col min="14851" max="14851" width="4.7109375" style="1" customWidth="1"/>
    <col min="14852" max="14852" width="20.7109375" style="1" customWidth="1"/>
    <col min="14853" max="14856" width="18.7109375" style="1" customWidth="1"/>
    <col min="14857" max="15106" width="9.140625" style="1"/>
    <col min="15107" max="15107" width="4.7109375" style="1" customWidth="1"/>
    <col min="15108" max="15108" width="20.7109375" style="1" customWidth="1"/>
    <col min="15109" max="15112" width="18.7109375" style="1" customWidth="1"/>
    <col min="15113" max="15362" width="9.140625" style="1"/>
    <col min="15363" max="15363" width="4.7109375" style="1" customWidth="1"/>
    <col min="15364" max="15364" width="20.7109375" style="1" customWidth="1"/>
    <col min="15365" max="15368" width="18.7109375" style="1" customWidth="1"/>
    <col min="15369" max="15618" width="9.140625" style="1"/>
    <col min="15619" max="15619" width="4.7109375" style="1" customWidth="1"/>
    <col min="15620" max="15620" width="20.7109375" style="1" customWidth="1"/>
    <col min="15621" max="15624" width="18.7109375" style="1" customWidth="1"/>
    <col min="15625" max="15874" width="9.140625" style="1"/>
    <col min="15875" max="15875" width="4.7109375" style="1" customWidth="1"/>
    <col min="15876" max="15876" width="20.7109375" style="1" customWidth="1"/>
    <col min="15877" max="15880" width="18.7109375" style="1" customWidth="1"/>
    <col min="15881" max="16130" width="9.140625" style="1"/>
    <col min="16131" max="16131" width="4.7109375" style="1" customWidth="1"/>
    <col min="16132" max="16132" width="20.7109375" style="1" customWidth="1"/>
    <col min="16133" max="16136" width="18.7109375" style="1" customWidth="1"/>
    <col min="16137" max="16384" width="9.140625" style="1"/>
  </cols>
  <sheetData>
    <row r="1" spans="1:11" x14ac:dyDescent="0.25">
      <c r="A1" s="41"/>
      <c r="K1" s="28"/>
    </row>
    <row r="2" spans="1:11" x14ac:dyDescent="0.25">
      <c r="B2" s="31"/>
      <c r="C2" s="30"/>
      <c r="D2" s="30"/>
      <c r="E2" s="30"/>
      <c r="F2" s="30"/>
      <c r="G2" s="30"/>
      <c r="H2" s="30"/>
      <c r="I2" s="30"/>
      <c r="J2" s="29"/>
      <c r="K2" s="28"/>
    </row>
    <row r="3" spans="1:11" x14ac:dyDescent="0.25">
      <c r="B3" s="6"/>
      <c r="E3" s="27"/>
      <c r="F3" s="26" t="s">
        <v>35</v>
      </c>
      <c r="G3" s="27"/>
      <c r="J3" s="5"/>
    </row>
    <row r="4" spans="1:11" x14ac:dyDescent="0.25">
      <c r="B4" s="6"/>
      <c r="F4" s="26" t="s">
        <v>34</v>
      </c>
      <c r="J4" s="5"/>
    </row>
    <row r="5" spans="1:11" x14ac:dyDescent="0.25">
      <c r="B5" s="6"/>
      <c r="D5" s="16"/>
      <c r="J5" s="5"/>
    </row>
    <row r="6" spans="1:11" x14ac:dyDescent="0.25">
      <c r="B6" s="6"/>
      <c r="E6" s="25"/>
      <c r="J6" s="5"/>
    </row>
    <row r="7" spans="1:11" ht="15" customHeight="1" x14ac:dyDescent="0.25">
      <c r="B7" s="6"/>
      <c r="D7" s="16" t="s">
        <v>33</v>
      </c>
      <c r="E7" s="24" t="s">
        <v>36</v>
      </c>
      <c r="F7" s="24"/>
      <c r="J7" s="5"/>
    </row>
    <row r="8" spans="1:11" x14ac:dyDescent="0.25">
      <c r="B8" s="6"/>
      <c r="J8" s="5"/>
    </row>
    <row r="9" spans="1:11" x14ac:dyDescent="0.25">
      <c r="B9" s="6"/>
      <c r="D9" s="96" t="s">
        <v>32</v>
      </c>
      <c r="E9" s="96"/>
      <c r="F9" s="96"/>
      <c r="J9" s="5"/>
    </row>
    <row r="10" spans="1:11" x14ac:dyDescent="0.25">
      <c r="B10" s="6"/>
      <c r="J10" s="5"/>
    </row>
    <row r="11" spans="1:11" x14ac:dyDescent="0.25">
      <c r="B11" s="6"/>
      <c r="D11" s="1" t="s">
        <v>31</v>
      </c>
      <c r="J11" s="5"/>
    </row>
    <row r="12" spans="1:11" x14ac:dyDescent="0.25">
      <c r="B12" s="6"/>
      <c r="J12" s="5"/>
    </row>
    <row r="13" spans="1:11" ht="15" customHeight="1" x14ac:dyDescent="0.25">
      <c r="B13" s="6"/>
      <c r="D13" s="16" t="s">
        <v>30</v>
      </c>
      <c r="E13" s="23" t="s">
        <v>70</v>
      </c>
      <c r="J13" s="5"/>
    </row>
    <row r="14" spans="1:11" x14ac:dyDescent="0.25">
      <c r="B14" s="6"/>
      <c r="J14" s="5"/>
    </row>
    <row r="15" spans="1:11" x14ac:dyDescent="0.25">
      <c r="B15" s="6"/>
      <c r="H15" s="36" t="s">
        <v>29</v>
      </c>
      <c r="J15" s="5"/>
    </row>
    <row r="16" spans="1:11" ht="15" customHeight="1" x14ac:dyDescent="0.25">
      <c r="B16" s="6"/>
      <c r="C16" s="22"/>
      <c r="D16" s="21"/>
      <c r="E16" s="20"/>
      <c r="F16" s="20"/>
      <c r="G16" s="19"/>
      <c r="H16" s="12" t="s">
        <v>28</v>
      </c>
      <c r="J16" s="5"/>
    </row>
    <row r="17" spans="2:12" ht="15" customHeight="1" x14ac:dyDescent="0.25">
      <c r="B17" s="6"/>
      <c r="C17" s="15" t="s">
        <v>27</v>
      </c>
      <c r="D17" s="93" t="s">
        <v>26</v>
      </c>
      <c r="E17" s="94"/>
      <c r="F17" s="94"/>
      <c r="G17" s="95"/>
      <c r="H17" s="7"/>
      <c r="J17" s="5"/>
    </row>
    <row r="18" spans="2:12" ht="15" customHeight="1" x14ac:dyDescent="0.25">
      <c r="B18" s="6"/>
      <c r="C18" s="18"/>
      <c r="D18" s="93" t="s">
        <v>25</v>
      </c>
      <c r="E18" s="94"/>
      <c r="F18" s="94"/>
      <c r="G18" s="95"/>
      <c r="H18" s="39">
        <v>5043.46</v>
      </c>
      <c r="J18" s="5"/>
    </row>
    <row r="19" spans="2:12" ht="15" customHeight="1" x14ac:dyDescent="0.25">
      <c r="B19" s="6"/>
      <c r="C19" s="17"/>
      <c r="D19" s="93" t="s">
        <v>24</v>
      </c>
      <c r="E19" s="94"/>
      <c r="F19" s="94"/>
      <c r="G19" s="95"/>
      <c r="H19" s="7" t="s">
        <v>23</v>
      </c>
      <c r="J19" s="5"/>
    </row>
    <row r="20" spans="2:12" ht="15" customHeight="1" x14ac:dyDescent="0.25"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201.73840000000001</v>
      </c>
      <c r="J20" s="5"/>
    </row>
    <row r="21" spans="2:12" ht="15" customHeight="1" x14ac:dyDescent="0.25"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J21" s="5"/>
    </row>
    <row r="22" spans="2:12" x14ac:dyDescent="0.25">
      <c r="B22" s="6"/>
      <c r="J22" s="5"/>
    </row>
    <row r="23" spans="2:12" x14ac:dyDescent="0.25">
      <c r="B23" s="6"/>
      <c r="J23" s="5"/>
    </row>
    <row r="24" spans="2:12" x14ac:dyDescent="0.25">
      <c r="B24" s="6"/>
      <c r="H24" s="16" t="s">
        <v>17</v>
      </c>
      <c r="J24" s="5"/>
    </row>
    <row r="25" spans="2:12" ht="14.1" customHeight="1" x14ac:dyDescent="0.25">
      <c r="B25" s="6"/>
      <c r="D25" s="15" t="s">
        <v>16</v>
      </c>
      <c r="E25" s="15" t="s">
        <v>15</v>
      </c>
      <c r="F25" s="15" t="s">
        <v>14</v>
      </c>
      <c r="G25" s="15" t="s">
        <v>13</v>
      </c>
      <c r="H25" s="15" t="s">
        <v>12</v>
      </c>
      <c r="J25" s="5"/>
    </row>
    <row r="26" spans="2:12" ht="14.1" customHeight="1" x14ac:dyDescent="0.25">
      <c r="B26" s="6"/>
      <c r="D26" s="13" t="s">
        <v>11</v>
      </c>
      <c r="E26" s="13" t="s">
        <v>10</v>
      </c>
      <c r="F26" s="13" t="s">
        <v>9</v>
      </c>
      <c r="G26" s="13" t="s">
        <v>8</v>
      </c>
      <c r="H26" s="13" t="s">
        <v>7</v>
      </c>
      <c r="J26" s="5"/>
    </row>
    <row r="27" spans="2:12" ht="13.5" customHeight="1" x14ac:dyDescent="0.25">
      <c r="B27" s="6"/>
      <c r="D27" s="13"/>
      <c r="E27" s="14" t="s">
        <v>6</v>
      </c>
      <c r="F27" s="13" t="s">
        <v>5</v>
      </c>
      <c r="G27" s="13" t="s">
        <v>4</v>
      </c>
      <c r="H27" s="13" t="s">
        <v>3</v>
      </c>
      <c r="J27" s="5"/>
    </row>
    <row r="28" spans="2:12" ht="14.1" customHeight="1" x14ac:dyDescent="0.25">
      <c r="B28" s="6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J28" s="5"/>
    </row>
    <row r="29" spans="2:12" ht="15" customHeight="1" x14ac:dyDescent="0.25">
      <c r="B29" s="6"/>
      <c r="D29" s="32">
        <v>43470</v>
      </c>
      <c r="E29" s="33">
        <v>201.73840000000001</v>
      </c>
      <c r="F29" s="8">
        <v>356.89563925599998</v>
      </c>
      <c r="G29" s="11">
        <f t="shared" ref="G29:G42" si="0">F29/E29</f>
        <v>1.7691011689197493</v>
      </c>
      <c r="H29" s="10">
        <f t="shared" ref="H29:H42" si="1">F29-E29</f>
        <v>155.15723925599997</v>
      </c>
      <c r="J29" s="5"/>
      <c r="L29" s="38"/>
    </row>
    <row r="30" spans="2:12" ht="15" customHeight="1" x14ac:dyDescent="0.25">
      <c r="B30" s="6"/>
      <c r="D30" s="32">
        <f>D29+1</f>
        <v>43471</v>
      </c>
      <c r="E30" s="33">
        <v>201.73840000000001</v>
      </c>
      <c r="F30" s="8">
        <v>356.89563925599998</v>
      </c>
      <c r="G30" s="11">
        <f t="shared" si="0"/>
        <v>1.7691011689197493</v>
      </c>
      <c r="H30" s="10">
        <f t="shared" si="1"/>
        <v>155.15723925599997</v>
      </c>
      <c r="J30" s="5"/>
    </row>
    <row r="31" spans="2:12" ht="15" customHeight="1" x14ac:dyDescent="0.25">
      <c r="B31" s="6"/>
      <c r="D31" s="32">
        <f t="shared" ref="D31:D42" si="2">D30+1</f>
        <v>43472</v>
      </c>
      <c r="E31" s="33">
        <v>201.73840000000001</v>
      </c>
      <c r="F31" s="33">
        <v>240.85778120300003</v>
      </c>
      <c r="G31" s="11">
        <f t="shared" si="0"/>
        <v>1.1939114278838339</v>
      </c>
      <c r="H31" s="10">
        <f t="shared" si="1"/>
        <v>39.119381203000017</v>
      </c>
      <c r="J31" s="5"/>
      <c r="L31" s="38"/>
    </row>
    <row r="32" spans="2:12" ht="15" customHeight="1" x14ac:dyDescent="0.25">
      <c r="B32" s="6"/>
      <c r="D32" s="32">
        <f t="shared" si="2"/>
        <v>43473</v>
      </c>
      <c r="E32" s="33">
        <v>201.73840000000001</v>
      </c>
      <c r="F32" s="33">
        <v>242.18859138099998</v>
      </c>
      <c r="G32" s="11">
        <f t="shared" si="0"/>
        <v>1.2005081401508091</v>
      </c>
      <c r="H32" s="10">
        <f t="shared" si="1"/>
        <v>40.450191380999968</v>
      </c>
      <c r="J32" s="5"/>
      <c r="K32" s="38"/>
    </row>
    <row r="33" spans="2:14" ht="15" customHeight="1" x14ac:dyDescent="0.25">
      <c r="B33" s="6"/>
      <c r="D33" s="32">
        <f t="shared" si="2"/>
        <v>43474</v>
      </c>
      <c r="E33" s="33">
        <v>201.73840000000001</v>
      </c>
      <c r="F33" s="8">
        <v>248.23149667600003</v>
      </c>
      <c r="G33" s="11">
        <f t="shared" si="0"/>
        <v>1.2304623050247252</v>
      </c>
      <c r="H33" s="10">
        <f t="shared" si="1"/>
        <v>46.493096676000022</v>
      </c>
      <c r="J33" s="5"/>
    </row>
    <row r="34" spans="2:14" ht="15" customHeight="1" x14ac:dyDescent="0.25">
      <c r="B34" s="6"/>
      <c r="D34" s="32">
        <f t="shared" si="2"/>
        <v>43475</v>
      </c>
      <c r="E34" s="33">
        <v>201.73840000000001</v>
      </c>
      <c r="F34" s="8">
        <v>244.309235602</v>
      </c>
      <c r="G34" s="11">
        <f t="shared" si="0"/>
        <v>1.2110199922374718</v>
      </c>
      <c r="H34" s="10">
        <f t="shared" si="1"/>
        <v>42.570835601999988</v>
      </c>
      <c r="J34" s="5"/>
    </row>
    <row r="35" spans="2:14" ht="15" customHeight="1" x14ac:dyDescent="0.25">
      <c r="B35" s="6"/>
      <c r="D35" s="32">
        <f t="shared" si="2"/>
        <v>43476</v>
      </c>
      <c r="E35" s="33">
        <v>201.73840000000001</v>
      </c>
      <c r="F35" s="8">
        <v>275.70942977100003</v>
      </c>
      <c r="G35" s="11">
        <f t="shared" si="0"/>
        <v>1.3666680699906415</v>
      </c>
      <c r="H35" s="10">
        <f t="shared" si="1"/>
        <v>73.971029771000019</v>
      </c>
      <c r="J35" s="5"/>
      <c r="L35" s="38"/>
      <c r="M35" s="40"/>
    </row>
    <row r="36" spans="2:14" ht="15" customHeight="1" x14ac:dyDescent="0.25">
      <c r="B36" s="6"/>
      <c r="D36" s="32">
        <f t="shared" si="2"/>
        <v>43477</v>
      </c>
      <c r="E36" s="33">
        <v>201.73840000000001</v>
      </c>
      <c r="F36" s="8">
        <v>275.70942977100003</v>
      </c>
      <c r="G36" s="11">
        <f t="shared" si="0"/>
        <v>1.3666680699906415</v>
      </c>
      <c r="H36" s="10">
        <f t="shared" si="1"/>
        <v>73.971029771000019</v>
      </c>
      <c r="J36" s="5"/>
      <c r="L36" s="38"/>
    </row>
    <row r="37" spans="2:14" ht="15" customHeight="1" x14ac:dyDescent="0.25">
      <c r="B37" s="6"/>
      <c r="D37" s="32">
        <f t="shared" si="2"/>
        <v>43478</v>
      </c>
      <c r="E37" s="33">
        <v>201.73840000000001</v>
      </c>
      <c r="F37" s="8">
        <v>275.70942977100003</v>
      </c>
      <c r="G37" s="11">
        <f t="shared" si="0"/>
        <v>1.3666680699906415</v>
      </c>
      <c r="H37" s="10">
        <f t="shared" si="1"/>
        <v>73.971029771000019</v>
      </c>
      <c r="J37" s="5"/>
      <c r="L37" s="38"/>
    </row>
    <row r="38" spans="2:14" ht="15" customHeight="1" x14ac:dyDescent="0.25">
      <c r="B38" s="6"/>
      <c r="D38" s="32">
        <f t="shared" si="2"/>
        <v>43479</v>
      </c>
      <c r="E38" s="33">
        <v>201.73840000000001</v>
      </c>
      <c r="F38" s="8">
        <v>240.145876802</v>
      </c>
      <c r="G38" s="11">
        <f t="shared" si="0"/>
        <v>1.1903825786364917</v>
      </c>
      <c r="H38" s="10">
        <f t="shared" si="1"/>
        <v>38.407476801999991</v>
      </c>
      <c r="J38" s="5"/>
      <c r="L38" s="38"/>
    </row>
    <row r="39" spans="2:14" ht="15" customHeight="1" x14ac:dyDescent="0.25">
      <c r="B39" s="6"/>
      <c r="D39" s="32">
        <f t="shared" si="2"/>
        <v>43480</v>
      </c>
      <c r="E39" s="33">
        <v>201.73840000000001</v>
      </c>
      <c r="F39" s="8">
        <v>250.21144349499997</v>
      </c>
      <c r="G39" s="11">
        <f t="shared" si="0"/>
        <v>1.2402767321194177</v>
      </c>
      <c r="H39" s="10">
        <f t="shared" si="1"/>
        <v>48.473043494999956</v>
      </c>
      <c r="J39" s="5"/>
      <c r="L39" s="38"/>
    </row>
    <row r="40" spans="2:14" ht="15" customHeight="1" x14ac:dyDescent="0.25">
      <c r="B40" s="6"/>
      <c r="D40" s="32">
        <f t="shared" si="2"/>
        <v>43481</v>
      </c>
      <c r="E40" s="33">
        <v>201.73840000000001</v>
      </c>
      <c r="F40" s="8">
        <v>241.45218557800001</v>
      </c>
      <c r="G40" s="11">
        <f t="shared" si="0"/>
        <v>1.1968578395486431</v>
      </c>
      <c r="H40" s="10">
        <f t="shared" si="1"/>
        <v>39.713785578</v>
      </c>
      <c r="J40" s="5"/>
      <c r="L40" s="38"/>
      <c r="N40" s="38"/>
    </row>
    <row r="41" spans="2:14" ht="15" customHeight="1" x14ac:dyDescent="0.25">
      <c r="B41" s="6"/>
      <c r="D41" s="32">
        <f t="shared" si="2"/>
        <v>43482</v>
      </c>
      <c r="E41" s="33">
        <v>201.73840000000001</v>
      </c>
      <c r="F41" s="8">
        <v>245.94895906300002</v>
      </c>
      <c r="G41" s="11">
        <f t="shared" si="0"/>
        <v>1.2191479612359373</v>
      </c>
      <c r="H41" s="10">
        <f t="shared" si="1"/>
        <v>44.210559063000005</v>
      </c>
      <c r="J41" s="5"/>
    </row>
    <row r="42" spans="2:14" ht="15" customHeight="1" x14ac:dyDescent="0.25">
      <c r="B42" s="6"/>
      <c r="D42" s="32">
        <f t="shared" si="2"/>
        <v>43483</v>
      </c>
      <c r="E42" s="33">
        <v>201.73840000000001</v>
      </c>
      <c r="F42" s="8">
        <v>255.21408325300001</v>
      </c>
      <c r="G42" s="11">
        <f t="shared" si="0"/>
        <v>1.2650743896699885</v>
      </c>
      <c r="H42" s="10">
        <f t="shared" si="1"/>
        <v>53.475683253</v>
      </c>
      <c r="J42" s="5"/>
    </row>
    <row r="43" spans="2:14" ht="15" customHeight="1" x14ac:dyDescent="0.25">
      <c r="B43" s="6"/>
      <c r="D43" s="9" t="s">
        <v>1</v>
      </c>
      <c r="E43" s="34">
        <f>SUM(E29:E42)</f>
        <v>2824.3376000000003</v>
      </c>
      <c r="F43" s="34">
        <f>SUM(F29:F42)</f>
        <v>3749.479220878</v>
      </c>
      <c r="G43" s="34"/>
      <c r="H43" s="34">
        <f>SUM(H29:H42)</f>
        <v>925.14162087800014</v>
      </c>
      <c r="J43" s="5"/>
    </row>
    <row r="44" spans="2:14" ht="15" customHeight="1" x14ac:dyDescent="0.25">
      <c r="B44" s="6"/>
      <c r="D44" s="9" t="s">
        <v>0</v>
      </c>
      <c r="E44" s="8"/>
      <c r="F44" s="8">
        <f>AVERAGE(F29:F42)</f>
        <v>267.81994434842858</v>
      </c>
      <c r="G44" s="7"/>
      <c r="H44" s="8">
        <f>AVERAGE(H29:H42)</f>
        <v>66.081544348428579</v>
      </c>
      <c r="J44" s="5"/>
    </row>
    <row r="45" spans="2:14" x14ac:dyDescent="0.25">
      <c r="B45" s="6"/>
      <c r="J45" s="5"/>
    </row>
    <row r="46" spans="2:14" x14ac:dyDescent="0.25">
      <c r="B46" s="6"/>
      <c r="J46" s="5"/>
    </row>
    <row r="47" spans="2:14" x14ac:dyDescent="0.25">
      <c r="B47" s="6"/>
      <c r="J47" s="5"/>
    </row>
    <row r="48" spans="2:14" x14ac:dyDescent="0.25">
      <c r="B48" s="6"/>
      <c r="J48" s="5"/>
    </row>
    <row r="49" spans="2:10" x14ac:dyDescent="0.25">
      <c r="B49" s="4"/>
      <c r="C49" s="3"/>
      <c r="D49" s="3"/>
      <c r="E49" s="3"/>
      <c r="F49" s="3"/>
      <c r="G49" s="3"/>
      <c r="H49" s="3"/>
      <c r="I49" s="3"/>
      <c r="J49" s="2"/>
    </row>
  </sheetData>
  <mergeCells count="6"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N49"/>
  <sheetViews>
    <sheetView showGridLines="0" zoomScaleNormal="100" workbookViewId="0">
      <selection sqref="A1:XFD1048576"/>
    </sheetView>
  </sheetViews>
  <sheetFormatPr defaultRowHeight="12.75" x14ac:dyDescent="0.25"/>
  <cols>
    <col min="1" max="2" width="9.140625" style="1"/>
    <col min="3" max="3" width="4.7109375" style="1" customWidth="1"/>
    <col min="4" max="4" width="24.5703125" style="1" customWidth="1"/>
    <col min="5" max="5" width="19.5703125" style="1" bestFit="1" customWidth="1"/>
    <col min="6" max="8" width="18.7109375" style="1" customWidth="1"/>
    <col min="9" max="10" width="9.140625" style="1"/>
    <col min="11" max="12" width="15.28515625" style="1" bestFit="1" customWidth="1"/>
    <col min="13" max="13" width="9.140625" style="1"/>
    <col min="14" max="14" width="15.28515625" style="1" bestFit="1" customWidth="1"/>
    <col min="15" max="258" width="9.140625" style="1"/>
    <col min="259" max="259" width="4.7109375" style="1" customWidth="1"/>
    <col min="260" max="260" width="20.7109375" style="1" customWidth="1"/>
    <col min="261" max="264" width="18.7109375" style="1" customWidth="1"/>
    <col min="265" max="514" width="9.140625" style="1"/>
    <col min="515" max="515" width="4.7109375" style="1" customWidth="1"/>
    <col min="516" max="516" width="20.7109375" style="1" customWidth="1"/>
    <col min="517" max="520" width="18.7109375" style="1" customWidth="1"/>
    <col min="521" max="770" width="9.140625" style="1"/>
    <col min="771" max="771" width="4.7109375" style="1" customWidth="1"/>
    <col min="772" max="772" width="20.7109375" style="1" customWidth="1"/>
    <col min="773" max="776" width="18.7109375" style="1" customWidth="1"/>
    <col min="777" max="1026" width="9.140625" style="1"/>
    <col min="1027" max="1027" width="4.7109375" style="1" customWidth="1"/>
    <col min="1028" max="1028" width="20.7109375" style="1" customWidth="1"/>
    <col min="1029" max="1032" width="18.7109375" style="1" customWidth="1"/>
    <col min="1033" max="1282" width="9.140625" style="1"/>
    <col min="1283" max="1283" width="4.7109375" style="1" customWidth="1"/>
    <col min="1284" max="1284" width="20.7109375" style="1" customWidth="1"/>
    <col min="1285" max="1288" width="18.7109375" style="1" customWidth="1"/>
    <col min="1289" max="1538" width="9.140625" style="1"/>
    <col min="1539" max="1539" width="4.7109375" style="1" customWidth="1"/>
    <col min="1540" max="1540" width="20.7109375" style="1" customWidth="1"/>
    <col min="1541" max="1544" width="18.7109375" style="1" customWidth="1"/>
    <col min="1545" max="1794" width="9.140625" style="1"/>
    <col min="1795" max="1795" width="4.7109375" style="1" customWidth="1"/>
    <col min="1796" max="1796" width="20.7109375" style="1" customWidth="1"/>
    <col min="1797" max="1800" width="18.7109375" style="1" customWidth="1"/>
    <col min="1801" max="2050" width="9.140625" style="1"/>
    <col min="2051" max="2051" width="4.7109375" style="1" customWidth="1"/>
    <col min="2052" max="2052" width="20.7109375" style="1" customWidth="1"/>
    <col min="2053" max="2056" width="18.7109375" style="1" customWidth="1"/>
    <col min="2057" max="2306" width="9.140625" style="1"/>
    <col min="2307" max="2307" width="4.7109375" style="1" customWidth="1"/>
    <col min="2308" max="2308" width="20.7109375" style="1" customWidth="1"/>
    <col min="2309" max="2312" width="18.7109375" style="1" customWidth="1"/>
    <col min="2313" max="2562" width="9.140625" style="1"/>
    <col min="2563" max="2563" width="4.7109375" style="1" customWidth="1"/>
    <col min="2564" max="2564" width="20.7109375" style="1" customWidth="1"/>
    <col min="2565" max="2568" width="18.7109375" style="1" customWidth="1"/>
    <col min="2569" max="2818" width="9.140625" style="1"/>
    <col min="2819" max="2819" width="4.7109375" style="1" customWidth="1"/>
    <col min="2820" max="2820" width="20.7109375" style="1" customWidth="1"/>
    <col min="2821" max="2824" width="18.7109375" style="1" customWidth="1"/>
    <col min="2825" max="3074" width="9.140625" style="1"/>
    <col min="3075" max="3075" width="4.7109375" style="1" customWidth="1"/>
    <col min="3076" max="3076" width="20.7109375" style="1" customWidth="1"/>
    <col min="3077" max="3080" width="18.7109375" style="1" customWidth="1"/>
    <col min="3081" max="3330" width="9.140625" style="1"/>
    <col min="3331" max="3331" width="4.7109375" style="1" customWidth="1"/>
    <col min="3332" max="3332" width="20.7109375" style="1" customWidth="1"/>
    <col min="3333" max="3336" width="18.7109375" style="1" customWidth="1"/>
    <col min="3337" max="3586" width="9.140625" style="1"/>
    <col min="3587" max="3587" width="4.7109375" style="1" customWidth="1"/>
    <col min="3588" max="3588" width="20.7109375" style="1" customWidth="1"/>
    <col min="3589" max="3592" width="18.7109375" style="1" customWidth="1"/>
    <col min="3593" max="3842" width="9.140625" style="1"/>
    <col min="3843" max="3843" width="4.7109375" style="1" customWidth="1"/>
    <col min="3844" max="3844" width="20.7109375" style="1" customWidth="1"/>
    <col min="3845" max="3848" width="18.7109375" style="1" customWidth="1"/>
    <col min="3849" max="4098" width="9.140625" style="1"/>
    <col min="4099" max="4099" width="4.7109375" style="1" customWidth="1"/>
    <col min="4100" max="4100" width="20.7109375" style="1" customWidth="1"/>
    <col min="4101" max="4104" width="18.7109375" style="1" customWidth="1"/>
    <col min="4105" max="4354" width="9.140625" style="1"/>
    <col min="4355" max="4355" width="4.7109375" style="1" customWidth="1"/>
    <col min="4356" max="4356" width="20.7109375" style="1" customWidth="1"/>
    <col min="4357" max="4360" width="18.7109375" style="1" customWidth="1"/>
    <col min="4361" max="4610" width="9.140625" style="1"/>
    <col min="4611" max="4611" width="4.7109375" style="1" customWidth="1"/>
    <col min="4612" max="4612" width="20.7109375" style="1" customWidth="1"/>
    <col min="4613" max="4616" width="18.7109375" style="1" customWidth="1"/>
    <col min="4617" max="4866" width="9.140625" style="1"/>
    <col min="4867" max="4867" width="4.7109375" style="1" customWidth="1"/>
    <col min="4868" max="4868" width="20.7109375" style="1" customWidth="1"/>
    <col min="4869" max="4872" width="18.7109375" style="1" customWidth="1"/>
    <col min="4873" max="5122" width="9.140625" style="1"/>
    <col min="5123" max="5123" width="4.7109375" style="1" customWidth="1"/>
    <col min="5124" max="5124" width="20.7109375" style="1" customWidth="1"/>
    <col min="5125" max="5128" width="18.7109375" style="1" customWidth="1"/>
    <col min="5129" max="5378" width="9.140625" style="1"/>
    <col min="5379" max="5379" width="4.7109375" style="1" customWidth="1"/>
    <col min="5380" max="5380" width="20.7109375" style="1" customWidth="1"/>
    <col min="5381" max="5384" width="18.7109375" style="1" customWidth="1"/>
    <col min="5385" max="5634" width="9.140625" style="1"/>
    <col min="5635" max="5635" width="4.7109375" style="1" customWidth="1"/>
    <col min="5636" max="5636" width="20.7109375" style="1" customWidth="1"/>
    <col min="5637" max="5640" width="18.7109375" style="1" customWidth="1"/>
    <col min="5641" max="5890" width="9.140625" style="1"/>
    <col min="5891" max="5891" width="4.7109375" style="1" customWidth="1"/>
    <col min="5892" max="5892" width="20.7109375" style="1" customWidth="1"/>
    <col min="5893" max="5896" width="18.7109375" style="1" customWidth="1"/>
    <col min="5897" max="6146" width="9.140625" style="1"/>
    <col min="6147" max="6147" width="4.7109375" style="1" customWidth="1"/>
    <col min="6148" max="6148" width="20.7109375" style="1" customWidth="1"/>
    <col min="6149" max="6152" width="18.7109375" style="1" customWidth="1"/>
    <col min="6153" max="6402" width="9.140625" style="1"/>
    <col min="6403" max="6403" width="4.7109375" style="1" customWidth="1"/>
    <col min="6404" max="6404" width="20.7109375" style="1" customWidth="1"/>
    <col min="6405" max="6408" width="18.7109375" style="1" customWidth="1"/>
    <col min="6409" max="6658" width="9.140625" style="1"/>
    <col min="6659" max="6659" width="4.7109375" style="1" customWidth="1"/>
    <col min="6660" max="6660" width="20.7109375" style="1" customWidth="1"/>
    <col min="6661" max="6664" width="18.7109375" style="1" customWidth="1"/>
    <col min="6665" max="6914" width="9.140625" style="1"/>
    <col min="6915" max="6915" width="4.7109375" style="1" customWidth="1"/>
    <col min="6916" max="6916" width="20.7109375" style="1" customWidth="1"/>
    <col min="6917" max="6920" width="18.7109375" style="1" customWidth="1"/>
    <col min="6921" max="7170" width="9.140625" style="1"/>
    <col min="7171" max="7171" width="4.7109375" style="1" customWidth="1"/>
    <col min="7172" max="7172" width="20.7109375" style="1" customWidth="1"/>
    <col min="7173" max="7176" width="18.7109375" style="1" customWidth="1"/>
    <col min="7177" max="7426" width="9.140625" style="1"/>
    <col min="7427" max="7427" width="4.7109375" style="1" customWidth="1"/>
    <col min="7428" max="7428" width="20.7109375" style="1" customWidth="1"/>
    <col min="7429" max="7432" width="18.7109375" style="1" customWidth="1"/>
    <col min="7433" max="7682" width="9.140625" style="1"/>
    <col min="7683" max="7683" width="4.7109375" style="1" customWidth="1"/>
    <col min="7684" max="7684" width="20.7109375" style="1" customWidth="1"/>
    <col min="7685" max="7688" width="18.7109375" style="1" customWidth="1"/>
    <col min="7689" max="7938" width="9.140625" style="1"/>
    <col min="7939" max="7939" width="4.7109375" style="1" customWidth="1"/>
    <col min="7940" max="7940" width="20.7109375" style="1" customWidth="1"/>
    <col min="7941" max="7944" width="18.7109375" style="1" customWidth="1"/>
    <col min="7945" max="8194" width="9.140625" style="1"/>
    <col min="8195" max="8195" width="4.7109375" style="1" customWidth="1"/>
    <col min="8196" max="8196" width="20.7109375" style="1" customWidth="1"/>
    <col min="8197" max="8200" width="18.7109375" style="1" customWidth="1"/>
    <col min="8201" max="8450" width="9.140625" style="1"/>
    <col min="8451" max="8451" width="4.7109375" style="1" customWidth="1"/>
    <col min="8452" max="8452" width="20.7109375" style="1" customWidth="1"/>
    <col min="8453" max="8456" width="18.7109375" style="1" customWidth="1"/>
    <col min="8457" max="8706" width="9.140625" style="1"/>
    <col min="8707" max="8707" width="4.7109375" style="1" customWidth="1"/>
    <col min="8708" max="8708" width="20.7109375" style="1" customWidth="1"/>
    <col min="8709" max="8712" width="18.7109375" style="1" customWidth="1"/>
    <col min="8713" max="8962" width="9.140625" style="1"/>
    <col min="8963" max="8963" width="4.7109375" style="1" customWidth="1"/>
    <col min="8964" max="8964" width="20.7109375" style="1" customWidth="1"/>
    <col min="8965" max="8968" width="18.7109375" style="1" customWidth="1"/>
    <col min="8969" max="9218" width="9.140625" style="1"/>
    <col min="9219" max="9219" width="4.7109375" style="1" customWidth="1"/>
    <col min="9220" max="9220" width="20.7109375" style="1" customWidth="1"/>
    <col min="9221" max="9224" width="18.7109375" style="1" customWidth="1"/>
    <col min="9225" max="9474" width="9.140625" style="1"/>
    <col min="9475" max="9475" width="4.7109375" style="1" customWidth="1"/>
    <col min="9476" max="9476" width="20.7109375" style="1" customWidth="1"/>
    <col min="9477" max="9480" width="18.7109375" style="1" customWidth="1"/>
    <col min="9481" max="9730" width="9.140625" style="1"/>
    <col min="9731" max="9731" width="4.7109375" style="1" customWidth="1"/>
    <col min="9732" max="9732" width="20.7109375" style="1" customWidth="1"/>
    <col min="9733" max="9736" width="18.7109375" style="1" customWidth="1"/>
    <col min="9737" max="9986" width="9.140625" style="1"/>
    <col min="9987" max="9987" width="4.7109375" style="1" customWidth="1"/>
    <col min="9988" max="9988" width="20.7109375" style="1" customWidth="1"/>
    <col min="9989" max="9992" width="18.7109375" style="1" customWidth="1"/>
    <col min="9993" max="10242" width="9.140625" style="1"/>
    <col min="10243" max="10243" width="4.7109375" style="1" customWidth="1"/>
    <col min="10244" max="10244" width="20.7109375" style="1" customWidth="1"/>
    <col min="10245" max="10248" width="18.7109375" style="1" customWidth="1"/>
    <col min="10249" max="10498" width="9.140625" style="1"/>
    <col min="10499" max="10499" width="4.7109375" style="1" customWidth="1"/>
    <col min="10500" max="10500" width="20.7109375" style="1" customWidth="1"/>
    <col min="10501" max="10504" width="18.7109375" style="1" customWidth="1"/>
    <col min="10505" max="10754" width="9.140625" style="1"/>
    <col min="10755" max="10755" width="4.7109375" style="1" customWidth="1"/>
    <col min="10756" max="10756" width="20.7109375" style="1" customWidth="1"/>
    <col min="10757" max="10760" width="18.7109375" style="1" customWidth="1"/>
    <col min="10761" max="11010" width="9.140625" style="1"/>
    <col min="11011" max="11011" width="4.7109375" style="1" customWidth="1"/>
    <col min="11012" max="11012" width="20.7109375" style="1" customWidth="1"/>
    <col min="11013" max="11016" width="18.7109375" style="1" customWidth="1"/>
    <col min="11017" max="11266" width="9.140625" style="1"/>
    <col min="11267" max="11267" width="4.7109375" style="1" customWidth="1"/>
    <col min="11268" max="11268" width="20.7109375" style="1" customWidth="1"/>
    <col min="11269" max="11272" width="18.7109375" style="1" customWidth="1"/>
    <col min="11273" max="11522" width="9.140625" style="1"/>
    <col min="11523" max="11523" width="4.7109375" style="1" customWidth="1"/>
    <col min="11524" max="11524" width="20.7109375" style="1" customWidth="1"/>
    <col min="11525" max="11528" width="18.7109375" style="1" customWidth="1"/>
    <col min="11529" max="11778" width="9.140625" style="1"/>
    <col min="11779" max="11779" width="4.7109375" style="1" customWidth="1"/>
    <col min="11780" max="11780" width="20.7109375" style="1" customWidth="1"/>
    <col min="11781" max="11784" width="18.7109375" style="1" customWidth="1"/>
    <col min="11785" max="12034" width="9.140625" style="1"/>
    <col min="12035" max="12035" width="4.7109375" style="1" customWidth="1"/>
    <col min="12036" max="12036" width="20.7109375" style="1" customWidth="1"/>
    <col min="12037" max="12040" width="18.7109375" style="1" customWidth="1"/>
    <col min="12041" max="12290" width="9.140625" style="1"/>
    <col min="12291" max="12291" width="4.7109375" style="1" customWidth="1"/>
    <col min="12292" max="12292" width="20.7109375" style="1" customWidth="1"/>
    <col min="12293" max="12296" width="18.7109375" style="1" customWidth="1"/>
    <col min="12297" max="12546" width="9.140625" style="1"/>
    <col min="12547" max="12547" width="4.7109375" style="1" customWidth="1"/>
    <col min="12548" max="12548" width="20.7109375" style="1" customWidth="1"/>
    <col min="12549" max="12552" width="18.7109375" style="1" customWidth="1"/>
    <col min="12553" max="12802" width="9.140625" style="1"/>
    <col min="12803" max="12803" width="4.7109375" style="1" customWidth="1"/>
    <col min="12804" max="12804" width="20.7109375" style="1" customWidth="1"/>
    <col min="12805" max="12808" width="18.7109375" style="1" customWidth="1"/>
    <col min="12809" max="13058" width="9.140625" style="1"/>
    <col min="13059" max="13059" width="4.7109375" style="1" customWidth="1"/>
    <col min="13060" max="13060" width="20.7109375" style="1" customWidth="1"/>
    <col min="13061" max="13064" width="18.7109375" style="1" customWidth="1"/>
    <col min="13065" max="13314" width="9.140625" style="1"/>
    <col min="13315" max="13315" width="4.7109375" style="1" customWidth="1"/>
    <col min="13316" max="13316" width="20.7109375" style="1" customWidth="1"/>
    <col min="13317" max="13320" width="18.7109375" style="1" customWidth="1"/>
    <col min="13321" max="13570" width="9.140625" style="1"/>
    <col min="13571" max="13571" width="4.7109375" style="1" customWidth="1"/>
    <col min="13572" max="13572" width="20.7109375" style="1" customWidth="1"/>
    <col min="13573" max="13576" width="18.7109375" style="1" customWidth="1"/>
    <col min="13577" max="13826" width="9.140625" style="1"/>
    <col min="13827" max="13827" width="4.7109375" style="1" customWidth="1"/>
    <col min="13828" max="13828" width="20.7109375" style="1" customWidth="1"/>
    <col min="13829" max="13832" width="18.7109375" style="1" customWidth="1"/>
    <col min="13833" max="14082" width="9.140625" style="1"/>
    <col min="14083" max="14083" width="4.7109375" style="1" customWidth="1"/>
    <col min="14084" max="14084" width="20.7109375" style="1" customWidth="1"/>
    <col min="14085" max="14088" width="18.7109375" style="1" customWidth="1"/>
    <col min="14089" max="14338" width="9.140625" style="1"/>
    <col min="14339" max="14339" width="4.7109375" style="1" customWidth="1"/>
    <col min="14340" max="14340" width="20.7109375" style="1" customWidth="1"/>
    <col min="14341" max="14344" width="18.7109375" style="1" customWidth="1"/>
    <col min="14345" max="14594" width="9.140625" style="1"/>
    <col min="14595" max="14595" width="4.7109375" style="1" customWidth="1"/>
    <col min="14596" max="14596" width="20.7109375" style="1" customWidth="1"/>
    <col min="14597" max="14600" width="18.7109375" style="1" customWidth="1"/>
    <col min="14601" max="14850" width="9.140625" style="1"/>
    <col min="14851" max="14851" width="4.7109375" style="1" customWidth="1"/>
    <col min="14852" max="14852" width="20.7109375" style="1" customWidth="1"/>
    <col min="14853" max="14856" width="18.7109375" style="1" customWidth="1"/>
    <col min="14857" max="15106" width="9.140625" style="1"/>
    <col min="15107" max="15107" width="4.7109375" style="1" customWidth="1"/>
    <col min="15108" max="15108" width="20.7109375" style="1" customWidth="1"/>
    <col min="15109" max="15112" width="18.7109375" style="1" customWidth="1"/>
    <col min="15113" max="15362" width="9.140625" style="1"/>
    <col min="15363" max="15363" width="4.7109375" style="1" customWidth="1"/>
    <col min="15364" max="15364" width="20.7109375" style="1" customWidth="1"/>
    <col min="15365" max="15368" width="18.7109375" style="1" customWidth="1"/>
    <col min="15369" max="15618" width="9.140625" style="1"/>
    <col min="15619" max="15619" width="4.7109375" style="1" customWidth="1"/>
    <col min="15620" max="15620" width="20.7109375" style="1" customWidth="1"/>
    <col min="15621" max="15624" width="18.7109375" style="1" customWidth="1"/>
    <col min="15625" max="15874" width="9.140625" style="1"/>
    <col min="15875" max="15875" width="4.7109375" style="1" customWidth="1"/>
    <col min="15876" max="15876" width="20.7109375" style="1" customWidth="1"/>
    <col min="15877" max="15880" width="18.7109375" style="1" customWidth="1"/>
    <col min="15881" max="16130" width="9.140625" style="1"/>
    <col min="16131" max="16131" width="4.7109375" style="1" customWidth="1"/>
    <col min="16132" max="16132" width="20.7109375" style="1" customWidth="1"/>
    <col min="16133" max="16136" width="18.7109375" style="1" customWidth="1"/>
    <col min="16137" max="16384" width="9.140625" style="1"/>
  </cols>
  <sheetData>
    <row r="1" spans="2:11" x14ac:dyDescent="0.25">
      <c r="K1" s="28"/>
    </row>
    <row r="2" spans="2:11" x14ac:dyDescent="0.25">
      <c r="B2" s="31"/>
      <c r="C2" s="30"/>
      <c r="D2" s="30"/>
      <c r="E2" s="30"/>
      <c r="F2" s="30"/>
      <c r="G2" s="30"/>
      <c r="H2" s="30"/>
      <c r="I2" s="30"/>
      <c r="J2" s="29"/>
      <c r="K2" s="28"/>
    </row>
    <row r="3" spans="2:11" x14ac:dyDescent="0.25">
      <c r="B3" s="6"/>
      <c r="E3" s="27"/>
      <c r="F3" s="26" t="s">
        <v>35</v>
      </c>
      <c r="G3" s="27"/>
      <c r="J3" s="5"/>
    </row>
    <row r="4" spans="2:11" x14ac:dyDescent="0.25">
      <c r="B4" s="6"/>
      <c r="F4" s="26" t="s">
        <v>34</v>
      </c>
      <c r="J4" s="5"/>
    </row>
    <row r="5" spans="2:11" x14ac:dyDescent="0.25">
      <c r="B5" s="6"/>
      <c r="D5" s="16"/>
      <c r="J5" s="5"/>
    </row>
    <row r="6" spans="2:11" x14ac:dyDescent="0.25">
      <c r="B6" s="6"/>
      <c r="E6" s="25"/>
      <c r="J6" s="5"/>
    </row>
    <row r="7" spans="2:11" ht="15" customHeight="1" x14ac:dyDescent="0.25">
      <c r="B7" s="6"/>
      <c r="D7" s="16" t="s">
        <v>33</v>
      </c>
      <c r="E7" s="24" t="s">
        <v>36</v>
      </c>
      <c r="F7" s="24"/>
      <c r="J7" s="5"/>
    </row>
    <row r="8" spans="2:11" x14ac:dyDescent="0.25">
      <c r="B8" s="6"/>
      <c r="J8" s="5"/>
    </row>
    <row r="9" spans="2:11" x14ac:dyDescent="0.25">
      <c r="B9" s="6"/>
      <c r="D9" s="96" t="s">
        <v>32</v>
      </c>
      <c r="E9" s="96"/>
      <c r="F9" s="96"/>
      <c r="J9" s="5"/>
    </row>
    <row r="10" spans="2:11" x14ac:dyDescent="0.25">
      <c r="B10" s="6"/>
      <c r="J10" s="5"/>
    </row>
    <row r="11" spans="2:11" x14ac:dyDescent="0.25">
      <c r="B11" s="6"/>
      <c r="D11" s="1" t="s">
        <v>31</v>
      </c>
      <c r="J11" s="5"/>
    </row>
    <row r="12" spans="2:11" x14ac:dyDescent="0.25">
      <c r="B12" s="6"/>
      <c r="J12" s="5"/>
    </row>
    <row r="13" spans="2:11" ht="15" customHeight="1" x14ac:dyDescent="0.25">
      <c r="B13" s="6"/>
      <c r="D13" s="16" t="s">
        <v>30</v>
      </c>
      <c r="E13" s="23" t="s">
        <v>71</v>
      </c>
      <c r="J13" s="5"/>
    </row>
    <row r="14" spans="2:11" x14ac:dyDescent="0.25">
      <c r="B14" s="6"/>
      <c r="J14" s="5"/>
    </row>
    <row r="15" spans="2:11" x14ac:dyDescent="0.25">
      <c r="B15" s="6"/>
      <c r="H15" s="36" t="s">
        <v>29</v>
      </c>
      <c r="J15" s="5"/>
    </row>
    <row r="16" spans="2:11" ht="15" customHeight="1" x14ac:dyDescent="0.25">
      <c r="B16" s="6"/>
      <c r="C16" s="22"/>
      <c r="D16" s="21"/>
      <c r="E16" s="20"/>
      <c r="F16" s="20"/>
      <c r="G16" s="19"/>
      <c r="H16" s="12" t="s">
        <v>28</v>
      </c>
      <c r="J16" s="5"/>
    </row>
    <row r="17" spans="2:12" ht="15" customHeight="1" x14ac:dyDescent="0.25">
      <c r="B17" s="6"/>
      <c r="C17" s="15" t="s">
        <v>27</v>
      </c>
      <c r="D17" s="93" t="s">
        <v>26</v>
      </c>
      <c r="E17" s="94"/>
      <c r="F17" s="94"/>
      <c r="G17" s="95"/>
      <c r="H17" s="7"/>
      <c r="J17" s="5"/>
    </row>
    <row r="18" spans="2:12" ht="15" customHeight="1" x14ac:dyDescent="0.25">
      <c r="B18" s="6"/>
      <c r="C18" s="18"/>
      <c r="D18" s="93" t="s">
        <v>25</v>
      </c>
      <c r="E18" s="94"/>
      <c r="F18" s="94"/>
      <c r="G18" s="95"/>
      <c r="H18" s="39">
        <v>5109.32</v>
      </c>
      <c r="J18" s="5"/>
    </row>
    <row r="19" spans="2:12" ht="15" customHeight="1" x14ac:dyDescent="0.25">
      <c r="B19" s="6"/>
      <c r="C19" s="17"/>
      <c r="D19" s="93" t="s">
        <v>24</v>
      </c>
      <c r="E19" s="94"/>
      <c r="F19" s="94"/>
      <c r="G19" s="95"/>
      <c r="H19" s="7" t="s">
        <v>23</v>
      </c>
      <c r="J19" s="5"/>
    </row>
    <row r="20" spans="2:12" ht="15" customHeight="1" x14ac:dyDescent="0.25"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204.37279999999998</v>
      </c>
      <c r="J20" s="5"/>
    </row>
    <row r="21" spans="2:12" ht="15" customHeight="1" x14ac:dyDescent="0.25"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J21" s="5"/>
    </row>
    <row r="22" spans="2:12" x14ac:dyDescent="0.25">
      <c r="B22" s="6"/>
      <c r="J22" s="5"/>
    </row>
    <row r="23" spans="2:12" x14ac:dyDescent="0.25">
      <c r="B23" s="6"/>
      <c r="J23" s="5"/>
    </row>
    <row r="24" spans="2:12" x14ac:dyDescent="0.25">
      <c r="B24" s="6"/>
      <c r="H24" s="16" t="s">
        <v>17</v>
      </c>
      <c r="J24" s="5"/>
    </row>
    <row r="25" spans="2:12" ht="14.1" customHeight="1" x14ac:dyDescent="0.25">
      <c r="B25" s="6"/>
      <c r="D25" s="15" t="s">
        <v>16</v>
      </c>
      <c r="E25" s="15" t="s">
        <v>15</v>
      </c>
      <c r="F25" s="15" t="s">
        <v>14</v>
      </c>
      <c r="G25" s="15" t="s">
        <v>13</v>
      </c>
      <c r="H25" s="15" t="s">
        <v>12</v>
      </c>
      <c r="J25" s="5"/>
    </row>
    <row r="26" spans="2:12" ht="14.1" customHeight="1" x14ac:dyDescent="0.25">
      <c r="B26" s="6"/>
      <c r="D26" s="13" t="s">
        <v>11</v>
      </c>
      <c r="E26" s="13" t="s">
        <v>10</v>
      </c>
      <c r="F26" s="13" t="s">
        <v>9</v>
      </c>
      <c r="G26" s="13" t="s">
        <v>8</v>
      </c>
      <c r="H26" s="13" t="s">
        <v>7</v>
      </c>
      <c r="J26" s="5"/>
    </row>
    <row r="27" spans="2:12" ht="13.5" customHeight="1" x14ac:dyDescent="0.25">
      <c r="B27" s="6"/>
      <c r="D27" s="13"/>
      <c r="E27" s="14" t="s">
        <v>6</v>
      </c>
      <c r="F27" s="13" t="s">
        <v>5</v>
      </c>
      <c r="G27" s="13" t="s">
        <v>4</v>
      </c>
      <c r="H27" s="13" t="s">
        <v>3</v>
      </c>
      <c r="J27" s="5"/>
    </row>
    <row r="28" spans="2:12" ht="14.1" customHeight="1" x14ac:dyDescent="0.25">
      <c r="B28" s="6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J28" s="5"/>
    </row>
    <row r="29" spans="2:12" ht="15" customHeight="1" x14ac:dyDescent="0.25">
      <c r="B29" s="6"/>
      <c r="D29" s="32">
        <v>43484</v>
      </c>
      <c r="E29" s="33">
        <v>204.37279999999998</v>
      </c>
      <c r="F29" s="8">
        <v>249.12707741999998</v>
      </c>
      <c r="G29" s="11">
        <f t="shared" ref="G29:G42" si="0">F29/E29</f>
        <v>1.2189835311744028</v>
      </c>
      <c r="H29" s="10">
        <f t="shared" ref="H29:H42" si="1">F29-E29</f>
        <v>44.754277419999994</v>
      </c>
      <c r="J29" s="5"/>
      <c r="L29" s="38"/>
    </row>
    <row r="30" spans="2:12" ht="15" customHeight="1" x14ac:dyDescent="0.25">
      <c r="B30" s="6"/>
      <c r="D30" s="32">
        <f>D29+1</f>
        <v>43485</v>
      </c>
      <c r="E30" s="33">
        <v>204.37279999999998</v>
      </c>
      <c r="F30" s="8">
        <v>249.12707741999998</v>
      </c>
      <c r="G30" s="11">
        <f t="shared" si="0"/>
        <v>1.2189835311744028</v>
      </c>
      <c r="H30" s="10">
        <f t="shared" si="1"/>
        <v>44.754277419999994</v>
      </c>
      <c r="J30" s="5"/>
    </row>
    <row r="31" spans="2:12" ht="15" customHeight="1" x14ac:dyDescent="0.25">
      <c r="B31" s="6"/>
      <c r="D31" s="32">
        <f t="shared" ref="D31:D42" si="2">D30+1</f>
        <v>43486</v>
      </c>
      <c r="E31" s="33">
        <v>204.37279999999998</v>
      </c>
      <c r="F31" s="33">
        <v>267.49046372800001</v>
      </c>
      <c r="G31" s="11">
        <f t="shared" si="0"/>
        <v>1.3088359298693371</v>
      </c>
      <c r="H31" s="10">
        <f t="shared" si="1"/>
        <v>63.117663728000025</v>
      </c>
      <c r="J31" s="5"/>
      <c r="L31" s="38"/>
    </row>
    <row r="32" spans="2:12" ht="15" customHeight="1" x14ac:dyDescent="0.25">
      <c r="B32" s="6"/>
      <c r="D32" s="32">
        <f t="shared" si="2"/>
        <v>43487</v>
      </c>
      <c r="E32" s="33">
        <v>204.37279999999998</v>
      </c>
      <c r="F32" s="33">
        <v>255.013424848</v>
      </c>
      <c r="G32" s="11">
        <f t="shared" si="0"/>
        <v>1.2477855411679051</v>
      </c>
      <c r="H32" s="10">
        <f t="shared" si="1"/>
        <v>50.640624848000016</v>
      </c>
      <c r="J32" s="5"/>
      <c r="K32" s="38"/>
    </row>
    <row r="33" spans="2:14" ht="15" customHeight="1" x14ac:dyDescent="0.25">
      <c r="B33" s="6"/>
      <c r="D33" s="32">
        <f t="shared" si="2"/>
        <v>43488</v>
      </c>
      <c r="E33" s="33">
        <v>204.37279999999998</v>
      </c>
      <c r="F33" s="8">
        <v>241.33510481399998</v>
      </c>
      <c r="G33" s="11">
        <f t="shared" si="0"/>
        <v>1.180857260917304</v>
      </c>
      <c r="H33" s="10">
        <f t="shared" si="1"/>
        <v>36.962304813999992</v>
      </c>
      <c r="J33" s="5"/>
    </row>
    <row r="34" spans="2:14" ht="15" customHeight="1" x14ac:dyDescent="0.25">
      <c r="B34" s="6"/>
      <c r="D34" s="32">
        <f t="shared" si="2"/>
        <v>43489</v>
      </c>
      <c r="E34" s="33">
        <v>204.37279999999998</v>
      </c>
      <c r="F34" s="8">
        <v>249.46815137900001</v>
      </c>
      <c r="G34" s="11">
        <f t="shared" si="0"/>
        <v>1.220652412547071</v>
      </c>
      <c r="H34" s="10">
        <f t="shared" si="1"/>
        <v>45.095351379000022</v>
      </c>
      <c r="J34" s="5"/>
    </row>
    <row r="35" spans="2:14" ht="15" customHeight="1" x14ac:dyDescent="0.25">
      <c r="B35" s="6"/>
      <c r="D35" s="32">
        <f t="shared" si="2"/>
        <v>43490</v>
      </c>
      <c r="E35" s="33">
        <v>204.37279999999998</v>
      </c>
      <c r="F35" s="8">
        <v>248.38322070000001</v>
      </c>
      <c r="G35" s="11">
        <f t="shared" si="0"/>
        <v>1.2153438260864462</v>
      </c>
      <c r="H35" s="10">
        <f t="shared" si="1"/>
        <v>44.010420700000026</v>
      </c>
      <c r="J35" s="5"/>
      <c r="L35" s="38"/>
      <c r="M35" s="40"/>
    </row>
    <row r="36" spans="2:14" ht="15" customHeight="1" x14ac:dyDescent="0.25">
      <c r="B36" s="6"/>
      <c r="D36" s="32">
        <f t="shared" si="2"/>
        <v>43491</v>
      </c>
      <c r="E36" s="33">
        <v>204.37279999999998</v>
      </c>
      <c r="F36" s="8">
        <v>248.38322070000001</v>
      </c>
      <c r="G36" s="11">
        <f t="shared" si="0"/>
        <v>1.2153438260864462</v>
      </c>
      <c r="H36" s="10">
        <f t="shared" si="1"/>
        <v>44.010420700000026</v>
      </c>
      <c r="J36" s="5"/>
      <c r="L36" s="38"/>
    </row>
    <row r="37" spans="2:14" ht="15" customHeight="1" x14ac:dyDescent="0.25">
      <c r="B37" s="6"/>
      <c r="D37" s="32">
        <f t="shared" si="2"/>
        <v>43492</v>
      </c>
      <c r="E37" s="33">
        <v>204.37279999999998</v>
      </c>
      <c r="F37" s="8">
        <v>248.38322070000001</v>
      </c>
      <c r="G37" s="11">
        <f t="shared" si="0"/>
        <v>1.2153438260864462</v>
      </c>
      <c r="H37" s="10">
        <f t="shared" si="1"/>
        <v>44.010420700000026</v>
      </c>
      <c r="J37" s="5"/>
      <c r="L37" s="38"/>
    </row>
    <row r="38" spans="2:14" ht="15" customHeight="1" x14ac:dyDescent="0.25">
      <c r="B38" s="6"/>
      <c r="D38" s="32">
        <f t="shared" si="2"/>
        <v>43493</v>
      </c>
      <c r="E38" s="33">
        <v>204.37279999999998</v>
      </c>
      <c r="F38" s="8">
        <v>254.74524022200001</v>
      </c>
      <c r="G38" s="11">
        <f t="shared" si="0"/>
        <v>1.2464733086888276</v>
      </c>
      <c r="H38" s="10">
        <f t="shared" si="1"/>
        <v>50.372440222000023</v>
      </c>
      <c r="J38" s="5"/>
      <c r="L38" s="38"/>
    </row>
    <row r="39" spans="2:14" ht="15" customHeight="1" x14ac:dyDescent="0.25">
      <c r="B39" s="6"/>
      <c r="D39" s="32">
        <f t="shared" si="2"/>
        <v>43494</v>
      </c>
      <c r="E39" s="33">
        <v>204.37279999999998</v>
      </c>
      <c r="F39" s="8">
        <v>247.98101330900002</v>
      </c>
      <c r="G39" s="11">
        <f t="shared" si="0"/>
        <v>1.2133758176675176</v>
      </c>
      <c r="H39" s="10">
        <f t="shared" si="1"/>
        <v>43.608213309000035</v>
      </c>
      <c r="J39" s="5"/>
      <c r="L39" s="38"/>
    </row>
    <row r="40" spans="2:14" ht="15" customHeight="1" x14ac:dyDescent="0.25">
      <c r="B40" s="6"/>
      <c r="D40" s="32">
        <f t="shared" si="2"/>
        <v>43495</v>
      </c>
      <c r="E40" s="33">
        <v>204.37279999999998</v>
      </c>
      <c r="F40" s="8">
        <v>249.82249997400001</v>
      </c>
      <c r="G40" s="11">
        <f t="shared" si="0"/>
        <v>1.2223862469663282</v>
      </c>
      <c r="H40" s="10">
        <f t="shared" si="1"/>
        <v>45.449699974000026</v>
      </c>
      <c r="J40" s="5"/>
      <c r="L40" s="38"/>
      <c r="N40" s="38"/>
    </row>
    <row r="41" spans="2:14" ht="15" customHeight="1" x14ac:dyDescent="0.25">
      <c r="B41" s="6"/>
      <c r="D41" s="32">
        <f t="shared" si="2"/>
        <v>43496</v>
      </c>
      <c r="E41" s="33">
        <v>204.37279999999998</v>
      </c>
      <c r="F41" s="8">
        <v>300.18820302800003</v>
      </c>
      <c r="G41" s="11">
        <f t="shared" si="0"/>
        <v>1.4688265905639108</v>
      </c>
      <c r="H41" s="10">
        <f t="shared" si="1"/>
        <v>95.815403028000048</v>
      </c>
      <c r="J41" s="5"/>
    </row>
    <row r="42" spans="2:14" ht="15" customHeight="1" x14ac:dyDescent="0.25">
      <c r="B42" s="6"/>
      <c r="D42" s="32">
        <f t="shared" si="2"/>
        <v>43497</v>
      </c>
      <c r="E42" s="33">
        <v>204.37279999999998</v>
      </c>
      <c r="F42" s="8">
        <v>267.447113548</v>
      </c>
      <c r="G42" s="11">
        <f t="shared" si="0"/>
        <v>1.3086238166135613</v>
      </c>
      <c r="H42" s="10">
        <f t="shared" si="1"/>
        <v>63.074313548000021</v>
      </c>
      <c r="J42" s="5"/>
    </row>
    <row r="43" spans="2:14" ht="15" customHeight="1" x14ac:dyDescent="0.25">
      <c r="B43" s="6"/>
      <c r="D43" s="9" t="s">
        <v>1</v>
      </c>
      <c r="E43" s="34">
        <f>SUM(E29:E42)</f>
        <v>2861.2192000000005</v>
      </c>
      <c r="F43" s="34">
        <f>SUM(F29:F42)</f>
        <v>3576.8950317899998</v>
      </c>
      <c r="G43" s="34"/>
      <c r="H43" s="34">
        <f>SUM(H29:H42)</f>
        <v>715.6758317900003</v>
      </c>
      <c r="J43" s="5"/>
    </row>
    <row r="44" spans="2:14" ht="15" customHeight="1" x14ac:dyDescent="0.25">
      <c r="B44" s="6"/>
      <c r="D44" s="9" t="s">
        <v>0</v>
      </c>
      <c r="E44" s="8"/>
      <c r="F44" s="8">
        <f>AVERAGE(F29:F42)</f>
        <v>255.49250227071428</v>
      </c>
      <c r="G44" s="7"/>
      <c r="H44" s="8">
        <f>AVERAGE(H29:H42)</f>
        <v>51.119702270714306</v>
      </c>
      <c r="J44" s="5"/>
    </row>
    <row r="45" spans="2:14" x14ac:dyDescent="0.25">
      <c r="B45" s="6"/>
      <c r="J45" s="5"/>
    </row>
    <row r="46" spans="2:14" x14ac:dyDescent="0.25">
      <c r="B46" s="6"/>
      <c r="J46" s="5"/>
    </row>
    <row r="47" spans="2:14" x14ac:dyDescent="0.25">
      <c r="B47" s="6"/>
      <c r="J47" s="5"/>
    </row>
    <row r="48" spans="2:14" x14ac:dyDescent="0.25">
      <c r="B48" s="6"/>
      <c r="J48" s="5"/>
    </row>
    <row r="49" spans="2:10" x14ac:dyDescent="0.25">
      <c r="B49" s="4"/>
      <c r="C49" s="3"/>
      <c r="D49" s="3"/>
      <c r="E49" s="3"/>
      <c r="F49" s="3"/>
      <c r="G49" s="3"/>
      <c r="H49" s="3"/>
      <c r="I49" s="3"/>
      <c r="J49" s="2"/>
    </row>
  </sheetData>
  <mergeCells count="6"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B1:N49"/>
  <sheetViews>
    <sheetView topLeftCell="A10" workbookViewId="0">
      <selection activeCell="G42" sqref="G42"/>
    </sheetView>
  </sheetViews>
  <sheetFormatPr defaultRowHeight="12.75" x14ac:dyDescent="0.25"/>
  <cols>
    <col min="1" max="2" width="9.140625" style="1"/>
    <col min="3" max="3" width="4.7109375" style="1" customWidth="1"/>
    <col min="4" max="4" width="24.5703125" style="1" customWidth="1"/>
    <col min="5" max="5" width="19.5703125" style="1" bestFit="1" customWidth="1"/>
    <col min="6" max="8" width="18.7109375" style="1" customWidth="1"/>
    <col min="9" max="10" width="9.140625" style="1"/>
    <col min="11" max="12" width="15.28515625" style="1" bestFit="1" customWidth="1"/>
    <col min="13" max="13" width="9.140625" style="1"/>
    <col min="14" max="14" width="15.28515625" style="1" bestFit="1" customWidth="1"/>
    <col min="15" max="258" width="9.140625" style="1"/>
    <col min="259" max="259" width="4.7109375" style="1" customWidth="1"/>
    <col min="260" max="260" width="20.7109375" style="1" customWidth="1"/>
    <col min="261" max="264" width="18.7109375" style="1" customWidth="1"/>
    <col min="265" max="514" width="9.140625" style="1"/>
    <col min="515" max="515" width="4.7109375" style="1" customWidth="1"/>
    <col min="516" max="516" width="20.7109375" style="1" customWidth="1"/>
    <col min="517" max="520" width="18.7109375" style="1" customWidth="1"/>
    <col min="521" max="770" width="9.140625" style="1"/>
    <col min="771" max="771" width="4.7109375" style="1" customWidth="1"/>
    <col min="772" max="772" width="20.7109375" style="1" customWidth="1"/>
    <col min="773" max="776" width="18.7109375" style="1" customWidth="1"/>
    <col min="777" max="1026" width="9.140625" style="1"/>
    <col min="1027" max="1027" width="4.7109375" style="1" customWidth="1"/>
    <col min="1028" max="1028" width="20.7109375" style="1" customWidth="1"/>
    <col min="1029" max="1032" width="18.7109375" style="1" customWidth="1"/>
    <col min="1033" max="1282" width="9.140625" style="1"/>
    <col min="1283" max="1283" width="4.7109375" style="1" customWidth="1"/>
    <col min="1284" max="1284" width="20.7109375" style="1" customWidth="1"/>
    <col min="1285" max="1288" width="18.7109375" style="1" customWidth="1"/>
    <col min="1289" max="1538" width="9.140625" style="1"/>
    <col min="1539" max="1539" width="4.7109375" style="1" customWidth="1"/>
    <col min="1540" max="1540" width="20.7109375" style="1" customWidth="1"/>
    <col min="1541" max="1544" width="18.7109375" style="1" customWidth="1"/>
    <col min="1545" max="1794" width="9.140625" style="1"/>
    <col min="1795" max="1795" width="4.7109375" style="1" customWidth="1"/>
    <col min="1796" max="1796" width="20.7109375" style="1" customWidth="1"/>
    <col min="1797" max="1800" width="18.7109375" style="1" customWidth="1"/>
    <col min="1801" max="2050" width="9.140625" style="1"/>
    <col min="2051" max="2051" width="4.7109375" style="1" customWidth="1"/>
    <col min="2052" max="2052" width="20.7109375" style="1" customWidth="1"/>
    <col min="2053" max="2056" width="18.7109375" style="1" customWidth="1"/>
    <col min="2057" max="2306" width="9.140625" style="1"/>
    <col min="2307" max="2307" width="4.7109375" style="1" customWidth="1"/>
    <col min="2308" max="2308" width="20.7109375" style="1" customWidth="1"/>
    <col min="2309" max="2312" width="18.7109375" style="1" customWidth="1"/>
    <col min="2313" max="2562" width="9.140625" style="1"/>
    <col min="2563" max="2563" width="4.7109375" style="1" customWidth="1"/>
    <col min="2564" max="2564" width="20.7109375" style="1" customWidth="1"/>
    <col min="2565" max="2568" width="18.7109375" style="1" customWidth="1"/>
    <col min="2569" max="2818" width="9.140625" style="1"/>
    <col min="2819" max="2819" width="4.7109375" style="1" customWidth="1"/>
    <col min="2820" max="2820" width="20.7109375" style="1" customWidth="1"/>
    <col min="2821" max="2824" width="18.7109375" style="1" customWidth="1"/>
    <col min="2825" max="3074" width="9.140625" style="1"/>
    <col min="3075" max="3075" width="4.7109375" style="1" customWidth="1"/>
    <col min="3076" max="3076" width="20.7109375" style="1" customWidth="1"/>
    <col min="3077" max="3080" width="18.7109375" style="1" customWidth="1"/>
    <col min="3081" max="3330" width="9.140625" style="1"/>
    <col min="3331" max="3331" width="4.7109375" style="1" customWidth="1"/>
    <col min="3332" max="3332" width="20.7109375" style="1" customWidth="1"/>
    <col min="3333" max="3336" width="18.7109375" style="1" customWidth="1"/>
    <col min="3337" max="3586" width="9.140625" style="1"/>
    <col min="3587" max="3587" width="4.7109375" style="1" customWidth="1"/>
    <col min="3588" max="3588" width="20.7109375" style="1" customWidth="1"/>
    <col min="3589" max="3592" width="18.7109375" style="1" customWidth="1"/>
    <col min="3593" max="3842" width="9.140625" style="1"/>
    <col min="3843" max="3843" width="4.7109375" style="1" customWidth="1"/>
    <col min="3844" max="3844" width="20.7109375" style="1" customWidth="1"/>
    <col min="3845" max="3848" width="18.7109375" style="1" customWidth="1"/>
    <col min="3849" max="4098" width="9.140625" style="1"/>
    <col min="4099" max="4099" width="4.7109375" style="1" customWidth="1"/>
    <col min="4100" max="4100" width="20.7109375" style="1" customWidth="1"/>
    <col min="4101" max="4104" width="18.7109375" style="1" customWidth="1"/>
    <col min="4105" max="4354" width="9.140625" style="1"/>
    <col min="4355" max="4355" width="4.7109375" style="1" customWidth="1"/>
    <col min="4356" max="4356" width="20.7109375" style="1" customWidth="1"/>
    <col min="4357" max="4360" width="18.7109375" style="1" customWidth="1"/>
    <col min="4361" max="4610" width="9.140625" style="1"/>
    <col min="4611" max="4611" width="4.7109375" style="1" customWidth="1"/>
    <col min="4612" max="4612" width="20.7109375" style="1" customWidth="1"/>
    <col min="4613" max="4616" width="18.7109375" style="1" customWidth="1"/>
    <col min="4617" max="4866" width="9.140625" style="1"/>
    <col min="4867" max="4867" width="4.7109375" style="1" customWidth="1"/>
    <col min="4868" max="4868" width="20.7109375" style="1" customWidth="1"/>
    <col min="4869" max="4872" width="18.7109375" style="1" customWidth="1"/>
    <col min="4873" max="5122" width="9.140625" style="1"/>
    <col min="5123" max="5123" width="4.7109375" style="1" customWidth="1"/>
    <col min="5124" max="5124" width="20.7109375" style="1" customWidth="1"/>
    <col min="5125" max="5128" width="18.7109375" style="1" customWidth="1"/>
    <col min="5129" max="5378" width="9.140625" style="1"/>
    <col min="5379" max="5379" width="4.7109375" style="1" customWidth="1"/>
    <col min="5380" max="5380" width="20.7109375" style="1" customWidth="1"/>
    <col min="5381" max="5384" width="18.7109375" style="1" customWidth="1"/>
    <col min="5385" max="5634" width="9.140625" style="1"/>
    <col min="5635" max="5635" width="4.7109375" style="1" customWidth="1"/>
    <col min="5636" max="5636" width="20.7109375" style="1" customWidth="1"/>
    <col min="5637" max="5640" width="18.7109375" style="1" customWidth="1"/>
    <col min="5641" max="5890" width="9.140625" style="1"/>
    <col min="5891" max="5891" width="4.7109375" style="1" customWidth="1"/>
    <col min="5892" max="5892" width="20.7109375" style="1" customWidth="1"/>
    <col min="5893" max="5896" width="18.7109375" style="1" customWidth="1"/>
    <col min="5897" max="6146" width="9.140625" style="1"/>
    <col min="6147" max="6147" width="4.7109375" style="1" customWidth="1"/>
    <col min="6148" max="6148" width="20.7109375" style="1" customWidth="1"/>
    <col min="6149" max="6152" width="18.7109375" style="1" customWidth="1"/>
    <col min="6153" max="6402" width="9.140625" style="1"/>
    <col min="6403" max="6403" width="4.7109375" style="1" customWidth="1"/>
    <col min="6404" max="6404" width="20.7109375" style="1" customWidth="1"/>
    <col min="6405" max="6408" width="18.7109375" style="1" customWidth="1"/>
    <col min="6409" max="6658" width="9.140625" style="1"/>
    <col min="6659" max="6659" width="4.7109375" style="1" customWidth="1"/>
    <col min="6660" max="6660" width="20.7109375" style="1" customWidth="1"/>
    <col min="6661" max="6664" width="18.7109375" style="1" customWidth="1"/>
    <col min="6665" max="6914" width="9.140625" style="1"/>
    <col min="6915" max="6915" width="4.7109375" style="1" customWidth="1"/>
    <col min="6916" max="6916" width="20.7109375" style="1" customWidth="1"/>
    <col min="6917" max="6920" width="18.7109375" style="1" customWidth="1"/>
    <col min="6921" max="7170" width="9.140625" style="1"/>
    <col min="7171" max="7171" width="4.7109375" style="1" customWidth="1"/>
    <col min="7172" max="7172" width="20.7109375" style="1" customWidth="1"/>
    <col min="7173" max="7176" width="18.7109375" style="1" customWidth="1"/>
    <col min="7177" max="7426" width="9.140625" style="1"/>
    <col min="7427" max="7427" width="4.7109375" style="1" customWidth="1"/>
    <col min="7428" max="7428" width="20.7109375" style="1" customWidth="1"/>
    <col min="7429" max="7432" width="18.7109375" style="1" customWidth="1"/>
    <col min="7433" max="7682" width="9.140625" style="1"/>
    <col min="7683" max="7683" width="4.7109375" style="1" customWidth="1"/>
    <col min="7684" max="7684" width="20.7109375" style="1" customWidth="1"/>
    <col min="7685" max="7688" width="18.7109375" style="1" customWidth="1"/>
    <col min="7689" max="7938" width="9.140625" style="1"/>
    <col min="7939" max="7939" width="4.7109375" style="1" customWidth="1"/>
    <col min="7940" max="7940" width="20.7109375" style="1" customWidth="1"/>
    <col min="7941" max="7944" width="18.7109375" style="1" customWidth="1"/>
    <col min="7945" max="8194" width="9.140625" style="1"/>
    <col min="8195" max="8195" width="4.7109375" style="1" customWidth="1"/>
    <col min="8196" max="8196" width="20.7109375" style="1" customWidth="1"/>
    <col min="8197" max="8200" width="18.7109375" style="1" customWidth="1"/>
    <col min="8201" max="8450" width="9.140625" style="1"/>
    <col min="8451" max="8451" width="4.7109375" style="1" customWidth="1"/>
    <col min="8452" max="8452" width="20.7109375" style="1" customWidth="1"/>
    <col min="8453" max="8456" width="18.7109375" style="1" customWidth="1"/>
    <col min="8457" max="8706" width="9.140625" style="1"/>
    <col min="8707" max="8707" width="4.7109375" style="1" customWidth="1"/>
    <col min="8708" max="8708" width="20.7109375" style="1" customWidth="1"/>
    <col min="8709" max="8712" width="18.7109375" style="1" customWidth="1"/>
    <col min="8713" max="8962" width="9.140625" style="1"/>
    <col min="8963" max="8963" width="4.7109375" style="1" customWidth="1"/>
    <col min="8964" max="8964" width="20.7109375" style="1" customWidth="1"/>
    <col min="8965" max="8968" width="18.7109375" style="1" customWidth="1"/>
    <col min="8969" max="9218" width="9.140625" style="1"/>
    <col min="9219" max="9219" width="4.7109375" style="1" customWidth="1"/>
    <col min="9220" max="9220" width="20.7109375" style="1" customWidth="1"/>
    <col min="9221" max="9224" width="18.7109375" style="1" customWidth="1"/>
    <col min="9225" max="9474" width="9.140625" style="1"/>
    <col min="9475" max="9475" width="4.7109375" style="1" customWidth="1"/>
    <col min="9476" max="9476" width="20.7109375" style="1" customWidth="1"/>
    <col min="9477" max="9480" width="18.7109375" style="1" customWidth="1"/>
    <col min="9481" max="9730" width="9.140625" style="1"/>
    <col min="9731" max="9731" width="4.7109375" style="1" customWidth="1"/>
    <col min="9732" max="9732" width="20.7109375" style="1" customWidth="1"/>
    <col min="9733" max="9736" width="18.7109375" style="1" customWidth="1"/>
    <col min="9737" max="9986" width="9.140625" style="1"/>
    <col min="9987" max="9987" width="4.7109375" style="1" customWidth="1"/>
    <col min="9988" max="9988" width="20.7109375" style="1" customWidth="1"/>
    <col min="9989" max="9992" width="18.7109375" style="1" customWidth="1"/>
    <col min="9993" max="10242" width="9.140625" style="1"/>
    <col min="10243" max="10243" width="4.7109375" style="1" customWidth="1"/>
    <col min="10244" max="10244" width="20.7109375" style="1" customWidth="1"/>
    <col min="10245" max="10248" width="18.7109375" style="1" customWidth="1"/>
    <col min="10249" max="10498" width="9.140625" style="1"/>
    <col min="10499" max="10499" width="4.7109375" style="1" customWidth="1"/>
    <col min="10500" max="10500" width="20.7109375" style="1" customWidth="1"/>
    <col min="10501" max="10504" width="18.7109375" style="1" customWidth="1"/>
    <col min="10505" max="10754" width="9.140625" style="1"/>
    <col min="10755" max="10755" width="4.7109375" style="1" customWidth="1"/>
    <col min="10756" max="10756" width="20.7109375" style="1" customWidth="1"/>
    <col min="10757" max="10760" width="18.7109375" style="1" customWidth="1"/>
    <col min="10761" max="11010" width="9.140625" style="1"/>
    <col min="11011" max="11011" width="4.7109375" style="1" customWidth="1"/>
    <col min="11012" max="11012" width="20.7109375" style="1" customWidth="1"/>
    <col min="11013" max="11016" width="18.7109375" style="1" customWidth="1"/>
    <col min="11017" max="11266" width="9.140625" style="1"/>
    <col min="11267" max="11267" width="4.7109375" style="1" customWidth="1"/>
    <col min="11268" max="11268" width="20.7109375" style="1" customWidth="1"/>
    <col min="11269" max="11272" width="18.7109375" style="1" customWidth="1"/>
    <col min="11273" max="11522" width="9.140625" style="1"/>
    <col min="11523" max="11523" width="4.7109375" style="1" customWidth="1"/>
    <col min="11524" max="11524" width="20.7109375" style="1" customWidth="1"/>
    <col min="11525" max="11528" width="18.7109375" style="1" customWidth="1"/>
    <col min="11529" max="11778" width="9.140625" style="1"/>
    <col min="11779" max="11779" width="4.7109375" style="1" customWidth="1"/>
    <col min="11780" max="11780" width="20.7109375" style="1" customWidth="1"/>
    <col min="11781" max="11784" width="18.7109375" style="1" customWidth="1"/>
    <col min="11785" max="12034" width="9.140625" style="1"/>
    <col min="12035" max="12035" width="4.7109375" style="1" customWidth="1"/>
    <col min="12036" max="12036" width="20.7109375" style="1" customWidth="1"/>
    <col min="12037" max="12040" width="18.7109375" style="1" customWidth="1"/>
    <col min="12041" max="12290" width="9.140625" style="1"/>
    <col min="12291" max="12291" width="4.7109375" style="1" customWidth="1"/>
    <col min="12292" max="12292" width="20.7109375" style="1" customWidth="1"/>
    <col min="12293" max="12296" width="18.7109375" style="1" customWidth="1"/>
    <col min="12297" max="12546" width="9.140625" style="1"/>
    <col min="12547" max="12547" width="4.7109375" style="1" customWidth="1"/>
    <col min="12548" max="12548" width="20.7109375" style="1" customWidth="1"/>
    <col min="12549" max="12552" width="18.7109375" style="1" customWidth="1"/>
    <col min="12553" max="12802" width="9.140625" style="1"/>
    <col min="12803" max="12803" width="4.7109375" style="1" customWidth="1"/>
    <col min="12804" max="12804" width="20.7109375" style="1" customWidth="1"/>
    <col min="12805" max="12808" width="18.7109375" style="1" customWidth="1"/>
    <col min="12809" max="13058" width="9.140625" style="1"/>
    <col min="13059" max="13059" width="4.7109375" style="1" customWidth="1"/>
    <col min="13060" max="13060" width="20.7109375" style="1" customWidth="1"/>
    <col min="13061" max="13064" width="18.7109375" style="1" customWidth="1"/>
    <col min="13065" max="13314" width="9.140625" style="1"/>
    <col min="13315" max="13315" width="4.7109375" style="1" customWidth="1"/>
    <col min="13316" max="13316" width="20.7109375" style="1" customWidth="1"/>
    <col min="13317" max="13320" width="18.7109375" style="1" customWidth="1"/>
    <col min="13321" max="13570" width="9.140625" style="1"/>
    <col min="13571" max="13571" width="4.7109375" style="1" customWidth="1"/>
    <col min="13572" max="13572" width="20.7109375" style="1" customWidth="1"/>
    <col min="13573" max="13576" width="18.7109375" style="1" customWidth="1"/>
    <col min="13577" max="13826" width="9.140625" style="1"/>
    <col min="13827" max="13827" width="4.7109375" style="1" customWidth="1"/>
    <col min="13828" max="13828" width="20.7109375" style="1" customWidth="1"/>
    <col min="13829" max="13832" width="18.7109375" style="1" customWidth="1"/>
    <col min="13833" max="14082" width="9.140625" style="1"/>
    <col min="14083" max="14083" width="4.7109375" style="1" customWidth="1"/>
    <col min="14084" max="14084" width="20.7109375" style="1" customWidth="1"/>
    <col min="14085" max="14088" width="18.7109375" style="1" customWidth="1"/>
    <col min="14089" max="14338" width="9.140625" style="1"/>
    <col min="14339" max="14339" width="4.7109375" style="1" customWidth="1"/>
    <col min="14340" max="14340" width="20.7109375" style="1" customWidth="1"/>
    <col min="14341" max="14344" width="18.7109375" style="1" customWidth="1"/>
    <col min="14345" max="14594" width="9.140625" style="1"/>
    <col min="14595" max="14595" width="4.7109375" style="1" customWidth="1"/>
    <col min="14596" max="14596" width="20.7109375" style="1" customWidth="1"/>
    <col min="14597" max="14600" width="18.7109375" style="1" customWidth="1"/>
    <col min="14601" max="14850" width="9.140625" style="1"/>
    <col min="14851" max="14851" width="4.7109375" style="1" customWidth="1"/>
    <col min="14852" max="14852" width="20.7109375" style="1" customWidth="1"/>
    <col min="14853" max="14856" width="18.7109375" style="1" customWidth="1"/>
    <col min="14857" max="15106" width="9.140625" style="1"/>
    <col min="15107" max="15107" width="4.7109375" style="1" customWidth="1"/>
    <col min="15108" max="15108" width="20.7109375" style="1" customWidth="1"/>
    <col min="15109" max="15112" width="18.7109375" style="1" customWidth="1"/>
    <col min="15113" max="15362" width="9.140625" style="1"/>
    <col min="15363" max="15363" width="4.7109375" style="1" customWidth="1"/>
    <col min="15364" max="15364" width="20.7109375" style="1" customWidth="1"/>
    <col min="15365" max="15368" width="18.7109375" style="1" customWidth="1"/>
    <col min="15369" max="15618" width="9.140625" style="1"/>
    <col min="15619" max="15619" width="4.7109375" style="1" customWidth="1"/>
    <col min="15620" max="15620" width="20.7109375" style="1" customWidth="1"/>
    <col min="15621" max="15624" width="18.7109375" style="1" customWidth="1"/>
    <col min="15625" max="15874" width="9.140625" style="1"/>
    <col min="15875" max="15875" width="4.7109375" style="1" customWidth="1"/>
    <col min="15876" max="15876" width="20.7109375" style="1" customWidth="1"/>
    <col min="15877" max="15880" width="18.7109375" style="1" customWidth="1"/>
    <col min="15881" max="16130" width="9.140625" style="1"/>
    <col min="16131" max="16131" width="4.7109375" style="1" customWidth="1"/>
    <col min="16132" max="16132" width="20.7109375" style="1" customWidth="1"/>
    <col min="16133" max="16136" width="18.7109375" style="1" customWidth="1"/>
    <col min="16137" max="16384" width="9.140625" style="1"/>
  </cols>
  <sheetData>
    <row r="1" spans="2:11" x14ac:dyDescent="0.25">
      <c r="K1" s="28"/>
    </row>
    <row r="2" spans="2:11" x14ac:dyDescent="0.25">
      <c r="B2" s="31"/>
      <c r="C2" s="30"/>
      <c r="D2" s="30"/>
      <c r="E2" s="30"/>
      <c r="F2" s="30"/>
      <c r="G2" s="30"/>
      <c r="H2" s="30"/>
      <c r="I2" s="30"/>
      <c r="J2" s="29"/>
      <c r="K2" s="28"/>
    </row>
    <row r="3" spans="2:11" x14ac:dyDescent="0.25">
      <c r="B3" s="6"/>
      <c r="E3" s="27"/>
      <c r="F3" s="26" t="s">
        <v>35</v>
      </c>
      <c r="G3" s="27"/>
      <c r="J3" s="5"/>
    </row>
    <row r="4" spans="2:11" x14ac:dyDescent="0.25">
      <c r="B4" s="6"/>
      <c r="F4" s="26" t="s">
        <v>34</v>
      </c>
      <c r="J4" s="5"/>
    </row>
    <row r="5" spans="2:11" x14ac:dyDescent="0.25">
      <c r="B5" s="6"/>
      <c r="D5" s="16"/>
      <c r="J5" s="5"/>
    </row>
    <row r="6" spans="2:11" x14ac:dyDescent="0.25">
      <c r="B6" s="6"/>
      <c r="E6" s="25"/>
      <c r="J6" s="5"/>
    </row>
    <row r="7" spans="2:11" ht="15" customHeight="1" x14ac:dyDescent="0.25">
      <c r="B7" s="6"/>
      <c r="D7" s="16" t="s">
        <v>33</v>
      </c>
      <c r="E7" s="24" t="s">
        <v>36</v>
      </c>
      <c r="F7" s="24"/>
      <c r="J7" s="5"/>
    </row>
    <row r="8" spans="2:11" x14ac:dyDescent="0.25">
      <c r="B8" s="6"/>
      <c r="J8" s="5"/>
    </row>
    <row r="9" spans="2:11" x14ac:dyDescent="0.25">
      <c r="B9" s="6"/>
      <c r="D9" s="96" t="s">
        <v>32</v>
      </c>
      <c r="E9" s="96"/>
      <c r="F9" s="96"/>
      <c r="J9" s="5"/>
    </row>
    <row r="10" spans="2:11" x14ac:dyDescent="0.25">
      <c r="B10" s="6"/>
      <c r="J10" s="5"/>
    </row>
    <row r="11" spans="2:11" x14ac:dyDescent="0.25">
      <c r="B11" s="6"/>
      <c r="D11" s="1" t="s">
        <v>31</v>
      </c>
      <c r="J11" s="5"/>
    </row>
    <row r="12" spans="2:11" x14ac:dyDescent="0.25">
      <c r="B12" s="6"/>
      <c r="J12" s="5"/>
    </row>
    <row r="13" spans="2:11" ht="15" customHeight="1" x14ac:dyDescent="0.25">
      <c r="B13" s="6"/>
      <c r="D13" s="16" t="s">
        <v>30</v>
      </c>
      <c r="E13" s="23" t="s">
        <v>72</v>
      </c>
      <c r="J13" s="5"/>
    </row>
    <row r="14" spans="2:11" x14ac:dyDescent="0.25">
      <c r="B14" s="6"/>
      <c r="J14" s="5"/>
    </row>
    <row r="15" spans="2:11" x14ac:dyDescent="0.25">
      <c r="B15" s="6"/>
      <c r="H15" s="36" t="s">
        <v>29</v>
      </c>
      <c r="J15" s="5"/>
    </row>
    <row r="16" spans="2:11" ht="15" customHeight="1" x14ac:dyDescent="0.25">
      <c r="B16" s="6"/>
      <c r="C16" s="22"/>
      <c r="D16" s="21"/>
      <c r="E16" s="20"/>
      <c r="F16" s="20"/>
      <c r="G16" s="19"/>
      <c r="H16" s="12" t="s">
        <v>28</v>
      </c>
      <c r="J16" s="5"/>
    </row>
    <row r="17" spans="2:12" ht="15" customHeight="1" x14ac:dyDescent="0.25">
      <c r="B17" s="6"/>
      <c r="C17" s="15" t="s">
        <v>27</v>
      </c>
      <c r="D17" s="93" t="s">
        <v>26</v>
      </c>
      <c r="E17" s="94"/>
      <c r="F17" s="94"/>
      <c r="G17" s="95"/>
      <c r="H17" s="7"/>
      <c r="J17" s="5"/>
    </row>
    <row r="18" spans="2:12" ht="15" customHeight="1" x14ac:dyDescent="0.25">
      <c r="B18" s="6"/>
      <c r="C18" s="18"/>
      <c r="D18" s="93" t="s">
        <v>25</v>
      </c>
      <c r="E18" s="94"/>
      <c r="F18" s="94"/>
      <c r="G18" s="95"/>
      <c r="H18" s="39">
        <v>5214.8500000000004</v>
      </c>
      <c r="J18" s="5"/>
    </row>
    <row r="19" spans="2:12" ht="15" customHeight="1" x14ac:dyDescent="0.25">
      <c r="B19" s="6"/>
      <c r="C19" s="17"/>
      <c r="D19" s="93" t="s">
        <v>24</v>
      </c>
      <c r="E19" s="94"/>
      <c r="F19" s="94"/>
      <c r="G19" s="95"/>
      <c r="H19" s="7" t="s">
        <v>23</v>
      </c>
      <c r="J19" s="5"/>
    </row>
    <row r="20" spans="2:12" ht="15" customHeight="1" x14ac:dyDescent="0.25"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208.59400000000002</v>
      </c>
      <c r="J20" s="5"/>
    </row>
    <row r="21" spans="2:12" ht="15" customHeight="1" x14ac:dyDescent="0.25"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J21" s="5"/>
    </row>
    <row r="22" spans="2:12" x14ac:dyDescent="0.25">
      <c r="B22" s="6"/>
      <c r="J22" s="5"/>
    </row>
    <row r="23" spans="2:12" x14ac:dyDescent="0.25">
      <c r="B23" s="6"/>
      <c r="J23" s="5"/>
    </row>
    <row r="24" spans="2:12" x14ac:dyDescent="0.25">
      <c r="B24" s="6"/>
      <c r="H24" s="16" t="s">
        <v>17</v>
      </c>
      <c r="J24" s="5"/>
    </row>
    <row r="25" spans="2:12" ht="14.1" customHeight="1" x14ac:dyDescent="0.25">
      <c r="B25" s="6"/>
      <c r="D25" s="15" t="s">
        <v>16</v>
      </c>
      <c r="E25" s="15" t="s">
        <v>15</v>
      </c>
      <c r="F25" s="15" t="s">
        <v>14</v>
      </c>
      <c r="G25" s="15" t="s">
        <v>13</v>
      </c>
      <c r="H25" s="15" t="s">
        <v>12</v>
      </c>
      <c r="J25" s="5"/>
    </row>
    <row r="26" spans="2:12" ht="14.1" customHeight="1" x14ac:dyDescent="0.25">
      <c r="B26" s="6"/>
      <c r="D26" s="13" t="s">
        <v>11</v>
      </c>
      <c r="E26" s="13" t="s">
        <v>10</v>
      </c>
      <c r="F26" s="13" t="s">
        <v>9</v>
      </c>
      <c r="G26" s="13" t="s">
        <v>8</v>
      </c>
      <c r="H26" s="13" t="s">
        <v>7</v>
      </c>
      <c r="J26" s="5"/>
    </row>
    <row r="27" spans="2:12" ht="13.5" customHeight="1" x14ac:dyDescent="0.25">
      <c r="B27" s="6"/>
      <c r="D27" s="13"/>
      <c r="E27" s="14" t="s">
        <v>6</v>
      </c>
      <c r="F27" s="13" t="s">
        <v>5</v>
      </c>
      <c r="G27" s="13" t="s">
        <v>4</v>
      </c>
      <c r="H27" s="13" t="s">
        <v>3</v>
      </c>
      <c r="J27" s="5"/>
    </row>
    <row r="28" spans="2:12" ht="14.1" customHeight="1" x14ac:dyDescent="0.25">
      <c r="B28" s="6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J28" s="5"/>
    </row>
    <row r="29" spans="2:12" ht="15" customHeight="1" x14ac:dyDescent="0.25">
      <c r="B29" s="6"/>
      <c r="D29" s="32">
        <v>43498</v>
      </c>
      <c r="E29" s="33">
        <v>208.59400000000002</v>
      </c>
      <c r="F29" s="8">
        <v>350.22997226699999</v>
      </c>
      <c r="G29" s="11">
        <f t="shared" ref="G29:G42" si="0">F29/E29</f>
        <v>1.6790030982051256</v>
      </c>
      <c r="H29" s="10">
        <f t="shared" ref="H29:H42" si="1">F29-E29</f>
        <v>141.63597226699997</v>
      </c>
      <c r="J29" s="5"/>
      <c r="L29" s="38"/>
    </row>
    <row r="30" spans="2:12" ht="15" customHeight="1" x14ac:dyDescent="0.25">
      <c r="B30" s="6"/>
      <c r="D30" s="32">
        <f>D29+1</f>
        <v>43499</v>
      </c>
      <c r="E30" s="33">
        <v>208.59400000000002</v>
      </c>
      <c r="F30" s="8">
        <v>350.22997226699999</v>
      </c>
      <c r="G30" s="11">
        <f t="shared" si="0"/>
        <v>1.6790030982051256</v>
      </c>
      <c r="H30" s="10">
        <f t="shared" si="1"/>
        <v>141.63597226699997</v>
      </c>
      <c r="J30" s="5"/>
    </row>
    <row r="31" spans="2:12" ht="15" customHeight="1" x14ac:dyDescent="0.25">
      <c r="B31" s="6"/>
      <c r="D31" s="32">
        <f t="shared" ref="D31:D42" si="2">D30+1</f>
        <v>43500</v>
      </c>
      <c r="E31" s="33">
        <v>208.59400000000002</v>
      </c>
      <c r="F31" s="33">
        <v>275.17762376600001</v>
      </c>
      <c r="G31" s="11">
        <f t="shared" si="0"/>
        <v>1.319202008523735</v>
      </c>
      <c r="H31" s="10">
        <f t="shared" si="1"/>
        <v>66.583623765999988</v>
      </c>
      <c r="J31" s="5"/>
      <c r="L31" s="38"/>
    </row>
    <row r="32" spans="2:12" ht="15" customHeight="1" x14ac:dyDescent="0.25">
      <c r="B32" s="6"/>
      <c r="D32" s="32">
        <f t="shared" si="2"/>
        <v>43501</v>
      </c>
      <c r="E32" s="33">
        <v>208.59400000000002</v>
      </c>
      <c r="F32" s="33">
        <v>250.88134124999999</v>
      </c>
      <c r="G32" s="11">
        <f t="shared" si="0"/>
        <v>1.2027255877446137</v>
      </c>
      <c r="H32" s="10">
        <f t="shared" si="1"/>
        <v>42.287341249999969</v>
      </c>
      <c r="J32" s="5"/>
      <c r="K32" s="38"/>
    </row>
    <row r="33" spans="2:14" ht="15" customHeight="1" x14ac:dyDescent="0.25">
      <c r="B33" s="6"/>
      <c r="D33" s="32">
        <f t="shared" si="2"/>
        <v>43502</v>
      </c>
      <c r="E33" s="33">
        <v>208.59400000000002</v>
      </c>
      <c r="F33" s="8">
        <v>250.506207792</v>
      </c>
      <c r="G33" s="11">
        <f t="shared" si="0"/>
        <v>1.2009271972923476</v>
      </c>
      <c r="H33" s="10">
        <f t="shared" si="1"/>
        <v>41.912207791999975</v>
      </c>
      <c r="J33" s="5"/>
    </row>
    <row r="34" spans="2:14" ht="15" customHeight="1" x14ac:dyDescent="0.25">
      <c r="B34" s="6"/>
      <c r="D34" s="32">
        <f t="shared" si="2"/>
        <v>43503</v>
      </c>
      <c r="E34" s="33">
        <v>208.59400000000002</v>
      </c>
      <c r="F34" s="8">
        <v>246.784478767</v>
      </c>
      <c r="G34" s="11">
        <f t="shared" si="0"/>
        <v>1.1830852218520187</v>
      </c>
      <c r="H34" s="10">
        <f t="shared" si="1"/>
        <v>38.190478766999973</v>
      </c>
      <c r="J34" s="5"/>
    </row>
    <row r="35" spans="2:14" ht="15" customHeight="1" x14ac:dyDescent="0.25">
      <c r="B35" s="6"/>
      <c r="D35" s="32">
        <f t="shared" si="2"/>
        <v>43504</v>
      </c>
      <c r="E35" s="33">
        <v>208.59400000000002</v>
      </c>
      <c r="F35" s="8">
        <v>256.14956871599998</v>
      </c>
      <c r="G35" s="11">
        <f t="shared" si="0"/>
        <v>1.2279814794097623</v>
      </c>
      <c r="H35" s="10">
        <f t="shared" si="1"/>
        <v>47.555568715999954</v>
      </c>
      <c r="J35" s="5"/>
      <c r="L35" s="38"/>
      <c r="M35" s="40"/>
    </row>
    <row r="36" spans="2:14" ht="15" customHeight="1" x14ac:dyDescent="0.25">
      <c r="B36" s="6"/>
      <c r="D36" s="32">
        <f t="shared" si="2"/>
        <v>43505</v>
      </c>
      <c r="E36" s="33">
        <v>208.59400000000002</v>
      </c>
      <c r="F36" s="8">
        <v>256.14956871599998</v>
      </c>
      <c r="G36" s="11">
        <f t="shared" si="0"/>
        <v>1.2279814794097623</v>
      </c>
      <c r="H36" s="10">
        <f t="shared" si="1"/>
        <v>47.555568715999954</v>
      </c>
      <c r="J36" s="5"/>
      <c r="L36" s="38"/>
    </row>
    <row r="37" spans="2:14" ht="15" customHeight="1" x14ac:dyDescent="0.25">
      <c r="B37" s="6"/>
      <c r="D37" s="32">
        <f t="shared" si="2"/>
        <v>43506</v>
      </c>
      <c r="E37" s="33">
        <v>208.59400000000002</v>
      </c>
      <c r="F37" s="8">
        <v>256.14956871599998</v>
      </c>
      <c r="G37" s="11">
        <f t="shared" si="0"/>
        <v>1.2279814794097623</v>
      </c>
      <c r="H37" s="10">
        <f t="shared" si="1"/>
        <v>47.555568715999954</v>
      </c>
      <c r="J37" s="5"/>
      <c r="L37" s="38"/>
    </row>
    <row r="38" spans="2:14" ht="15" customHeight="1" x14ac:dyDescent="0.25">
      <c r="B38" s="6"/>
      <c r="D38" s="32">
        <f t="shared" si="2"/>
        <v>43507</v>
      </c>
      <c r="E38" s="33">
        <v>208.59400000000002</v>
      </c>
      <c r="F38" s="8">
        <v>282.15374885300002</v>
      </c>
      <c r="G38" s="11">
        <f t="shared" si="0"/>
        <v>1.3526455643642674</v>
      </c>
      <c r="H38" s="10">
        <f t="shared" si="1"/>
        <v>73.559748853000002</v>
      </c>
      <c r="J38" s="5"/>
      <c r="L38" s="38"/>
    </row>
    <row r="39" spans="2:14" ht="15" customHeight="1" x14ac:dyDescent="0.25">
      <c r="B39" s="6"/>
      <c r="D39" s="32">
        <f t="shared" si="2"/>
        <v>43508</v>
      </c>
      <c r="E39" s="33">
        <v>208.59400000000002</v>
      </c>
      <c r="F39" s="8">
        <v>248.51065595599999</v>
      </c>
      <c r="G39" s="11">
        <f t="shared" si="0"/>
        <v>1.1913605183082925</v>
      </c>
      <c r="H39" s="10">
        <f t="shared" si="1"/>
        <v>39.916655955999971</v>
      </c>
      <c r="J39" s="5"/>
      <c r="L39" s="38"/>
    </row>
    <row r="40" spans="2:14" ht="15" customHeight="1" x14ac:dyDescent="0.25">
      <c r="B40" s="6"/>
      <c r="D40" s="32">
        <f t="shared" si="2"/>
        <v>43509</v>
      </c>
      <c r="E40" s="33">
        <v>208.59400000000002</v>
      </c>
      <c r="F40" s="8">
        <v>243.23316868800001</v>
      </c>
      <c r="G40" s="11">
        <f t="shared" si="0"/>
        <v>1.1660602351361975</v>
      </c>
      <c r="H40" s="10">
        <f t="shared" si="1"/>
        <v>34.639168687999984</v>
      </c>
      <c r="J40" s="5"/>
      <c r="L40" s="38"/>
      <c r="N40" s="38"/>
    </row>
    <row r="41" spans="2:14" ht="15" customHeight="1" x14ac:dyDescent="0.25">
      <c r="B41" s="6"/>
      <c r="D41" s="32">
        <f t="shared" si="2"/>
        <v>43510</v>
      </c>
      <c r="E41" s="33">
        <v>208.59400000000002</v>
      </c>
      <c r="F41" s="8">
        <v>245.33402265999999</v>
      </c>
      <c r="G41" s="11">
        <f t="shared" si="0"/>
        <v>1.1761317327439906</v>
      </c>
      <c r="H41" s="10">
        <f t="shared" si="1"/>
        <v>36.740022659999966</v>
      </c>
      <c r="J41" s="5"/>
    </row>
    <row r="42" spans="2:14" ht="15" customHeight="1" x14ac:dyDescent="0.25">
      <c r="B42" s="6"/>
      <c r="D42" s="32">
        <f t="shared" si="2"/>
        <v>43511</v>
      </c>
      <c r="E42" s="33">
        <v>208.59400000000002</v>
      </c>
      <c r="F42" s="8">
        <v>292.56525863000002</v>
      </c>
      <c r="G42" s="11">
        <f t="shared" si="0"/>
        <v>1.402558360403463</v>
      </c>
      <c r="H42" s="10">
        <f t="shared" si="1"/>
        <v>83.971258629999994</v>
      </c>
      <c r="J42" s="5"/>
    </row>
    <row r="43" spans="2:14" ht="15" customHeight="1" x14ac:dyDescent="0.25">
      <c r="B43" s="6"/>
      <c r="D43" s="9" t="s">
        <v>1</v>
      </c>
      <c r="E43" s="34">
        <f>SUM(E29:E42)</f>
        <v>2920.3160000000003</v>
      </c>
      <c r="F43" s="34">
        <f>SUM(F29:F42)</f>
        <v>3804.0551570440002</v>
      </c>
      <c r="G43" s="34"/>
      <c r="H43" s="34">
        <f>SUM(H29:H42)</f>
        <v>883.73915704399951</v>
      </c>
      <c r="J43" s="5"/>
    </row>
    <row r="44" spans="2:14" ht="15" customHeight="1" x14ac:dyDescent="0.25">
      <c r="B44" s="6"/>
      <c r="D44" s="9" t="s">
        <v>0</v>
      </c>
      <c r="E44" s="8"/>
      <c r="F44" s="8">
        <f>AVERAGE(F29:F42)</f>
        <v>271.71822550314289</v>
      </c>
      <c r="G44" s="7"/>
      <c r="H44" s="8">
        <f>AVERAGE(H29:H42)</f>
        <v>63.124225503142824</v>
      </c>
      <c r="J44" s="5"/>
    </row>
    <row r="45" spans="2:14" x14ac:dyDescent="0.25">
      <c r="B45" s="6"/>
      <c r="J45" s="5"/>
    </row>
    <row r="46" spans="2:14" x14ac:dyDescent="0.25">
      <c r="B46" s="6"/>
      <c r="J46" s="5"/>
    </row>
    <row r="47" spans="2:14" x14ac:dyDescent="0.25">
      <c r="B47" s="6"/>
      <c r="J47" s="5"/>
    </row>
    <row r="48" spans="2:14" x14ac:dyDescent="0.25">
      <c r="B48" s="6"/>
      <c r="J48" s="5"/>
    </row>
    <row r="49" spans="2:10" x14ac:dyDescent="0.25">
      <c r="B49" s="4"/>
      <c r="C49" s="3"/>
      <c r="D49" s="3"/>
      <c r="E49" s="3"/>
      <c r="F49" s="3"/>
      <c r="G49" s="3"/>
      <c r="H49" s="3"/>
      <c r="I49" s="3"/>
      <c r="J49" s="2"/>
    </row>
  </sheetData>
  <mergeCells count="6"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9"/>
  <sheetViews>
    <sheetView topLeftCell="A25" workbookViewId="0">
      <selection activeCell="L39" sqref="L39"/>
    </sheetView>
  </sheetViews>
  <sheetFormatPr defaultRowHeight="12.75" x14ac:dyDescent="0.25"/>
  <cols>
    <col min="1" max="2" width="9.140625" style="1"/>
    <col min="3" max="3" width="4.7109375" style="1" customWidth="1"/>
    <col min="4" max="4" width="24.5703125" style="1" customWidth="1"/>
    <col min="5" max="5" width="19.5703125" style="1" bestFit="1" customWidth="1"/>
    <col min="6" max="8" width="18.7109375" style="1" customWidth="1"/>
    <col min="9" max="10" width="9.140625" style="1"/>
    <col min="11" max="12" width="15.28515625" style="1" bestFit="1" customWidth="1"/>
    <col min="13" max="13" width="9.140625" style="1"/>
    <col min="14" max="14" width="15.28515625" style="1" bestFit="1" customWidth="1"/>
    <col min="15" max="258" width="9.140625" style="1"/>
    <col min="259" max="259" width="4.7109375" style="1" customWidth="1"/>
    <col min="260" max="260" width="20.7109375" style="1" customWidth="1"/>
    <col min="261" max="264" width="18.7109375" style="1" customWidth="1"/>
    <col min="265" max="514" width="9.140625" style="1"/>
    <col min="515" max="515" width="4.7109375" style="1" customWidth="1"/>
    <col min="516" max="516" width="20.7109375" style="1" customWidth="1"/>
    <col min="517" max="520" width="18.7109375" style="1" customWidth="1"/>
    <col min="521" max="770" width="9.140625" style="1"/>
    <col min="771" max="771" width="4.7109375" style="1" customWidth="1"/>
    <col min="772" max="772" width="20.7109375" style="1" customWidth="1"/>
    <col min="773" max="776" width="18.7109375" style="1" customWidth="1"/>
    <col min="777" max="1026" width="9.140625" style="1"/>
    <col min="1027" max="1027" width="4.7109375" style="1" customWidth="1"/>
    <col min="1028" max="1028" width="20.7109375" style="1" customWidth="1"/>
    <col min="1029" max="1032" width="18.7109375" style="1" customWidth="1"/>
    <col min="1033" max="1282" width="9.140625" style="1"/>
    <col min="1283" max="1283" width="4.7109375" style="1" customWidth="1"/>
    <col min="1284" max="1284" width="20.7109375" style="1" customWidth="1"/>
    <col min="1285" max="1288" width="18.7109375" style="1" customWidth="1"/>
    <col min="1289" max="1538" width="9.140625" style="1"/>
    <col min="1539" max="1539" width="4.7109375" style="1" customWidth="1"/>
    <col min="1540" max="1540" width="20.7109375" style="1" customWidth="1"/>
    <col min="1541" max="1544" width="18.7109375" style="1" customWidth="1"/>
    <col min="1545" max="1794" width="9.140625" style="1"/>
    <col min="1795" max="1795" width="4.7109375" style="1" customWidth="1"/>
    <col min="1796" max="1796" width="20.7109375" style="1" customWidth="1"/>
    <col min="1797" max="1800" width="18.7109375" style="1" customWidth="1"/>
    <col min="1801" max="2050" width="9.140625" style="1"/>
    <col min="2051" max="2051" width="4.7109375" style="1" customWidth="1"/>
    <col min="2052" max="2052" width="20.7109375" style="1" customWidth="1"/>
    <col min="2053" max="2056" width="18.7109375" style="1" customWidth="1"/>
    <col min="2057" max="2306" width="9.140625" style="1"/>
    <col min="2307" max="2307" width="4.7109375" style="1" customWidth="1"/>
    <col min="2308" max="2308" width="20.7109375" style="1" customWidth="1"/>
    <col min="2309" max="2312" width="18.7109375" style="1" customWidth="1"/>
    <col min="2313" max="2562" width="9.140625" style="1"/>
    <col min="2563" max="2563" width="4.7109375" style="1" customWidth="1"/>
    <col min="2564" max="2564" width="20.7109375" style="1" customWidth="1"/>
    <col min="2565" max="2568" width="18.7109375" style="1" customWidth="1"/>
    <col min="2569" max="2818" width="9.140625" style="1"/>
    <col min="2819" max="2819" width="4.7109375" style="1" customWidth="1"/>
    <col min="2820" max="2820" width="20.7109375" style="1" customWidth="1"/>
    <col min="2821" max="2824" width="18.7109375" style="1" customWidth="1"/>
    <col min="2825" max="3074" width="9.140625" style="1"/>
    <col min="3075" max="3075" width="4.7109375" style="1" customWidth="1"/>
    <col min="3076" max="3076" width="20.7109375" style="1" customWidth="1"/>
    <col min="3077" max="3080" width="18.7109375" style="1" customWidth="1"/>
    <col min="3081" max="3330" width="9.140625" style="1"/>
    <col min="3331" max="3331" width="4.7109375" style="1" customWidth="1"/>
    <col min="3332" max="3332" width="20.7109375" style="1" customWidth="1"/>
    <col min="3333" max="3336" width="18.7109375" style="1" customWidth="1"/>
    <col min="3337" max="3586" width="9.140625" style="1"/>
    <col min="3587" max="3587" width="4.7109375" style="1" customWidth="1"/>
    <col min="3588" max="3588" width="20.7109375" style="1" customWidth="1"/>
    <col min="3589" max="3592" width="18.7109375" style="1" customWidth="1"/>
    <col min="3593" max="3842" width="9.140625" style="1"/>
    <col min="3843" max="3843" width="4.7109375" style="1" customWidth="1"/>
    <col min="3844" max="3844" width="20.7109375" style="1" customWidth="1"/>
    <col min="3845" max="3848" width="18.7109375" style="1" customWidth="1"/>
    <col min="3849" max="4098" width="9.140625" style="1"/>
    <col min="4099" max="4099" width="4.7109375" style="1" customWidth="1"/>
    <col min="4100" max="4100" width="20.7109375" style="1" customWidth="1"/>
    <col min="4101" max="4104" width="18.7109375" style="1" customWidth="1"/>
    <col min="4105" max="4354" width="9.140625" style="1"/>
    <col min="4355" max="4355" width="4.7109375" style="1" customWidth="1"/>
    <col min="4356" max="4356" width="20.7109375" style="1" customWidth="1"/>
    <col min="4357" max="4360" width="18.7109375" style="1" customWidth="1"/>
    <col min="4361" max="4610" width="9.140625" style="1"/>
    <col min="4611" max="4611" width="4.7109375" style="1" customWidth="1"/>
    <col min="4612" max="4612" width="20.7109375" style="1" customWidth="1"/>
    <col min="4613" max="4616" width="18.7109375" style="1" customWidth="1"/>
    <col min="4617" max="4866" width="9.140625" style="1"/>
    <col min="4867" max="4867" width="4.7109375" style="1" customWidth="1"/>
    <col min="4868" max="4868" width="20.7109375" style="1" customWidth="1"/>
    <col min="4869" max="4872" width="18.7109375" style="1" customWidth="1"/>
    <col min="4873" max="5122" width="9.140625" style="1"/>
    <col min="5123" max="5123" width="4.7109375" style="1" customWidth="1"/>
    <col min="5124" max="5124" width="20.7109375" style="1" customWidth="1"/>
    <col min="5125" max="5128" width="18.7109375" style="1" customWidth="1"/>
    <col min="5129" max="5378" width="9.140625" style="1"/>
    <col min="5379" max="5379" width="4.7109375" style="1" customWidth="1"/>
    <col min="5380" max="5380" width="20.7109375" style="1" customWidth="1"/>
    <col min="5381" max="5384" width="18.7109375" style="1" customWidth="1"/>
    <col min="5385" max="5634" width="9.140625" style="1"/>
    <col min="5635" max="5635" width="4.7109375" style="1" customWidth="1"/>
    <col min="5636" max="5636" width="20.7109375" style="1" customWidth="1"/>
    <col min="5637" max="5640" width="18.7109375" style="1" customWidth="1"/>
    <col min="5641" max="5890" width="9.140625" style="1"/>
    <col min="5891" max="5891" width="4.7109375" style="1" customWidth="1"/>
    <col min="5892" max="5892" width="20.7109375" style="1" customWidth="1"/>
    <col min="5893" max="5896" width="18.7109375" style="1" customWidth="1"/>
    <col min="5897" max="6146" width="9.140625" style="1"/>
    <col min="6147" max="6147" width="4.7109375" style="1" customWidth="1"/>
    <col min="6148" max="6148" width="20.7109375" style="1" customWidth="1"/>
    <col min="6149" max="6152" width="18.7109375" style="1" customWidth="1"/>
    <col min="6153" max="6402" width="9.140625" style="1"/>
    <col min="6403" max="6403" width="4.7109375" style="1" customWidth="1"/>
    <col min="6404" max="6404" width="20.7109375" style="1" customWidth="1"/>
    <col min="6405" max="6408" width="18.7109375" style="1" customWidth="1"/>
    <col min="6409" max="6658" width="9.140625" style="1"/>
    <col min="6659" max="6659" width="4.7109375" style="1" customWidth="1"/>
    <col min="6660" max="6660" width="20.7109375" style="1" customWidth="1"/>
    <col min="6661" max="6664" width="18.7109375" style="1" customWidth="1"/>
    <col min="6665" max="6914" width="9.140625" style="1"/>
    <col min="6915" max="6915" width="4.7109375" style="1" customWidth="1"/>
    <col min="6916" max="6916" width="20.7109375" style="1" customWidth="1"/>
    <col min="6917" max="6920" width="18.7109375" style="1" customWidth="1"/>
    <col min="6921" max="7170" width="9.140625" style="1"/>
    <col min="7171" max="7171" width="4.7109375" style="1" customWidth="1"/>
    <col min="7172" max="7172" width="20.7109375" style="1" customWidth="1"/>
    <col min="7173" max="7176" width="18.7109375" style="1" customWidth="1"/>
    <col min="7177" max="7426" width="9.140625" style="1"/>
    <col min="7427" max="7427" width="4.7109375" style="1" customWidth="1"/>
    <col min="7428" max="7428" width="20.7109375" style="1" customWidth="1"/>
    <col min="7429" max="7432" width="18.7109375" style="1" customWidth="1"/>
    <col min="7433" max="7682" width="9.140625" style="1"/>
    <col min="7683" max="7683" width="4.7109375" style="1" customWidth="1"/>
    <col min="7684" max="7684" width="20.7109375" style="1" customWidth="1"/>
    <col min="7685" max="7688" width="18.7109375" style="1" customWidth="1"/>
    <col min="7689" max="7938" width="9.140625" style="1"/>
    <col min="7939" max="7939" width="4.7109375" style="1" customWidth="1"/>
    <col min="7940" max="7940" width="20.7109375" style="1" customWidth="1"/>
    <col min="7941" max="7944" width="18.7109375" style="1" customWidth="1"/>
    <col min="7945" max="8194" width="9.140625" style="1"/>
    <col min="8195" max="8195" width="4.7109375" style="1" customWidth="1"/>
    <col min="8196" max="8196" width="20.7109375" style="1" customWidth="1"/>
    <col min="8197" max="8200" width="18.7109375" style="1" customWidth="1"/>
    <col min="8201" max="8450" width="9.140625" style="1"/>
    <col min="8451" max="8451" width="4.7109375" style="1" customWidth="1"/>
    <col min="8452" max="8452" width="20.7109375" style="1" customWidth="1"/>
    <col min="8453" max="8456" width="18.7109375" style="1" customWidth="1"/>
    <col min="8457" max="8706" width="9.140625" style="1"/>
    <col min="8707" max="8707" width="4.7109375" style="1" customWidth="1"/>
    <col min="8708" max="8708" width="20.7109375" style="1" customWidth="1"/>
    <col min="8709" max="8712" width="18.7109375" style="1" customWidth="1"/>
    <col min="8713" max="8962" width="9.140625" style="1"/>
    <col min="8963" max="8963" width="4.7109375" style="1" customWidth="1"/>
    <col min="8964" max="8964" width="20.7109375" style="1" customWidth="1"/>
    <col min="8965" max="8968" width="18.7109375" style="1" customWidth="1"/>
    <col min="8969" max="9218" width="9.140625" style="1"/>
    <col min="9219" max="9219" width="4.7109375" style="1" customWidth="1"/>
    <col min="9220" max="9220" width="20.7109375" style="1" customWidth="1"/>
    <col min="9221" max="9224" width="18.7109375" style="1" customWidth="1"/>
    <col min="9225" max="9474" width="9.140625" style="1"/>
    <col min="9475" max="9475" width="4.7109375" style="1" customWidth="1"/>
    <col min="9476" max="9476" width="20.7109375" style="1" customWidth="1"/>
    <col min="9477" max="9480" width="18.7109375" style="1" customWidth="1"/>
    <col min="9481" max="9730" width="9.140625" style="1"/>
    <col min="9731" max="9731" width="4.7109375" style="1" customWidth="1"/>
    <col min="9732" max="9732" width="20.7109375" style="1" customWidth="1"/>
    <col min="9733" max="9736" width="18.7109375" style="1" customWidth="1"/>
    <col min="9737" max="9986" width="9.140625" style="1"/>
    <col min="9987" max="9987" width="4.7109375" style="1" customWidth="1"/>
    <col min="9988" max="9988" width="20.7109375" style="1" customWidth="1"/>
    <col min="9989" max="9992" width="18.7109375" style="1" customWidth="1"/>
    <col min="9993" max="10242" width="9.140625" style="1"/>
    <col min="10243" max="10243" width="4.7109375" style="1" customWidth="1"/>
    <col min="10244" max="10244" width="20.7109375" style="1" customWidth="1"/>
    <col min="10245" max="10248" width="18.7109375" style="1" customWidth="1"/>
    <col min="10249" max="10498" width="9.140625" style="1"/>
    <col min="10499" max="10499" width="4.7109375" style="1" customWidth="1"/>
    <col min="10500" max="10500" width="20.7109375" style="1" customWidth="1"/>
    <col min="10501" max="10504" width="18.7109375" style="1" customWidth="1"/>
    <col min="10505" max="10754" width="9.140625" style="1"/>
    <col min="10755" max="10755" width="4.7109375" style="1" customWidth="1"/>
    <col min="10756" max="10756" width="20.7109375" style="1" customWidth="1"/>
    <col min="10757" max="10760" width="18.7109375" style="1" customWidth="1"/>
    <col min="10761" max="11010" width="9.140625" style="1"/>
    <col min="11011" max="11011" width="4.7109375" style="1" customWidth="1"/>
    <col min="11012" max="11012" width="20.7109375" style="1" customWidth="1"/>
    <col min="11013" max="11016" width="18.7109375" style="1" customWidth="1"/>
    <col min="11017" max="11266" width="9.140625" style="1"/>
    <col min="11267" max="11267" width="4.7109375" style="1" customWidth="1"/>
    <col min="11268" max="11268" width="20.7109375" style="1" customWidth="1"/>
    <col min="11269" max="11272" width="18.7109375" style="1" customWidth="1"/>
    <col min="11273" max="11522" width="9.140625" style="1"/>
    <col min="11523" max="11523" width="4.7109375" style="1" customWidth="1"/>
    <col min="11524" max="11524" width="20.7109375" style="1" customWidth="1"/>
    <col min="11525" max="11528" width="18.7109375" style="1" customWidth="1"/>
    <col min="11529" max="11778" width="9.140625" style="1"/>
    <col min="11779" max="11779" width="4.7109375" style="1" customWidth="1"/>
    <col min="11780" max="11780" width="20.7109375" style="1" customWidth="1"/>
    <col min="11781" max="11784" width="18.7109375" style="1" customWidth="1"/>
    <col min="11785" max="12034" width="9.140625" style="1"/>
    <col min="12035" max="12035" width="4.7109375" style="1" customWidth="1"/>
    <col min="12036" max="12036" width="20.7109375" style="1" customWidth="1"/>
    <col min="12037" max="12040" width="18.7109375" style="1" customWidth="1"/>
    <col min="12041" max="12290" width="9.140625" style="1"/>
    <col min="12291" max="12291" width="4.7109375" style="1" customWidth="1"/>
    <col min="12292" max="12292" width="20.7109375" style="1" customWidth="1"/>
    <col min="12293" max="12296" width="18.7109375" style="1" customWidth="1"/>
    <col min="12297" max="12546" width="9.140625" style="1"/>
    <col min="12547" max="12547" width="4.7109375" style="1" customWidth="1"/>
    <col min="12548" max="12548" width="20.7109375" style="1" customWidth="1"/>
    <col min="12549" max="12552" width="18.7109375" style="1" customWidth="1"/>
    <col min="12553" max="12802" width="9.140625" style="1"/>
    <col min="12803" max="12803" width="4.7109375" style="1" customWidth="1"/>
    <col min="12804" max="12804" width="20.7109375" style="1" customWidth="1"/>
    <col min="12805" max="12808" width="18.7109375" style="1" customWidth="1"/>
    <col min="12809" max="13058" width="9.140625" style="1"/>
    <col min="13059" max="13059" width="4.7109375" style="1" customWidth="1"/>
    <col min="13060" max="13060" width="20.7109375" style="1" customWidth="1"/>
    <col min="13061" max="13064" width="18.7109375" style="1" customWidth="1"/>
    <col min="13065" max="13314" width="9.140625" style="1"/>
    <col min="13315" max="13315" width="4.7109375" style="1" customWidth="1"/>
    <col min="13316" max="13316" width="20.7109375" style="1" customWidth="1"/>
    <col min="13317" max="13320" width="18.7109375" style="1" customWidth="1"/>
    <col min="13321" max="13570" width="9.140625" style="1"/>
    <col min="13571" max="13571" width="4.7109375" style="1" customWidth="1"/>
    <col min="13572" max="13572" width="20.7109375" style="1" customWidth="1"/>
    <col min="13573" max="13576" width="18.7109375" style="1" customWidth="1"/>
    <col min="13577" max="13826" width="9.140625" style="1"/>
    <col min="13827" max="13827" width="4.7109375" style="1" customWidth="1"/>
    <col min="13828" max="13828" width="20.7109375" style="1" customWidth="1"/>
    <col min="13829" max="13832" width="18.7109375" style="1" customWidth="1"/>
    <col min="13833" max="14082" width="9.140625" style="1"/>
    <col min="14083" max="14083" width="4.7109375" style="1" customWidth="1"/>
    <col min="14084" max="14084" width="20.7109375" style="1" customWidth="1"/>
    <col min="14085" max="14088" width="18.7109375" style="1" customWidth="1"/>
    <col min="14089" max="14338" width="9.140625" style="1"/>
    <col min="14339" max="14339" width="4.7109375" style="1" customWidth="1"/>
    <col min="14340" max="14340" width="20.7109375" style="1" customWidth="1"/>
    <col min="14341" max="14344" width="18.7109375" style="1" customWidth="1"/>
    <col min="14345" max="14594" width="9.140625" style="1"/>
    <col min="14595" max="14595" width="4.7109375" style="1" customWidth="1"/>
    <col min="14596" max="14596" width="20.7109375" style="1" customWidth="1"/>
    <col min="14597" max="14600" width="18.7109375" style="1" customWidth="1"/>
    <col min="14601" max="14850" width="9.140625" style="1"/>
    <col min="14851" max="14851" width="4.7109375" style="1" customWidth="1"/>
    <col min="14852" max="14852" width="20.7109375" style="1" customWidth="1"/>
    <col min="14853" max="14856" width="18.7109375" style="1" customWidth="1"/>
    <col min="14857" max="15106" width="9.140625" style="1"/>
    <col min="15107" max="15107" width="4.7109375" style="1" customWidth="1"/>
    <col min="15108" max="15108" width="20.7109375" style="1" customWidth="1"/>
    <col min="15109" max="15112" width="18.7109375" style="1" customWidth="1"/>
    <col min="15113" max="15362" width="9.140625" style="1"/>
    <col min="15363" max="15363" width="4.7109375" style="1" customWidth="1"/>
    <col min="15364" max="15364" width="20.7109375" style="1" customWidth="1"/>
    <col min="15365" max="15368" width="18.7109375" style="1" customWidth="1"/>
    <col min="15369" max="15618" width="9.140625" style="1"/>
    <col min="15619" max="15619" width="4.7109375" style="1" customWidth="1"/>
    <col min="15620" max="15620" width="20.7109375" style="1" customWidth="1"/>
    <col min="15621" max="15624" width="18.7109375" style="1" customWidth="1"/>
    <col min="15625" max="15874" width="9.140625" style="1"/>
    <col min="15875" max="15875" width="4.7109375" style="1" customWidth="1"/>
    <col min="15876" max="15876" width="20.7109375" style="1" customWidth="1"/>
    <col min="15877" max="15880" width="18.7109375" style="1" customWidth="1"/>
    <col min="15881" max="16130" width="9.140625" style="1"/>
    <col min="16131" max="16131" width="4.7109375" style="1" customWidth="1"/>
    <col min="16132" max="16132" width="20.7109375" style="1" customWidth="1"/>
    <col min="16133" max="16136" width="18.7109375" style="1" customWidth="1"/>
    <col min="16137" max="16384" width="9.140625" style="1"/>
  </cols>
  <sheetData>
    <row r="1" spans="2:11" x14ac:dyDescent="0.25">
      <c r="K1" s="28"/>
    </row>
    <row r="2" spans="2:11" x14ac:dyDescent="0.25">
      <c r="B2" s="31"/>
      <c r="C2" s="30"/>
      <c r="D2" s="30"/>
      <c r="E2" s="30"/>
      <c r="F2" s="30"/>
      <c r="G2" s="30"/>
      <c r="H2" s="30"/>
      <c r="I2" s="30"/>
      <c r="J2" s="29"/>
      <c r="K2" s="28"/>
    </row>
    <row r="3" spans="2:11" x14ac:dyDescent="0.25">
      <c r="B3" s="6"/>
      <c r="E3" s="27"/>
      <c r="F3" s="26" t="s">
        <v>35</v>
      </c>
      <c r="G3" s="27"/>
      <c r="J3" s="5"/>
    </row>
    <row r="4" spans="2:11" x14ac:dyDescent="0.25">
      <c r="B4" s="6"/>
      <c r="F4" s="26" t="s">
        <v>34</v>
      </c>
      <c r="J4" s="5"/>
    </row>
    <row r="5" spans="2:11" x14ac:dyDescent="0.25">
      <c r="B5" s="6"/>
      <c r="D5" s="16"/>
      <c r="J5" s="5"/>
    </row>
    <row r="6" spans="2:11" x14ac:dyDescent="0.25">
      <c r="B6" s="6"/>
      <c r="E6" s="25"/>
      <c r="J6" s="5"/>
    </row>
    <row r="7" spans="2:11" ht="15" customHeight="1" x14ac:dyDescent="0.25">
      <c r="B7" s="6"/>
      <c r="D7" s="16" t="s">
        <v>33</v>
      </c>
      <c r="E7" s="24" t="s">
        <v>36</v>
      </c>
      <c r="F7" s="24"/>
      <c r="J7" s="5"/>
    </row>
    <row r="8" spans="2:11" x14ac:dyDescent="0.25">
      <c r="B8" s="6"/>
      <c r="J8" s="5"/>
    </row>
    <row r="9" spans="2:11" x14ac:dyDescent="0.25">
      <c r="B9" s="6"/>
      <c r="D9" s="96" t="s">
        <v>32</v>
      </c>
      <c r="E9" s="96"/>
      <c r="F9" s="96"/>
      <c r="J9" s="5"/>
    </row>
    <row r="10" spans="2:11" x14ac:dyDescent="0.25">
      <c r="B10" s="6"/>
      <c r="J10" s="5"/>
    </row>
    <row r="11" spans="2:11" x14ac:dyDescent="0.25">
      <c r="B11" s="6"/>
      <c r="D11" s="1" t="s">
        <v>31</v>
      </c>
      <c r="J11" s="5"/>
    </row>
    <row r="12" spans="2:11" x14ac:dyDescent="0.25">
      <c r="B12" s="6"/>
      <c r="J12" s="5"/>
    </row>
    <row r="13" spans="2:11" ht="15" customHeight="1" x14ac:dyDescent="0.25">
      <c r="B13" s="6"/>
      <c r="D13" s="16" t="s">
        <v>30</v>
      </c>
      <c r="E13" s="23" t="s">
        <v>73</v>
      </c>
      <c r="J13" s="5"/>
    </row>
    <row r="14" spans="2:11" x14ac:dyDescent="0.25">
      <c r="B14" s="6"/>
      <c r="J14" s="5"/>
    </row>
    <row r="15" spans="2:11" x14ac:dyDescent="0.25">
      <c r="B15" s="6"/>
      <c r="H15" s="36" t="s">
        <v>29</v>
      </c>
      <c r="J15" s="5"/>
    </row>
    <row r="16" spans="2:11" ht="15" customHeight="1" x14ac:dyDescent="0.25">
      <c r="B16" s="6"/>
      <c r="C16" s="22"/>
      <c r="D16" s="21"/>
      <c r="E16" s="20"/>
      <c r="F16" s="20"/>
      <c r="G16" s="19"/>
      <c r="H16" s="12" t="s">
        <v>28</v>
      </c>
      <c r="J16" s="5"/>
    </row>
    <row r="17" spans="2:12" ht="15" customHeight="1" x14ac:dyDescent="0.25">
      <c r="B17" s="6"/>
      <c r="C17" s="15" t="s">
        <v>27</v>
      </c>
      <c r="D17" s="93" t="s">
        <v>26</v>
      </c>
      <c r="E17" s="94"/>
      <c r="F17" s="94"/>
      <c r="G17" s="95"/>
      <c r="H17" s="7"/>
      <c r="J17" s="5"/>
    </row>
    <row r="18" spans="2:12" ht="15" customHeight="1" x14ac:dyDescent="0.25">
      <c r="B18" s="6"/>
      <c r="C18" s="18"/>
      <c r="D18" s="93" t="s">
        <v>25</v>
      </c>
      <c r="E18" s="94"/>
      <c r="F18" s="94"/>
      <c r="G18" s="95"/>
      <c r="H18" s="39">
        <v>5510.44</v>
      </c>
      <c r="J18" s="5"/>
    </row>
    <row r="19" spans="2:12" ht="15" customHeight="1" x14ac:dyDescent="0.25">
      <c r="B19" s="6"/>
      <c r="C19" s="17"/>
      <c r="D19" s="93" t="s">
        <v>24</v>
      </c>
      <c r="E19" s="94"/>
      <c r="F19" s="94"/>
      <c r="G19" s="95"/>
      <c r="H19" s="7" t="s">
        <v>23</v>
      </c>
      <c r="J19" s="5"/>
    </row>
    <row r="20" spans="2:12" ht="15" customHeight="1" x14ac:dyDescent="0.25"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220.41759999999999</v>
      </c>
      <c r="J20" s="5"/>
    </row>
    <row r="21" spans="2:12" ht="15" customHeight="1" x14ac:dyDescent="0.25"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J21" s="5"/>
    </row>
    <row r="22" spans="2:12" x14ac:dyDescent="0.25">
      <c r="B22" s="6"/>
      <c r="J22" s="5"/>
    </row>
    <row r="23" spans="2:12" x14ac:dyDescent="0.25">
      <c r="B23" s="6"/>
      <c r="J23" s="5"/>
    </row>
    <row r="24" spans="2:12" x14ac:dyDescent="0.25">
      <c r="B24" s="6"/>
      <c r="H24" s="16" t="s">
        <v>17</v>
      </c>
      <c r="J24" s="5"/>
    </row>
    <row r="25" spans="2:12" ht="14.1" customHeight="1" x14ac:dyDescent="0.25">
      <c r="B25" s="6"/>
      <c r="D25" s="15" t="s">
        <v>16</v>
      </c>
      <c r="E25" s="15" t="s">
        <v>15</v>
      </c>
      <c r="F25" s="15" t="s">
        <v>14</v>
      </c>
      <c r="G25" s="15" t="s">
        <v>13</v>
      </c>
      <c r="H25" s="15" t="s">
        <v>12</v>
      </c>
      <c r="J25" s="5"/>
    </row>
    <row r="26" spans="2:12" ht="14.1" customHeight="1" x14ac:dyDescent="0.25">
      <c r="B26" s="6"/>
      <c r="D26" s="13" t="s">
        <v>11</v>
      </c>
      <c r="E26" s="13" t="s">
        <v>10</v>
      </c>
      <c r="F26" s="13" t="s">
        <v>9</v>
      </c>
      <c r="G26" s="13" t="s">
        <v>8</v>
      </c>
      <c r="H26" s="13" t="s">
        <v>7</v>
      </c>
      <c r="J26" s="5"/>
    </row>
    <row r="27" spans="2:12" ht="13.5" customHeight="1" x14ac:dyDescent="0.25">
      <c r="B27" s="6"/>
      <c r="D27" s="13"/>
      <c r="E27" s="14" t="s">
        <v>6</v>
      </c>
      <c r="F27" s="13" t="s">
        <v>5</v>
      </c>
      <c r="G27" s="13" t="s">
        <v>4</v>
      </c>
      <c r="H27" s="13" t="s">
        <v>3</v>
      </c>
      <c r="J27" s="5"/>
    </row>
    <row r="28" spans="2:12" ht="14.1" customHeight="1" x14ac:dyDescent="0.25">
      <c r="B28" s="6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J28" s="5"/>
    </row>
    <row r="29" spans="2:12" ht="15" customHeight="1" x14ac:dyDescent="0.25">
      <c r="B29" s="6"/>
      <c r="D29" s="32">
        <v>43512</v>
      </c>
      <c r="E29" s="33">
        <v>220.41759999999999</v>
      </c>
      <c r="F29" s="8">
        <v>298.98477142600001</v>
      </c>
      <c r="G29" s="11">
        <f t="shared" ref="G29:G42" si="0">F29/E29</f>
        <v>1.3564469054467521</v>
      </c>
      <c r="H29" s="10">
        <f t="shared" ref="H29:H42" si="1">F29-E29</f>
        <v>78.567171426000016</v>
      </c>
      <c r="J29" s="5"/>
      <c r="L29" s="38"/>
    </row>
    <row r="30" spans="2:12" ht="15" customHeight="1" x14ac:dyDescent="0.25">
      <c r="B30" s="6"/>
      <c r="D30" s="32">
        <f>D29+1</f>
        <v>43513</v>
      </c>
      <c r="E30" s="33">
        <v>220.41759999999999</v>
      </c>
      <c r="F30" s="8">
        <v>298.98477142600001</v>
      </c>
      <c r="G30" s="11">
        <f t="shared" si="0"/>
        <v>1.3564469054467521</v>
      </c>
      <c r="H30" s="10">
        <f t="shared" si="1"/>
        <v>78.567171426000016</v>
      </c>
      <c r="J30" s="5"/>
    </row>
    <row r="31" spans="2:12" ht="15" customHeight="1" x14ac:dyDescent="0.25">
      <c r="B31" s="6"/>
      <c r="D31" s="32">
        <f t="shared" ref="D31:D42" si="2">D30+1</f>
        <v>43514</v>
      </c>
      <c r="E31" s="33">
        <v>220.41759999999999</v>
      </c>
      <c r="F31" s="33">
        <v>291.39098121900003</v>
      </c>
      <c r="G31" s="11">
        <f t="shared" si="0"/>
        <v>1.321995073074927</v>
      </c>
      <c r="H31" s="10">
        <f t="shared" si="1"/>
        <v>70.973381219000032</v>
      </c>
      <c r="J31" s="5"/>
      <c r="L31" s="38"/>
    </row>
    <row r="32" spans="2:12" ht="15" customHeight="1" x14ac:dyDescent="0.25">
      <c r="B32" s="6"/>
      <c r="D32" s="32">
        <f t="shared" si="2"/>
        <v>43515</v>
      </c>
      <c r="E32" s="33">
        <v>220.41759999999999</v>
      </c>
      <c r="F32" s="33">
        <v>311.75424226600001</v>
      </c>
      <c r="G32" s="11">
        <f t="shared" si="0"/>
        <v>1.4143799871970297</v>
      </c>
      <c r="H32" s="10">
        <f t="shared" si="1"/>
        <v>91.336642266000013</v>
      </c>
      <c r="J32" s="5"/>
      <c r="K32" s="38"/>
    </row>
    <row r="33" spans="2:14" ht="15" customHeight="1" x14ac:dyDescent="0.25">
      <c r="B33" s="6"/>
      <c r="D33" s="32">
        <f t="shared" si="2"/>
        <v>43516</v>
      </c>
      <c r="E33" s="33">
        <v>220.41759999999999</v>
      </c>
      <c r="F33" s="8">
        <v>255.604792683</v>
      </c>
      <c r="G33" s="11">
        <f t="shared" si="0"/>
        <v>1.1596387615281176</v>
      </c>
      <c r="H33" s="10">
        <f t="shared" si="1"/>
        <v>35.187192683000006</v>
      </c>
      <c r="J33" s="5"/>
    </row>
    <row r="34" spans="2:14" ht="15" customHeight="1" x14ac:dyDescent="0.25">
      <c r="B34" s="6"/>
      <c r="D34" s="32">
        <f t="shared" si="2"/>
        <v>43517</v>
      </c>
      <c r="E34" s="33">
        <v>220.41759999999999</v>
      </c>
      <c r="F34" s="8">
        <v>261.63135748799999</v>
      </c>
      <c r="G34" s="11">
        <f t="shared" si="0"/>
        <v>1.186980338629946</v>
      </c>
      <c r="H34" s="10">
        <f t="shared" si="1"/>
        <v>41.213757487999999</v>
      </c>
      <c r="J34" s="5"/>
    </row>
    <row r="35" spans="2:14" ht="15" customHeight="1" x14ac:dyDescent="0.25">
      <c r="B35" s="6"/>
      <c r="D35" s="32">
        <f t="shared" si="2"/>
        <v>43518</v>
      </c>
      <c r="E35" s="33">
        <v>220.41759999999999</v>
      </c>
      <c r="F35" s="8">
        <v>298.62834686500003</v>
      </c>
      <c r="G35" s="11">
        <f t="shared" si="0"/>
        <v>1.3548298632459479</v>
      </c>
      <c r="H35" s="10">
        <f t="shared" si="1"/>
        <v>78.210746865000033</v>
      </c>
      <c r="J35" s="5"/>
      <c r="L35" s="38"/>
      <c r="M35" s="40"/>
    </row>
    <row r="36" spans="2:14" ht="15" customHeight="1" x14ac:dyDescent="0.25">
      <c r="B36" s="6"/>
      <c r="D36" s="32">
        <f t="shared" si="2"/>
        <v>43519</v>
      </c>
      <c r="E36" s="33">
        <v>220.41759999999999</v>
      </c>
      <c r="F36" s="8">
        <v>298.804328548</v>
      </c>
      <c r="G36" s="11">
        <f t="shared" si="0"/>
        <v>1.3556282644761581</v>
      </c>
      <c r="H36" s="10">
        <f t="shared" si="1"/>
        <v>78.386728548000008</v>
      </c>
      <c r="J36" s="5"/>
      <c r="L36" s="38"/>
    </row>
    <row r="37" spans="2:14" ht="15" customHeight="1" x14ac:dyDescent="0.25">
      <c r="B37" s="6"/>
      <c r="D37" s="32">
        <f t="shared" si="2"/>
        <v>43520</v>
      </c>
      <c r="E37" s="33">
        <v>220.41759999999999</v>
      </c>
      <c r="F37" s="8">
        <v>298.804328548</v>
      </c>
      <c r="G37" s="11">
        <f t="shared" si="0"/>
        <v>1.3556282644761581</v>
      </c>
      <c r="H37" s="10">
        <f t="shared" si="1"/>
        <v>78.386728548000008</v>
      </c>
      <c r="J37" s="5"/>
      <c r="L37" s="38"/>
    </row>
    <row r="38" spans="2:14" ht="15" customHeight="1" x14ac:dyDescent="0.25">
      <c r="B38" s="6"/>
      <c r="D38" s="32">
        <f t="shared" si="2"/>
        <v>43521</v>
      </c>
      <c r="E38" s="33">
        <v>220.41759999999999</v>
      </c>
      <c r="F38" s="8">
        <v>266.41234649799998</v>
      </c>
      <c r="G38" s="11">
        <f t="shared" si="0"/>
        <v>1.2086709341631521</v>
      </c>
      <c r="H38" s="10">
        <f t="shared" si="1"/>
        <v>45.994746497999984</v>
      </c>
      <c r="J38" s="5"/>
      <c r="L38" s="38"/>
    </row>
    <row r="39" spans="2:14" ht="15" customHeight="1" x14ac:dyDescent="0.25">
      <c r="B39" s="6"/>
      <c r="D39" s="32">
        <f t="shared" si="2"/>
        <v>43522</v>
      </c>
      <c r="E39" s="33">
        <v>220.41759999999999</v>
      </c>
      <c r="F39" s="8">
        <v>263.63794283099998</v>
      </c>
      <c r="G39" s="11">
        <f t="shared" si="0"/>
        <v>1.1960839008817807</v>
      </c>
      <c r="H39" s="10">
        <f t="shared" si="1"/>
        <v>43.220342830999982</v>
      </c>
      <c r="J39" s="5"/>
      <c r="L39" s="38"/>
    </row>
    <row r="40" spans="2:14" ht="15" customHeight="1" x14ac:dyDescent="0.25">
      <c r="B40" s="6"/>
      <c r="D40" s="32">
        <f t="shared" si="2"/>
        <v>43523</v>
      </c>
      <c r="E40" s="33">
        <v>220.41759999999999</v>
      </c>
      <c r="F40" s="8">
        <v>262.06638332900002</v>
      </c>
      <c r="G40" s="11">
        <f t="shared" si="0"/>
        <v>1.1889539824814355</v>
      </c>
      <c r="H40" s="10">
        <f t="shared" si="1"/>
        <v>41.648783329000025</v>
      </c>
      <c r="J40" s="5"/>
      <c r="L40" s="38"/>
      <c r="N40" s="38"/>
    </row>
    <row r="41" spans="2:14" ht="15" customHeight="1" x14ac:dyDescent="0.25">
      <c r="B41" s="6"/>
      <c r="D41" s="32">
        <f t="shared" si="2"/>
        <v>43524</v>
      </c>
      <c r="E41" s="33">
        <v>220.41759999999999</v>
      </c>
      <c r="F41" s="8">
        <v>405.01804457600002</v>
      </c>
      <c r="G41" s="11">
        <f t="shared" si="0"/>
        <v>1.8375031965505479</v>
      </c>
      <c r="H41" s="10">
        <f t="shared" si="1"/>
        <v>184.60044457600003</v>
      </c>
      <c r="J41" s="5"/>
    </row>
    <row r="42" spans="2:14" ht="15" customHeight="1" x14ac:dyDescent="0.25">
      <c r="B42" s="6"/>
      <c r="D42" s="32">
        <f t="shared" si="2"/>
        <v>43525</v>
      </c>
      <c r="E42" s="33">
        <v>220.41759999999999</v>
      </c>
      <c r="F42" s="8">
        <v>336.52109755999999</v>
      </c>
      <c r="G42" s="11">
        <f t="shared" si="0"/>
        <v>1.5267433161417236</v>
      </c>
      <c r="H42" s="10">
        <f t="shared" si="1"/>
        <v>116.10349755999999</v>
      </c>
      <c r="J42" s="5"/>
    </row>
    <row r="43" spans="2:14" ht="15" customHeight="1" x14ac:dyDescent="0.25">
      <c r="B43" s="6"/>
      <c r="D43" s="9" t="s">
        <v>1</v>
      </c>
      <c r="E43" s="34">
        <f>SUM(E29:E42)</f>
        <v>3085.8463999999994</v>
      </c>
      <c r="F43" s="34">
        <f>SUM(F29:F42)</f>
        <v>4148.2437352630004</v>
      </c>
      <c r="G43" s="34"/>
      <c r="H43" s="34">
        <f>SUM(H29:H42)</f>
        <v>1062.3973352630001</v>
      </c>
      <c r="J43" s="5"/>
    </row>
    <row r="44" spans="2:14" ht="15" customHeight="1" x14ac:dyDescent="0.25">
      <c r="B44" s="6"/>
      <c r="D44" s="9" t="s">
        <v>0</v>
      </c>
      <c r="E44" s="8"/>
      <c r="F44" s="8">
        <f>AVERAGE(F29:F42)</f>
        <v>296.30312394735716</v>
      </c>
      <c r="G44" s="7"/>
      <c r="H44" s="8">
        <f>AVERAGE(H29:H42)</f>
        <v>75.885523947357143</v>
      </c>
      <c r="J44" s="5"/>
    </row>
    <row r="45" spans="2:14" x14ac:dyDescent="0.25">
      <c r="B45" s="6"/>
      <c r="J45" s="5"/>
    </row>
    <row r="46" spans="2:14" x14ac:dyDescent="0.25">
      <c r="B46" s="6"/>
      <c r="J46" s="5"/>
    </row>
    <row r="47" spans="2:14" x14ac:dyDescent="0.25">
      <c r="B47" s="6"/>
      <c r="J47" s="5"/>
    </row>
    <row r="48" spans="2:14" x14ac:dyDescent="0.25">
      <c r="B48" s="6"/>
      <c r="J48" s="5"/>
    </row>
    <row r="49" spans="2:10" x14ac:dyDescent="0.25">
      <c r="B49" s="4"/>
      <c r="C49" s="3"/>
      <c r="D49" s="3"/>
      <c r="E49" s="3"/>
      <c r="F49" s="3"/>
      <c r="G49" s="3"/>
      <c r="H49" s="3"/>
      <c r="I49" s="3"/>
      <c r="J49" s="2"/>
    </row>
  </sheetData>
  <mergeCells count="6"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opLeftCell="A25" workbookViewId="0">
      <selection activeCell="K38" sqref="K38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32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74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0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</row>
    <row r="18" spans="1:10" x14ac:dyDescent="0.25">
      <c r="A18" s="1"/>
      <c r="B18" s="6"/>
      <c r="C18" s="18"/>
      <c r="D18" s="93" t="s">
        <v>25</v>
      </c>
      <c r="E18" s="94"/>
      <c r="F18" s="94"/>
      <c r="G18" s="95"/>
      <c r="H18" s="39">
        <v>5551.41</v>
      </c>
      <c r="I18" s="1"/>
      <c r="J18" s="5"/>
    </row>
    <row r="19" spans="1:10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0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222.0564</v>
      </c>
      <c r="I20" s="1"/>
      <c r="J20" s="5"/>
    </row>
    <row r="21" spans="1:10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I21" s="1"/>
      <c r="J21" s="5"/>
    </row>
    <row r="22" spans="1:10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0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</row>
    <row r="24" spans="1:10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0" x14ac:dyDescent="0.25">
      <c r="A25" s="1"/>
      <c r="B25" s="6"/>
      <c r="C25" s="1"/>
      <c r="D25" s="15" t="s">
        <v>16</v>
      </c>
      <c r="E25" s="15" t="s">
        <v>15</v>
      </c>
      <c r="F25" s="15" t="s">
        <v>14</v>
      </c>
      <c r="G25" s="15" t="s">
        <v>13</v>
      </c>
      <c r="H25" s="15" t="s">
        <v>12</v>
      </c>
      <c r="I25" s="1"/>
      <c r="J25" s="5"/>
    </row>
    <row r="26" spans="1:10" x14ac:dyDescent="0.25">
      <c r="A26" s="1"/>
      <c r="B26" s="6"/>
      <c r="C26" s="1"/>
      <c r="D26" s="13" t="s">
        <v>11</v>
      </c>
      <c r="E26" s="13" t="s">
        <v>10</v>
      </c>
      <c r="F26" s="13" t="s">
        <v>9</v>
      </c>
      <c r="G26" s="13" t="s">
        <v>8</v>
      </c>
      <c r="H26" s="13" t="s">
        <v>7</v>
      </c>
      <c r="I26" s="1"/>
      <c r="J26" s="5"/>
    </row>
    <row r="27" spans="1:10" x14ac:dyDescent="0.25">
      <c r="A27" s="1"/>
      <c r="B27" s="6"/>
      <c r="C27" s="1"/>
      <c r="D27" s="13"/>
      <c r="E27" s="14" t="s">
        <v>6</v>
      </c>
      <c r="F27" s="13" t="s">
        <v>5</v>
      </c>
      <c r="G27" s="13" t="s">
        <v>4</v>
      </c>
      <c r="H27" s="13" t="s">
        <v>3</v>
      </c>
      <c r="I27" s="1"/>
      <c r="J27" s="5"/>
    </row>
    <row r="28" spans="1:10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0" x14ac:dyDescent="0.25">
      <c r="A29" s="1"/>
      <c r="B29" s="6"/>
      <c r="C29" s="1"/>
      <c r="D29" s="32">
        <v>43526</v>
      </c>
      <c r="E29" s="33">
        <v>222.0564</v>
      </c>
      <c r="F29" s="8">
        <v>315.802615581</v>
      </c>
      <c r="G29" s="11">
        <f t="shared" ref="G29:G37" si="0">F29/E29</f>
        <v>1.4221729956038196</v>
      </c>
      <c r="H29" s="10">
        <f t="shared" ref="H29:H37" si="1">F29-E29</f>
        <v>93.746215581000001</v>
      </c>
      <c r="I29" s="1"/>
      <c r="J29" s="5"/>
    </row>
    <row r="30" spans="1:10" x14ac:dyDescent="0.25">
      <c r="A30" s="1"/>
      <c r="B30" s="6"/>
      <c r="C30" s="1"/>
      <c r="D30" s="32">
        <f>D29+1</f>
        <v>43527</v>
      </c>
      <c r="E30" s="33">
        <v>222.0564</v>
      </c>
      <c r="F30" s="8">
        <v>315.802615581</v>
      </c>
      <c r="G30" s="11">
        <f t="shared" si="0"/>
        <v>1.4221729956038196</v>
      </c>
      <c r="H30" s="10">
        <f t="shared" si="1"/>
        <v>93.746215581000001</v>
      </c>
      <c r="I30" s="1"/>
      <c r="J30" s="5"/>
    </row>
    <row r="31" spans="1:10" x14ac:dyDescent="0.25">
      <c r="A31" s="1"/>
      <c r="B31" s="6"/>
      <c r="C31" s="1"/>
      <c r="D31" s="32">
        <f t="shared" ref="D31:D42" si="2">D30+1</f>
        <v>43528</v>
      </c>
      <c r="E31" s="33">
        <v>222.0564</v>
      </c>
      <c r="F31" s="33">
        <v>333.28486248000002</v>
      </c>
      <c r="G31" s="11">
        <f t="shared" si="0"/>
        <v>1.500901854123547</v>
      </c>
      <c r="H31" s="10">
        <f t="shared" si="1"/>
        <v>111.22846248000002</v>
      </c>
      <c r="I31" s="1"/>
      <c r="J31" s="5"/>
    </row>
    <row r="32" spans="1:10" x14ac:dyDescent="0.25">
      <c r="A32" s="1"/>
      <c r="B32" s="6"/>
      <c r="C32" s="1"/>
      <c r="D32" s="32">
        <f t="shared" si="2"/>
        <v>43529</v>
      </c>
      <c r="E32" s="33">
        <v>222.0564</v>
      </c>
      <c r="F32" s="33">
        <v>282.66480963099997</v>
      </c>
      <c r="G32" s="11">
        <f t="shared" si="0"/>
        <v>1.2729415122959751</v>
      </c>
      <c r="H32" s="10">
        <f t="shared" si="1"/>
        <v>60.608409630999972</v>
      </c>
      <c r="I32" s="1"/>
      <c r="J32" s="5"/>
    </row>
    <row r="33" spans="1:10" x14ac:dyDescent="0.25">
      <c r="A33" s="1"/>
      <c r="B33" s="6"/>
      <c r="C33" s="1"/>
      <c r="D33" s="32">
        <f t="shared" si="2"/>
        <v>43530</v>
      </c>
      <c r="E33" s="33">
        <v>222.0564</v>
      </c>
      <c r="F33" s="8">
        <v>269.99974479000002</v>
      </c>
      <c r="G33" s="11">
        <f t="shared" si="0"/>
        <v>1.2159061607321384</v>
      </c>
      <c r="H33" s="10">
        <f t="shared" si="1"/>
        <v>47.943344790000026</v>
      </c>
      <c r="I33" s="1"/>
      <c r="J33" s="5"/>
    </row>
    <row r="34" spans="1:10" x14ac:dyDescent="0.25">
      <c r="A34" s="1"/>
      <c r="B34" s="6"/>
      <c r="C34" s="1"/>
      <c r="D34" s="32">
        <f t="shared" si="2"/>
        <v>43531</v>
      </c>
      <c r="E34" s="33">
        <v>222.0564</v>
      </c>
      <c r="F34" s="8">
        <v>266.86626779200003</v>
      </c>
      <c r="G34" s="11">
        <f t="shared" si="0"/>
        <v>1.2017949844814202</v>
      </c>
      <c r="H34" s="10">
        <f t="shared" si="1"/>
        <v>44.809867792000034</v>
      </c>
      <c r="I34" s="1"/>
      <c r="J34" s="5"/>
    </row>
    <row r="35" spans="1:10" x14ac:dyDescent="0.25">
      <c r="A35" s="1"/>
      <c r="B35" s="6"/>
      <c r="C35" s="1"/>
      <c r="D35" s="32">
        <f t="shared" si="2"/>
        <v>43532</v>
      </c>
      <c r="E35" s="33">
        <v>222.0564</v>
      </c>
      <c r="F35" s="8">
        <v>273.314509343</v>
      </c>
      <c r="G35" s="11">
        <f t="shared" si="0"/>
        <v>1.2308337401804226</v>
      </c>
      <c r="H35" s="10">
        <f t="shared" si="1"/>
        <v>51.258109343000001</v>
      </c>
      <c r="I35" s="1"/>
      <c r="J35" s="5"/>
    </row>
    <row r="36" spans="1:10" x14ac:dyDescent="0.25">
      <c r="A36" s="1"/>
      <c r="B36" s="6"/>
      <c r="C36" s="1"/>
      <c r="D36" s="32">
        <f t="shared" si="2"/>
        <v>43533</v>
      </c>
      <c r="E36" s="33">
        <v>222.0564</v>
      </c>
      <c r="F36" s="8">
        <v>273.314509343</v>
      </c>
      <c r="G36" s="11">
        <f t="shared" si="0"/>
        <v>1.2308337401804226</v>
      </c>
      <c r="H36" s="10">
        <f t="shared" si="1"/>
        <v>51.258109343000001</v>
      </c>
      <c r="I36" s="1"/>
      <c r="J36" s="5"/>
    </row>
    <row r="37" spans="1:10" x14ac:dyDescent="0.25">
      <c r="A37" s="1"/>
      <c r="B37" s="6"/>
      <c r="C37" s="1"/>
      <c r="D37" s="32">
        <f t="shared" si="2"/>
        <v>43534</v>
      </c>
      <c r="E37" s="33">
        <v>222.0564</v>
      </c>
      <c r="F37" s="8">
        <v>273.314509343</v>
      </c>
      <c r="G37" s="11">
        <f t="shared" si="0"/>
        <v>1.2308337401804226</v>
      </c>
      <c r="H37" s="10">
        <f t="shared" si="1"/>
        <v>51.258109343000001</v>
      </c>
      <c r="I37" s="1"/>
      <c r="J37" s="5"/>
    </row>
    <row r="38" spans="1:10" x14ac:dyDescent="0.25">
      <c r="A38" s="1"/>
      <c r="B38" s="6"/>
      <c r="C38" s="1"/>
      <c r="D38" s="32">
        <f t="shared" si="2"/>
        <v>43535</v>
      </c>
      <c r="E38" s="33">
        <v>222.0564</v>
      </c>
      <c r="F38" s="8">
        <v>260.90419342199999</v>
      </c>
      <c r="G38" s="11">
        <f t="shared" ref="G38:G40" si="3">F38/E38</f>
        <v>1.1749456148167763</v>
      </c>
      <c r="H38" s="10">
        <f t="shared" ref="H38:H40" si="4">F38-E38</f>
        <v>38.847793421999995</v>
      </c>
      <c r="I38" s="1"/>
      <c r="J38" s="5"/>
    </row>
    <row r="39" spans="1:10" x14ac:dyDescent="0.25">
      <c r="A39" s="1"/>
      <c r="B39" s="6"/>
      <c r="C39" s="1"/>
      <c r="D39" s="32">
        <f t="shared" si="2"/>
        <v>43536</v>
      </c>
      <c r="E39" s="33">
        <v>222.0564</v>
      </c>
      <c r="F39" s="8">
        <v>427.62846682600002</v>
      </c>
      <c r="G39" s="11">
        <f t="shared" si="3"/>
        <v>1.9257651066395747</v>
      </c>
      <c r="H39" s="10">
        <f t="shared" si="4"/>
        <v>205.57206682600003</v>
      </c>
      <c r="I39" s="1"/>
      <c r="J39" s="5"/>
    </row>
    <row r="40" spans="1:10" x14ac:dyDescent="0.25">
      <c r="A40" s="1"/>
      <c r="B40" s="6"/>
      <c r="C40" s="1"/>
      <c r="D40" s="32">
        <f t="shared" si="2"/>
        <v>43537</v>
      </c>
      <c r="E40" s="33">
        <v>222.0564</v>
      </c>
      <c r="F40" s="8">
        <v>266.41350817</v>
      </c>
      <c r="G40" s="11">
        <f t="shared" si="3"/>
        <v>1.1997560447255742</v>
      </c>
      <c r="H40" s="10">
        <f t="shared" si="4"/>
        <v>44.357108170000004</v>
      </c>
      <c r="I40" s="1"/>
      <c r="J40" s="5"/>
    </row>
    <row r="41" spans="1:10" x14ac:dyDescent="0.25">
      <c r="A41" s="1"/>
      <c r="B41" s="6"/>
      <c r="C41" s="1"/>
      <c r="D41" s="32">
        <f t="shared" si="2"/>
        <v>43538</v>
      </c>
      <c r="E41" s="33">
        <v>222.0564</v>
      </c>
      <c r="F41" s="8">
        <v>254.654603436</v>
      </c>
      <c r="G41" s="11">
        <f t="shared" ref="G41" si="5">F41/E41</f>
        <v>1.1468014587104898</v>
      </c>
      <c r="H41" s="10">
        <f t="shared" ref="H41" si="6">F41-E41</f>
        <v>32.598203436000006</v>
      </c>
      <c r="I41" s="1"/>
      <c r="J41" s="5"/>
    </row>
    <row r="42" spans="1:10" x14ac:dyDescent="0.25">
      <c r="A42" s="1"/>
      <c r="B42" s="6"/>
      <c r="C42" s="1"/>
      <c r="D42" s="32">
        <f t="shared" si="2"/>
        <v>43539</v>
      </c>
      <c r="E42" s="33">
        <v>222.0564</v>
      </c>
      <c r="F42" s="8">
        <v>315.52564038600002</v>
      </c>
      <c r="G42" s="11">
        <f t="shared" ref="G42" si="7">F42/E42</f>
        <v>1.420925676476787</v>
      </c>
      <c r="H42" s="10">
        <f t="shared" ref="H42" si="8">F42-E42</f>
        <v>93.469240386000024</v>
      </c>
      <c r="I42" s="1"/>
      <c r="J42" s="5"/>
    </row>
    <row r="43" spans="1:10" x14ac:dyDescent="0.25">
      <c r="A43" s="1"/>
      <c r="B43" s="6"/>
      <c r="C43" s="1"/>
      <c r="D43" s="9" t="s">
        <v>1</v>
      </c>
      <c r="E43" s="34">
        <f>SUM(E29:E42)</f>
        <v>3108.7895999999996</v>
      </c>
      <c r="F43" s="34">
        <f>SUM(F29:F42)</f>
        <v>4129.4908561239999</v>
      </c>
      <c r="G43" s="34"/>
      <c r="H43" s="34">
        <f>SUM(H29:H42)</f>
        <v>1020.701256124</v>
      </c>
      <c r="I43" s="1"/>
      <c r="J43" s="5"/>
    </row>
    <row r="44" spans="1:10" x14ac:dyDescent="0.25">
      <c r="A44" s="1"/>
      <c r="B44" s="6"/>
      <c r="C44" s="1"/>
      <c r="D44" s="9" t="s">
        <v>0</v>
      </c>
      <c r="E44" s="8"/>
      <c r="F44" s="8">
        <f>AVERAGE(F29:F42)</f>
        <v>294.96363258028572</v>
      </c>
      <c r="G44" s="7"/>
      <c r="H44" s="8">
        <f>AVERAGE(H29:H42)</f>
        <v>72.907232580285708</v>
      </c>
      <c r="I44" s="1"/>
      <c r="J44" s="5"/>
    </row>
    <row r="45" spans="1:10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0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0" x14ac:dyDescent="0.25">
      <c r="A47" s="1"/>
      <c r="B47" s="6"/>
      <c r="C47" s="1"/>
      <c r="D47" s="1"/>
      <c r="E47" s="1"/>
      <c r="F47" s="1"/>
      <c r="G47" s="1"/>
      <c r="H47" s="1"/>
      <c r="I47" s="1"/>
      <c r="J47" s="5"/>
    </row>
    <row r="48" spans="1:10" x14ac:dyDescent="0.25">
      <c r="A48" s="1"/>
      <c r="B48" s="6"/>
      <c r="C48" s="1"/>
      <c r="D48" s="1"/>
      <c r="E48" s="1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</sheetData>
  <mergeCells count="6"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/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32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75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0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</row>
    <row r="18" spans="1:10" x14ac:dyDescent="0.25">
      <c r="A18" s="1"/>
      <c r="B18" s="6"/>
      <c r="C18" s="18"/>
      <c r="D18" s="93" t="s">
        <v>25</v>
      </c>
      <c r="E18" s="94"/>
      <c r="F18" s="94"/>
      <c r="G18" s="95"/>
      <c r="H18" s="39">
        <v>5741.85</v>
      </c>
      <c r="I18" s="1"/>
      <c r="J18" s="5"/>
    </row>
    <row r="19" spans="1:10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0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229.67400000000001</v>
      </c>
      <c r="I20" s="1"/>
      <c r="J20" s="5"/>
    </row>
    <row r="21" spans="1:10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I21" s="1"/>
      <c r="J21" s="5"/>
    </row>
    <row r="22" spans="1:10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0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</row>
    <row r="24" spans="1:10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0" x14ac:dyDescent="0.25">
      <c r="A25" s="1"/>
      <c r="B25" s="6"/>
      <c r="C25" s="1"/>
      <c r="D25" s="15" t="s">
        <v>16</v>
      </c>
      <c r="E25" s="15" t="s">
        <v>15</v>
      </c>
      <c r="F25" s="15" t="s">
        <v>14</v>
      </c>
      <c r="G25" s="15" t="s">
        <v>13</v>
      </c>
      <c r="H25" s="15" t="s">
        <v>12</v>
      </c>
      <c r="I25" s="1"/>
      <c r="J25" s="5"/>
    </row>
    <row r="26" spans="1:10" x14ac:dyDescent="0.25">
      <c r="A26" s="1"/>
      <c r="B26" s="6"/>
      <c r="C26" s="1"/>
      <c r="D26" s="13" t="s">
        <v>11</v>
      </c>
      <c r="E26" s="13" t="s">
        <v>10</v>
      </c>
      <c r="F26" s="13" t="s">
        <v>9</v>
      </c>
      <c r="G26" s="13" t="s">
        <v>8</v>
      </c>
      <c r="H26" s="13" t="s">
        <v>7</v>
      </c>
      <c r="I26" s="1"/>
      <c r="J26" s="5"/>
    </row>
    <row r="27" spans="1:10" x14ac:dyDescent="0.25">
      <c r="A27" s="1"/>
      <c r="B27" s="6"/>
      <c r="C27" s="1"/>
      <c r="D27" s="13"/>
      <c r="E27" s="14" t="s">
        <v>6</v>
      </c>
      <c r="F27" s="13" t="s">
        <v>5</v>
      </c>
      <c r="G27" s="13" t="s">
        <v>4</v>
      </c>
      <c r="H27" s="13" t="s">
        <v>3</v>
      </c>
      <c r="I27" s="1"/>
      <c r="J27" s="5"/>
    </row>
    <row r="28" spans="1:10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0" x14ac:dyDescent="0.25">
      <c r="A29" s="1"/>
      <c r="B29" s="6"/>
      <c r="C29" s="1"/>
      <c r="D29" s="32">
        <v>43540</v>
      </c>
      <c r="E29" s="33">
        <v>229.67400000000001</v>
      </c>
      <c r="F29" s="8">
        <v>313.58596345500001</v>
      </c>
      <c r="G29" s="11">
        <f t="shared" ref="G29" si="0">F29/E29</f>
        <v>1.3653524711329972</v>
      </c>
      <c r="H29" s="10">
        <f t="shared" ref="H29" si="1">F29-E29</f>
        <v>83.911963455000006</v>
      </c>
      <c r="I29" s="1"/>
      <c r="J29" s="5"/>
    </row>
    <row r="30" spans="1:10" x14ac:dyDescent="0.25">
      <c r="A30" s="1"/>
      <c r="B30" s="6"/>
      <c r="C30" s="1"/>
      <c r="D30" s="32">
        <f>D29+1</f>
        <v>43541</v>
      </c>
      <c r="E30" s="33">
        <v>229.67400000000001</v>
      </c>
      <c r="F30" s="8">
        <v>313.58596345500001</v>
      </c>
      <c r="G30" s="11">
        <f t="shared" ref="G30" si="2">F30/E30</f>
        <v>1.3653524711329972</v>
      </c>
      <c r="H30" s="10">
        <f t="shared" ref="H30" si="3">F30-E30</f>
        <v>83.911963455000006</v>
      </c>
      <c r="I30" s="1"/>
      <c r="J30" s="5"/>
    </row>
    <row r="31" spans="1:10" x14ac:dyDescent="0.25">
      <c r="A31" s="1"/>
      <c r="B31" s="6"/>
      <c r="C31" s="1"/>
      <c r="D31" s="32">
        <f t="shared" ref="D31:D42" si="4">D30+1</f>
        <v>43542</v>
      </c>
      <c r="E31" s="33">
        <v>229.67400000000001</v>
      </c>
      <c r="F31" s="33">
        <v>263.62925278699998</v>
      </c>
      <c r="G31" s="11">
        <f t="shared" ref="G31" si="5">F31/E31</f>
        <v>1.1478410825213128</v>
      </c>
      <c r="H31" s="10">
        <f t="shared" ref="H31" si="6">F31-E31</f>
        <v>33.955252786999978</v>
      </c>
      <c r="I31" s="1"/>
      <c r="J31" s="5"/>
    </row>
    <row r="32" spans="1:10" x14ac:dyDescent="0.25">
      <c r="A32" s="1"/>
      <c r="B32" s="6"/>
      <c r="C32" s="1"/>
      <c r="D32" s="32">
        <f t="shared" si="4"/>
        <v>43543</v>
      </c>
      <c r="E32" s="33">
        <v>229.67400000000001</v>
      </c>
      <c r="F32" s="33">
        <v>273.56167910700003</v>
      </c>
      <c r="G32" s="11">
        <f t="shared" ref="G32:G37" si="7">F32/E32</f>
        <v>1.1910868409441209</v>
      </c>
      <c r="H32" s="10">
        <f t="shared" ref="H32:H37" si="8">F32-E32</f>
        <v>43.887679107000025</v>
      </c>
      <c r="I32" s="1"/>
      <c r="J32" s="5"/>
    </row>
    <row r="33" spans="1:10" x14ac:dyDescent="0.25">
      <c r="A33" s="1"/>
      <c r="B33" s="6"/>
      <c r="C33" s="1"/>
      <c r="D33" s="32">
        <f t="shared" si="4"/>
        <v>43544</v>
      </c>
      <c r="E33" s="33">
        <v>229.67400000000001</v>
      </c>
      <c r="F33" s="8">
        <v>322.66658732800005</v>
      </c>
      <c r="G33" s="11">
        <f t="shared" si="7"/>
        <v>1.4048894839119797</v>
      </c>
      <c r="H33" s="10">
        <f t="shared" si="8"/>
        <v>92.992587328000042</v>
      </c>
      <c r="I33" s="1"/>
      <c r="J33" s="5"/>
    </row>
    <row r="34" spans="1:10" x14ac:dyDescent="0.25">
      <c r="A34" s="1"/>
      <c r="B34" s="6"/>
      <c r="C34" s="1"/>
      <c r="D34" s="32">
        <f t="shared" si="4"/>
        <v>43545</v>
      </c>
      <c r="E34" s="33">
        <v>229.67400000000001</v>
      </c>
      <c r="F34" s="8">
        <v>314.83761736100001</v>
      </c>
      <c r="G34" s="11">
        <f t="shared" si="7"/>
        <v>1.3708021689917014</v>
      </c>
      <c r="H34" s="10">
        <f t="shared" si="8"/>
        <v>85.163617361000007</v>
      </c>
      <c r="I34" s="1"/>
      <c r="J34" s="5"/>
    </row>
    <row r="35" spans="1:10" x14ac:dyDescent="0.25">
      <c r="A35" s="1"/>
      <c r="B35" s="6"/>
      <c r="C35" s="1"/>
      <c r="D35" s="32">
        <f t="shared" si="4"/>
        <v>43546</v>
      </c>
      <c r="E35" s="33">
        <v>229.67400000000001</v>
      </c>
      <c r="F35" s="8">
        <v>261.22434532399996</v>
      </c>
      <c r="G35" s="11">
        <f t="shared" si="7"/>
        <v>1.1373701216681034</v>
      </c>
      <c r="H35" s="10">
        <f t="shared" si="8"/>
        <v>31.550345323999949</v>
      </c>
      <c r="I35" s="1"/>
      <c r="J35" s="5"/>
    </row>
    <row r="36" spans="1:10" x14ac:dyDescent="0.25">
      <c r="A36" s="1"/>
      <c r="B36" s="6"/>
      <c r="C36" s="1"/>
      <c r="D36" s="32">
        <f t="shared" si="4"/>
        <v>43547</v>
      </c>
      <c r="E36" s="33">
        <v>229.67400000000001</v>
      </c>
      <c r="F36" s="8">
        <v>261.22434532399996</v>
      </c>
      <c r="G36" s="11">
        <f t="shared" si="7"/>
        <v>1.1373701216681034</v>
      </c>
      <c r="H36" s="10">
        <f t="shared" si="8"/>
        <v>31.550345323999949</v>
      </c>
      <c r="I36" s="1"/>
      <c r="J36" s="5"/>
    </row>
    <row r="37" spans="1:10" x14ac:dyDescent="0.25">
      <c r="A37" s="1"/>
      <c r="B37" s="6"/>
      <c r="C37" s="1"/>
      <c r="D37" s="32">
        <f t="shared" si="4"/>
        <v>43548</v>
      </c>
      <c r="E37" s="33">
        <v>229.67400000000001</v>
      </c>
      <c r="F37" s="8">
        <v>261.22434532399996</v>
      </c>
      <c r="G37" s="11">
        <f t="shared" si="7"/>
        <v>1.1373701216681034</v>
      </c>
      <c r="H37" s="10">
        <f t="shared" si="8"/>
        <v>31.550345323999949</v>
      </c>
      <c r="I37" s="1"/>
      <c r="J37" s="5"/>
    </row>
    <row r="38" spans="1:10" x14ac:dyDescent="0.25">
      <c r="A38" s="1"/>
      <c r="B38" s="6"/>
      <c r="C38" s="1"/>
      <c r="D38" s="32">
        <f t="shared" si="4"/>
        <v>43549</v>
      </c>
      <c r="E38" s="33">
        <v>229.67400000000001</v>
      </c>
      <c r="F38" s="8">
        <v>293.25779850999999</v>
      </c>
      <c r="G38" s="11">
        <f t="shared" ref="G38:G42" si="9">F38/E38</f>
        <v>1.2768436937136984</v>
      </c>
      <c r="H38" s="10">
        <f t="shared" ref="H38:H42" si="10">F38-E38</f>
        <v>63.58379850999998</v>
      </c>
      <c r="I38" s="1"/>
      <c r="J38" s="5"/>
    </row>
    <row r="39" spans="1:10" x14ac:dyDescent="0.25">
      <c r="A39" s="1"/>
      <c r="B39" s="6"/>
      <c r="C39" s="1"/>
      <c r="D39" s="32">
        <f t="shared" si="4"/>
        <v>43550</v>
      </c>
      <c r="E39" s="33">
        <v>229.67400000000001</v>
      </c>
      <c r="F39" s="8">
        <v>279.29486111</v>
      </c>
      <c r="G39" s="11">
        <f t="shared" si="9"/>
        <v>1.2160491005076761</v>
      </c>
      <c r="H39" s="10">
        <f t="shared" si="10"/>
        <v>49.620861109999993</v>
      </c>
      <c r="I39" s="1"/>
      <c r="J39" s="5"/>
    </row>
    <row r="40" spans="1:10" x14ac:dyDescent="0.25">
      <c r="A40" s="1"/>
      <c r="B40" s="6"/>
      <c r="C40" s="1"/>
      <c r="D40" s="32">
        <f t="shared" si="4"/>
        <v>43551</v>
      </c>
      <c r="E40" s="33">
        <v>229.67400000000001</v>
      </c>
      <c r="F40" s="8">
        <v>282.417331956</v>
      </c>
      <c r="G40" s="11">
        <f t="shared" si="9"/>
        <v>1.229644330468403</v>
      </c>
      <c r="H40" s="10">
        <f t="shared" si="10"/>
        <v>52.743331955999992</v>
      </c>
      <c r="I40" s="1"/>
      <c r="J40" s="5"/>
    </row>
    <row r="41" spans="1:10" x14ac:dyDescent="0.25">
      <c r="A41" s="1"/>
      <c r="B41" s="6"/>
      <c r="C41" s="1"/>
      <c r="D41" s="32">
        <f t="shared" si="4"/>
        <v>43552</v>
      </c>
      <c r="E41" s="33">
        <v>229.67400000000001</v>
      </c>
      <c r="F41" s="8">
        <v>279.27131288200002</v>
      </c>
      <c r="G41" s="11">
        <f t="shared" si="9"/>
        <v>1.2159465715840714</v>
      </c>
      <c r="H41" s="10">
        <f t="shared" si="10"/>
        <v>49.597312882000011</v>
      </c>
      <c r="I41" s="1"/>
      <c r="J41" s="5"/>
    </row>
    <row r="42" spans="1:10" x14ac:dyDescent="0.25">
      <c r="A42" s="1"/>
      <c r="B42" s="6"/>
      <c r="C42" s="1"/>
      <c r="D42" s="32">
        <f t="shared" si="4"/>
        <v>43553</v>
      </c>
      <c r="E42" s="33">
        <v>229.67400000000001</v>
      </c>
      <c r="F42" s="8">
        <v>376.89544346399998</v>
      </c>
      <c r="G42" s="11">
        <f t="shared" si="9"/>
        <v>1.6410017828051933</v>
      </c>
      <c r="H42" s="10">
        <f t="shared" si="10"/>
        <v>147.22144346399998</v>
      </c>
      <c r="I42" s="1"/>
      <c r="J42" s="5"/>
    </row>
    <row r="43" spans="1:10" x14ac:dyDescent="0.25">
      <c r="A43" s="1"/>
      <c r="B43" s="6"/>
      <c r="C43" s="1"/>
      <c r="D43" s="9" t="s">
        <v>1</v>
      </c>
      <c r="E43" s="34">
        <f>SUM(E29:E42)</f>
        <v>3215.4360000000001</v>
      </c>
      <c r="F43" s="34">
        <f>SUM(F29:F42)</f>
        <v>4096.6768473869997</v>
      </c>
      <c r="G43" s="34"/>
      <c r="H43" s="34">
        <f>SUM(H29:H42)</f>
        <v>881.24084738699992</v>
      </c>
      <c r="I43" s="1"/>
      <c r="J43" s="5"/>
    </row>
    <row r="44" spans="1:10" x14ac:dyDescent="0.25">
      <c r="A44" s="1"/>
      <c r="B44" s="6"/>
      <c r="C44" s="1"/>
      <c r="D44" s="9" t="s">
        <v>0</v>
      </c>
      <c r="E44" s="8"/>
      <c r="F44" s="8">
        <f>AVERAGE(F29:F42)</f>
        <v>292.61977481335714</v>
      </c>
      <c r="G44" s="7"/>
      <c r="H44" s="8">
        <f>AVERAGE(H29:H42)</f>
        <v>62.94577481335714</v>
      </c>
      <c r="I44" s="1"/>
      <c r="J44" s="5"/>
    </row>
    <row r="45" spans="1:10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0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0" x14ac:dyDescent="0.25">
      <c r="A47" s="1"/>
      <c r="B47" s="6"/>
      <c r="C47" s="1"/>
      <c r="D47" s="1"/>
      <c r="E47" s="1"/>
      <c r="F47" s="1"/>
      <c r="G47" s="1"/>
      <c r="H47" s="1"/>
      <c r="I47" s="1"/>
      <c r="J47" s="5"/>
    </row>
    <row r="48" spans="1:10" x14ac:dyDescent="0.25">
      <c r="A48" s="1"/>
      <c r="B48" s="6"/>
      <c r="C48" s="1"/>
      <c r="D48" s="1"/>
      <c r="E48" s="1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</sheetData>
  <mergeCells count="6"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opLeftCell="A31" workbookViewId="0">
      <selection activeCell="K35" sqref="K35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1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32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76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0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</row>
    <row r="18" spans="1:10" x14ac:dyDescent="0.25">
      <c r="A18" s="1"/>
      <c r="B18" s="6"/>
      <c r="C18" s="18"/>
      <c r="D18" s="93" t="s">
        <v>25</v>
      </c>
      <c r="E18" s="94"/>
      <c r="F18" s="94"/>
      <c r="G18" s="95"/>
      <c r="H18" s="39">
        <v>5899.91</v>
      </c>
      <c r="I18" s="1"/>
      <c r="J18" s="5"/>
    </row>
    <row r="19" spans="1:10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0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235.99639999999999</v>
      </c>
      <c r="I20" s="1"/>
      <c r="J20" s="5"/>
    </row>
    <row r="21" spans="1:10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I21" s="1"/>
      <c r="J21" s="5"/>
    </row>
    <row r="22" spans="1:10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0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</row>
    <row r="24" spans="1:10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0" x14ac:dyDescent="0.25">
      <c r="A25" s="1"/>
      <c r="B25" s="6"/>
      <c r="C25" s="1"/>
      <c r="D25" s="15" t="s">
        <v>16</v>
      </c>
      <c r="E25" s="15" t="s">
        <v>15</v>
      </c>
      <c r="F25" s="15" t="s">
        <v>14</v>
      </c>
      <c r="G25" s="15" t="s">
        <v>13</v>
      </c>
      <c r="H25" s="15" t="s">
        <v>12</v>
      </c>
      <c r="I25" s="1"/>
      <c r="J25" s="5"/>
    </row>
    <row r="26" spans="1:10" x14ac:dyDescent="0.25">
      <c r="A26" s="1"/>
      <c r="B26" s="6"/>
      <c r="C26" s="1"/>
      <c r="D26" s="13" t="s">
        <v>11</v>
      </c>
      <c r="E26" s="13" t="s">
        <v>10</v>
      </c>
      <c r="F26" s="13" t="s">
        <v>9</v>
      </c>
      <c r="G26" s="13" t="s">
        <v>8</v>
      </c>
      <c r="H26" s="13" t="s">
        <v>7</v>
      </c>
      <c r="I26" s="1"/>
      <c r="J26" s="5"/>
    </row>
    <row r="27" spans="1:10" x14ac:dyDescent="0.25">
      <c r="A27" s="1"/>
      <c r="B27" s="6"/>
      <c r="C27" s="1"/>
      <c r="D27" s="13"/>
      <c r="E27" s="14" t="s">
        <v>6</v>
      </c>
      <c r="F27" s="13" t="s">
        <v>5</v>
      </c>
      <c r="G27" s="13" t="s">
        <v>4</v>
      </c>
      <c r="H27" s="13" t="s">
        <v>3</v>
      </c>
      <c r="I27" s="1"/>
      <c r="J27" s="5"/>
    </row>
    <row r="28" spans="1:10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0" x14ac:dyDescent="0.25">
      <c r="A29" s="1"/>
      <c r="B29" s="6"/>
      <c r="C29" s="1"/>
      <c r="D29" s="32">
        <v>43554</v>
      </c>
      <c r="E29" s="33">
        <v>235.99639999999999</v>
      </c>
      <c r="F29" s="8">
        <v>1082.78147857</v>
      </c>
      <c r="G29" s="11">
        <f t="shared" ref="G29:G42" si="0">F29/E29</f>
        <v>4.5881271009642521</v>
      </c>
      <c r="H29" s="10">
        <f t="shared" ref="H29:H35" si="1">F29-E29</f>
        <v>846.78507857</v>
      </c>
      <c r="I29" s="1"/>
      <c r="J29" s="5"/>
    </row>
    <row r="30" spans="1:10" x14ac:dyDescent="0.25">
      <c r="A30" s="1"/>
      <c r="B30" s="6"/>
      <c r="C30" s="1"/>
      <c r="D30" s="32">
        <v>43555</v>
      </c>
      <c r="E30" s="33">
        <v>235.99639999999999</v>
      </c>
      <c r="F30" s="8">
        <v>1050.5980494799999</v>
      </c>
      <c r="G30" s="11">
        <f t="shared" si="0"/>
        <v>4.4517545584593661</v>
      </c>
      <c r="H30" s="10">
        <f t="shared" si="1"/>
        <v>814.60164947999988</v>
      </c>
      <c r="I30" s="1"/>
      <c r="J30" s="5"/>
    </row>
    <row r="31" spans="1:10" x14ac:dyDescent="0.25">
      <c r="A31" s="1"/>
      <c r="B31" s="6"/>
      <c r="C31" s="1"/>
      <c r="D31" s="32">
        <v>43556</v>
      </c>
      <c r="E31" s="33">
        <v>235.99639999999999</v>
      </c>
      <c r="F31" s="8">
        <v>1050.5980494799999</v>
      </c>
      <c r="G31" s="11">
        <f t="shared" si="0"/>
        <v>4.4517545584593661</v>
      </c>
      <c r="H31" s="10">
        <f t="shared" si="1"/>
        <v>814.60164947999988</v>
      </c>
      <c r="I31" s="1"/>
      <c r="J31" s="5"/>
    </row>
    <row r="32" spans="1:10" x14ac:dyDescent="0.25">
      <c r="A32" s="1"/>
      <c r="B32" s="6"/>
      <c r="C32" s="1"/>
      <c r="D32" s="32">
        <v>43557</v>
      </c>
      <c r="E32" s="33">
        <v>235.99639999999999</v>
      </c>
      <c r="F32" s="33">
        <v>360.945929713</v>
      </c>
      <c r="G32" s="11">
        <f t="shared" si="0"/>
        <v>1.5294552362366545</v>
      </c>
      <c r="H32" s="10">
        <f t="shared" si="1"/>
        <v>124.949529713</v>
      </c>
      <c r="I32" s="1"/>
      <c r="J32" s="5"/>
    </row>
    <row r="33" spans="1:10" x14ac:dyDescent="0.25">
      <c r="A33" s="1"/>
      <c r="B33" s="6"/>
      <c r="C33" s="1"/>
      <c r="D33" s="32">
        <v>43558</v>
      </c>
      <c r="E33" s="33">
        <v>235.99639999999999</v>
      </c>
      <c r="F33" s="8">
        <v>349.69121557800003</v>
      </c>
      <c r="G33" s="11">
        <f t="shared" si="0"/>
        <v>1.4817650420853878</v>
      </c>
      <c r="H33" s="10">
        <f t="shared" si="1"/>
        <v>113.69481557800003</v>
      </c>
      <c r="I33" s="1"/>
      <c r="J33" s="5"/>
    </row>
    <row r="34" spans="1:10" x14ac:dyDescent="0.25">
      <c r="A34" s="1"/>
      <c r="B34" s="6"/>
      <c r="C34" s="1"/>
      <c r="D34" s="32">
        <v>43559</v>
      </c>
      <c r="E34" s="33">
        <v>235.99639999999999</v>
      </c>
      <c r="F34" s="8">
        <v>266.51020462399998</v>
      </c>
      <c r="G34" s="11">
        <f t="shared" si="0"/>
        <v>1.1292977546437148</v>
      </c>
      <c r="H34" s="10">
        <f t="shared" si="1"/>
        <v>30.513804623999988</v>
      </c>
      <c r="I34" s="1"/>
      <c r="J34" s="5"/>
    </row>
    <row r="35" spans="1:10" x14ac:dyDescent="0.25">
      <c r="A35" s="1"/>
      <c r="B35" s="6"/>
      <c r="C35" s="1"/>
      <c r="D35" s="32">
        <v>43560</v>
      </c>
      <c r="E35" s="33">
        <v>235.99639999999999</v>
      </c>
      <c r="F35" s="8">
        <v>279.34712679299997</v>
      </c>
      <c r="G35" s="11">
        <f t="shared" si="0"/>
        <v>1.1836923223955957</v>
      </c>
      <c r="H35" s="10">
        <f t="shared" si="1"/>
        <v>43.350726792999978</v>
      </c>
      <c r="I35" s="1"/>
      <c r="J35" s="5"/>
    </row>
    <row r="36" spans="1:10" x14ac:dyDescent="0.25">
      <c r="A36" s="1"/>
      <c r="B36" s="6"/>
      <c r="C36" s="1"/>
      <c r="D36" s="32">
        <v>43561</v>
      </c>
      <c r="E36" s="33">
        <v>235.99639999999999</v>
      </c>
      <c r="F36" s="8">
        <v>288.45292182899999</v>
      </c>
      <c r="G36" s="11">
        <f t="shared" si="0"/>
        <v>1.22227678824338</v>
      </c>
      <c r="H36" s="10">
        <f t="shared" ref="H36:H42" si="2">F36-E36</f>
        <v>52.456521828999996</v>
      </c>
      <c r="I36" s="1"/>
      <c r="J36" s="5"/>
    </row>
    <row r="37" spans="1:10" x14ac:dyDescent="0.25">
      <c r="A37" s="1"/>
      <c r="B37" s="6"/>
      <c r="C37" s="1"/>
      <c r="D37" s="32">
        <v>43562</v>
      </c>
      <c r="E37" s="33">
        <v>235.99639999999999</v>
      </c>
      <c r="F37" s="8">
        <v>288.45292182899999</v>
      </c>
      <c r="G37" s="11">
        <f t="shared" si="0"/>
        <v>1.22227678824338</v>
      </c>
      <c r="H37" s="10">
        <f t="shared" si="2"/>
        <v>52.456521828999996</v>
      </c>
      <c r="I37" s="1"/>
      <c r="J37" s="5"/>
    </row>
    <row r="38" spans="1:10" x14ac:dyDescent="0.25">
      <c r="A38" s="1"/>
      <c r="B38" s="6"/>
      <c r="C38" s="1"/>
      <c r="D38" s="32">
        <v>43563</v>
      </c>
      <c r="E38" s="33">
        <v>235.99639999999999</v>
      </c>
      <c r="F38" s="8">
        <v>250.645261635</v>
      </c>
      <c r="G38" s="11">
        <f t="shared" si="0"/>
        <v>1.0620723944729666</v>
      </c>
      <c r="H38" s="10">
        <f t="shared" si="2"/>
        <v>14.648861635000003</v>
      </c>
      <c r="I38" s="1"/>
      <c r="J38" s="5"/>
    </row>
    <row r="39" spans="1:10" x14ac:dyDescent="0.25">
      <c r="A39" s="1"/>
      <c r="B39" s="6"/>
      <c r="C39" s="1"/>
      <c r="D39" s="32">
        <v>43564</v>
      </c>
      <c r="E39" s="33">
        <v>235.99639999999999</v>
      </c>
      <c r="F39" s="8">
        <v>247.61684888400001</v>
      </c>
      <c r="G39" s="11">
        <f t="shared" si="0"/>
        <v>1.0492399413041895</v>
      </c>
      <c r="H39" s="10">
        <f t="shared" si="2"/>
        <v>11.620448884000012</v>
      </c>
      <c r="I39" s="1"/>
      <c r="J39" s="5"/>
    </row>
    <row r="40" spans="1:10" x14ac:dyDescent="0.25">
      <c r="A40" s="1"/>
      <c r="B40" s="6"/>
      <c r="C40" s="1"/>
      <c r="D40" s="32">
        <v>43565</v>
      </c>
      <c r="E40" s="33">
        <v>235.99639999999999</v>
      </c>
      <c r="F40" s="8">
        <v>263.41891908499997</v>
      </c>
      <c r="G40" s="11">
        <f t="shared" si="0"/>
        <v>1.1161988872923485</v>
      </c>
      <c r="H40" s="10">
        <f t="shared" si="2"/>
        <v>27.422519084999976</v>
      </c>
      <c r="I40" s="1"/>
      <c r="J40" s="5"/>
    </row>
    <row r="41" spans="1:10" x14ac:dyDescent="0.25">
      <c r="A41" s="1"/>
      <c r="B41" s="6"/>
      <c r="C41" s="1"/>
      <c r="D41" s="32">
        <v>43566</v>
      </c>
      <c r="E41" s="33">
        <v>235.99639999999999</v>
      </c>
      <c r="F41" s="8">
        <v>264.51092699600002</v>
      </c>
      <c r="G41" s="11">
        <f t="shared" si="0"/>
        <v>1.1208261100423567</v>
      </c>
      <c r="H41" s="10">
        <f t="shared" si="2"/>
        <v>28.514526996000029</v>
      </c>
      <c r="I41" s="1"/>
      <c r="J41" s="5"/>
    </row>
    <row r="42" spans="1:10" x14ac:dyDescent="0.25">
      <c r="A42" s="1"/>
      <c r="B42" s="6"/>
      <c r="C42" s="1"/>
      <c r="D42" s="32">
        <v>43567</v>
      </c>
      <c r="E42" s="33">
        <v>235.99639999999999</v>
      </c>
      <c r="F42" s="8">
        <v>293.564897922</v>
      </c>
      <c r="G42" s="11">
        <f t="shared" si="0"/>
        <v>1.2439380343174726</v>
      </c>
      <c r="H42" s="10">
        <f t="shared" si="2"/>
        <v>57.568497922000006</v>
      </c>
      <c r="I42" s="1"/>
      <c r="J42" s="5"/>
    </row>
    <row r="43" spans="1:10" x14ac:dyDescent="0.25">
      <c r="A43" s="1"/>
      <c r="B43" s="6"/>
      <c r="C43" s="1"/>
      <c r="D43" s="9" t="s">
        <v>77</v>
      </c>
      <c r="E43" s="34">
        <f>SUM(E29:E42)</f>
        <v>3303.9495999999999</v>
      </c>
      <c r="F43" s="34">
        <f>SUM(F29:F42)</f>
        <v>6337.1347524180001</v>
      </c>
      <c r="G43" s="34"/>
      <c r="H43" s="34">
        <f>SUM(H29:H42)</f>
        <v>3033.1851524179992</v>
      </c>
      <c r="I43" s="1"/>
      <c r="J43" s="5"/>
    </row>
    <row r="44" spans="1:10" x14ac:dyDescent="0.25">
      <c r="A44" s="1"/>
      <c r="B44" s="6"/>
      <c r="C44" s="1"/>
      <c r="D44" s="9" t="s">
        <v>0</v>
      </c>
      <c r="E44" s="8"/>
      <c r="F44" s="8">
        <f>AVERAGE(F29:F42)</f>
        <v>452.65248231557143</v>
      </c>
      <c r="G44" s="7"/>
      <c r="H44" s="8">
        <f>AVERAGE(H29:H42)</f>
        <v>216.65608231557138</v>
      </c>
      <c r="I44" s="1"/>
      <c r="J44" s="5"/>
    </row>
    <row r="45" spans="1:10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0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0" x14ac:dyDescent="0.25">
      <c r="A47" s="1"/>
      <c r="B47" s="6"/>
      <c r="C47" s="1"/>
      <c r="D47" s="1"/>
      <c r="E47" s="1"/>
      <c r="F47" s="1"/>
      <c r="G47" s="1"/>
      <c r="H47" s="1"/>
      <c r="I47" s="1"/>
      <c r="J47" s="5"/>
    </row>
    <row r="48" spans="1:10" x14ac:dyDescent="0.25">
      <c r="A48" s="1"/>
      <c r="B48" s="6"/>
      <c r="C48" s="1"/>
      <c r="D48" s="1"/>
      <c r="E48" s="1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</sheetData>
  <mergeCells count="6"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opLeftCell="A25" workbookViewId="0">
      <selection activeCell="F42" sqref="F42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1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32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78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0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</row>
    <row r="18" spans="1:10" x14ac:dyDescent="0.25">
      <c r="A18" s="1"/>
      <c r="B18" s="6"/>
      <c r="C18" s="18"/>
      <c r="D18" s="93" t="s">
        <v>25</v>
      </c>
      <c r="E18" s="94"/>
      <c r="F18" s="94"/>
      <c r="G18" s="95"/>
      <c r="H18" s="39">
        <v>6329.26</v>
      </c>
      <c r="I18" s="1"/>
      <c r="J18" s="5"/>
    </row>
    <row r="19" spans="1:10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0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253.1704</v>
      </c>
      <c r="I20" s="1"/>
      <c r="J20" s="5"/>
    </row>
    <row r="21" spans="1:10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I21" s="1"/>
      <c r="J21" s="5"/>
    </row>
    <row r="22" spans="1:10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0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</row>
    <row r="24" spans="1:10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0" x14ac:dyDescent="0.25">
      <c r="A25" s="1"/>
      <c r="B25" s="6"/>
      <c r="C25" s="1"/>
      <c r="D25" s="15" t="s">
        <v>16</v>
      </c>
      <c r="E25" s="15" t="s">
        <v>15</v>
      </c>
      <c r="F25" s="15" t="s">
        <v>14</v>
      </c>
      <c r="G25" s="15" t="s">
        <v>13</v>
      </c>
      <c r="H25" s="15" t="s">
        <v>12</v>
      </c>
      <c r="I25" s="1"/>
      <c r="J25" s="5"/>
    </row>
    <row r="26" spans="1:10" x14ac:dyDescent="0.25">
      <c r="A26" s="1"/>
      <c r="B26" s="6"/>
      <c r="C26" s="1"/>
      <c r="D26" s="13" t="s">
        <v>11</v>
      </c>
      <c r="E26" s="13" t="s">
        <v>10</v>
      </c>
      <c r="F26" s="13" t="s">
        <v>9</v>
      </c>
      <c r="G26" s="13" t="s">
        <v>8</v>
      </c>
      <c r="H26" s="13" t="s">
        <v>7</v>
      </c>
      <c r="I26" s="1"/>
      <c r="J26" s="5"/>
    </row>
    <row r="27" spans="1:10" x14ac:dyDescent="0.25">
      <c r="A27" s="1"/>
      <c r="B27" s="6"/>
      <c r="C27" s="1"/>
      <c r="D27" s="13"/>
      <c r="E27" s="14" t="s">
        <v>6</v>
      </c>
      <c r="F27" s="13" t="s">
        <v>5</v>
      </c>
      <c r="G27" s="13" t="s">
        <v>4</v>
      </c>
      <c r="H27" s="13" t="s">
        <v>3</v>
      </c>
      <c r="I27" s="1"/>
      <c r="J27" s="5"/>
    </row>
    <row r="28" spans="1:10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0" x14ac:dyDescent="0.25">
      <c r="A29" s="1"/>
      <c r="B29" s="6"/>
      <c r="C29" s="1"/>
      <c r="D29" s="32">
        <v>43568</v>
      </c>
      <c r="E29" s="33">
        <v>253.17</v>
      </c>
      <c r="F29" s="8">
        <v>293.564897922</v>
      </c>
      <c r="G29" s="11">
        <f t="shared" ref="G29:G32" si="0">F29/E29</f>
        <v>1.1595564163289489</v>
      </c>
      <c r="H29" s="10">
        <f t="shared" ref="H29:H32" si="1">F29-E29</f>
        <v>40.394897922000013</v>
      </c>
      <c r="I29" s="1"/>
      <c r="J29" s="5"/>
    </row>
    <row r="30" spans="1:10" x14ac:dyDescent="0.25">
      <c r="A30" s="1"/>
      <c r="B30" s="6"/>
      <c r="C30" s="1"/>
      <c r="D30" s="32">
        <v>43569</v>
      </c>
      <c r="E30" s="33">
        <v>253.17</v>
      </c>
      <c r="F30" s="8">
        <v>293.564897922</v>
      </c>
      <c r="G30" s="11">
        <f t="shared" si="0"/>
        <v>1.1595564163289489</v>
      </c>
      <c r="H30" s="10">
        <f t="shared" si="1"/>
        <v>40.394897922000013</v>
      </c>
      <c r="I30" s="1"/>
      <c r="J30" s="5"/>
    </row>
    <row r="31" spans="1:10" x14ac:dyDescent="0.25">
      <c r="A31" s="1"/>
      <c r="B31" s="6"/>
      <c r="C31" s="1"/>
      <c r="D31" s="32">
        <v>43570</v>
      </c>
      <c r="E31" s="33">
        <v>253.17</v>
      </c>
      <c r="F31" s="8">
        <v>281.05526876300002</v>
      </c>
      <c r="G31" s="11">
        <f t="shared" si="0"/>
        <v>1.1101444435083148</v>
      </c>
      <c r="H31" s="10">
        <f t="shared" si="1"/>
        <v>27.885268763000028</v>
      </c>
      <c r="I31" s="1"/>
      <c r="J31" s="5"/>
    </row>
    <row r="32" spans="1:10" x14ac:dyDescent="0.25">
      <c r="A32" s="1"/>
      <c r="B32" s="6"/>
      <c r="C32" s="1"/>
      <c r="D32" s="32">
        <v>43571</v>
      </c>
      <c r="E32" s="33">
        <v>253.17</v>
      </c>
      <c r="F32" s="33">
        <v>311.04295933100002</v>
      </c>
      <c r="G32" s="11">
        <f t="shared" si="0"/>
        <v>1.2285932746020463</v>
      </c>
      <c r="H32" s="10">
        <f t="shared" si="1"/>
        <v>57.872959331000033</v>
      </c>
      <c r="I32" s="1"/>
      <c r="J32" s="5"/>
    </row>
    <row r="33" spans="1:10" x14ac:dyDescent="0.25">
      <c r="A33" s="1"/>
      <c r="B33" s="6"/>
      <c r="C33" s="1"/>
      <c r="D33" s="32">
        <v>43572</v>
      </c>
      <c r="E33" s="33">
        <v>253.17</v>
      </c>
      <c r="F33" s="33">
        <v>329.71820188200002</v>
      </c>
      <c r="G33" s="11">
        <f t="shared" ref="G33:G43" si="2">F33/E33</f>
        <v>1.3023588967176207</v>
      </c>
      <c r="H33" s="10">
        <f t="shared" ref="H33:H42" si="3">F33-E33</f>
        <v>76.548201882000029</v>
      </c>
      <c r="I33" s="1"/>
      <c r="J33" s="5"/>
    </row>
    <row r="34" spans="1:10" x14ac:dyDescent="0.25">
      <c r="A34" s="1"/>
      <c r="B34" s="6"/>
      <c r="C34" s="1"/>
      <c r="D34" s="32">
        <v>43573</v>
      </c>
      <c r="E34" s="33">
        <v>253.17</v>
      </c>
      <c r="F34" s="8">
        <v>332.16327961299999</v>
      </c>
      <c r="G34" s="11">
        <f t="shared" si="2"/>
        <v>1.3120167461113086</v>
      </c>
      <c r="H34" s="10">
        <f t="shared" si="3"/>
        <v>78.993279612999999</v>
      </c>
      <c r="I34" s="1"/>
      <c r="J34" s="5"/>
    </row>
    <row r="35" spans="1:10" x14ac:dyDescent="0.25">
      <c r="A35" s="1"/>
      <c r="B35" s="6"/>
      <c r="C35" s="1"/>
      <c r="D35" s="32">
        <v>43574</v>
      </c>
      <c r="E35" s="33">
        <v>253.17</v>
      </c>
      <c r="F35" s="8">
        <v>332.16327961299999</v>
      </c>
      <c r="G35" s="11">
        <f t="shared" si="2"/>
        <v>1.3120167461113086</v>
      </c>
      <c r="H35" s="10">
        <f t="shared" si="3"/>
        <v>78.993279612999999</v>
      </c>
      <c r="I35" s="1"/>
      <c r="J35" s="5"/>
    </row>
    <row r="36" spans="1:10" x14ac:dyDescent="0.25">
      <c r="A36" s="1"/>
      <c r="B36" s="6"/>
      <c r="C36" s="1"/>
      <c r="D36" s="32">
        <v>43575</v>
      </c>
      <c r="E36" s="33">
        <v>253.17</v>
      </c>
      <c r="F36" s="8">
        <v>333.12931001799996</v>
      </c>
      <c r="G36" s="11">
        <f t="shared" si="2"/>
        <v>1.3158324841726903</v>
      </c>
      <c r="H36" s="10">
        <f t="shared" si="3"/>
        <v>79.959310017999968</v>
      </c>
      <c r="I36" s="1"/>
      <c r="J36" s="5"/>
    </row>
    <row r="37" spans="1:10" x14ac:dyDescent="0.25">
      <c r="A37" s="1"/>
      <c r="B37" s="6"/>
      <c r="C37" s="1"/>
      <c r="D37" s="32">
        <v>43576</v>
      </c>
      <c r="E37" s="33">
        <v>253.17</v>
      </c>
      <c r="F37" s="8">
        <v>333.12931001799996</v>
      </c>
      <c r="G37" s="11">
        <f t="shared" si="2"/>
        <v>1.3158324841726903</v>
      </c>
      <c r="H37" s="10">
        <f t="shared" si="3"/>
        <v>79.959310017999968</v>
      </c>
      <c r="I37" s="1"/>
      <c r="J37" s="5"/>
    </row>
    <row r="38" spans="1:10" x14ac:dyDescent="0.25">
      <c r="A38" s="1"/>
      <c r="B38" s="6"/>
      <c r="C38" s="1"/>
      <c r="D38" s="32">
        <v>43577</v>
      </c>
      <c r="E38" s="33">
        <v>253.17</v>
      </c>
      <c r="F38" s="8">
        <v>271.09953638499996</v>
      </c>
      <c r="G38" s="11">
        <f t="shared" si="2"/>
        <v>1.070820146087609</v>
      </c>
      <c r="H38" s="10">
        <f t="shared" si="3"/>
        <v>17.929536384999977</v>
      </c>
      <c r="I38" s="1"/>
      <c r="J38" s="5"/>
    </row>
    <row r="39" spans="1:10" x14ac:dyDescent="0.25">
      <c r="A39" s="1"/>
      <c r="B39" s="6"/>
      <c r="C39" s="1"/>
      <c r="D39" s="32">
        <v>43578</v>
      </c>
      <c r="E39" s="33">
        <v>253.17</v>
      </c>
      <c r="F39" s="8">
        <v>277.47679237199998</v>
      </c>
      <c r="G39" s="11">
        <f t="shared" si="2"/>
        <v>1.0960097656594383</v>
      </c>
      <c r="H39" s="10">
        <f t="shared" si="3"/>
        <v>24.30679237199999</v>
      </c>
      <c r="I39" s="1"/>
      <c r="J39" s="5"/>
    </row>
    <row r="40" spans="1:10" x14ac:dyDescent="0.25">
      <c r="A40" s="1"/>
      <c r="B40" s="6"/>
      <c r="C40" s="1"/>
      <c r="D40" s="32">
        <v>43579</v>
      </c>
      <c r="E40" s="33">
        <v>253.17</v>
      </c>
      <c r="F40" s="8">
        <v>269.66936107600003</v>
      </c>
      <c r="G40" s="11">
        <f t="shared" si="2"/>
        <v>1.0651710750720862</v>
      </c>
      <c r="H40" s="10">
        <f t="shared" si="3"/>
        <v>16.499361076000042</v>
      </c>
      <c r="I40" s="1"/>
      <c r="J40" s="5"/>
    </row>
    <row r="41" spans="1:10" x14ac:dyDescent="0.25">
      <c r="A41" s="1"/>
      <c r="B41" s="6"/>
      <c r="C41" s="1"/>
      <c r="D41" s="32">
        <v>43580</v>
      </c>
      <c r="E41" s="33">
        <v>253.17</v>
      </c>
      <c r="F41" s="8">
        <v>272.25869312700002</v>
      </c>
      <c r="G41" s="11">
        <f t="shared" si="2"/>
        <v>1.0753987167792394</v>
      </c>
      <c r="H41" s="10">
        <f t="shared" si="3"/>
        <v>19.088693127000028</v>
      </c>
      <c r="I41" s="1"/>
      <c r="J41" s="5"/>
    </row>
    <row r="42" spans="1:10" x14ac:dyDescent="0.25">
      <c r="A42" s="1"/>
      <c r="B42" s="6"/>
      <c r="C42" s="1"/>
      <c r="D42" s="32">
        <v>43581</v>
      </c>
      <c r="E42" s="33">
        <v>253.17</v>
      </c>
      <c r="F42" s="8">
        <v>370.70177468700001</v>
      </c>
      <c r="G42" s="11">
        <f t="shared" si="2"/>
        <v>1.46424052884228</v>
      </c>
      <c r="H42" s="10">
        <f t="shared" si="3"/>
        <v>117.53177468700002</v>
      </c>
      <c r="I42" s="1"/>
      <c r="J42" s="5"/>
    </row>
    <row r="43" spans="1:10" x14ac:dyDescent="0.25">
      <c r="A43" s="1"/>
      <c r="B43" s="6"/>
      <c r="C43" s="1"/>
      <c r="D43" s="42" t="s">
        <v>79</v>
      </c>
      <c r="E43" s="34">
        <f>SUM(E29:E42)</f>
        <v>3544.3800000000006</v>
      </c>
      <c r="F43" s="34">
        <f>SUM(F29:F42)</f>
        <v>4300.7375627290003</v>
      </c>
      <c r="G43" s="43">
        <f t="shared" si="2"/>
        <v>1.2133962957496092</v>
      </c>
      <c r="H43" s="34">
        <f>SUM(H29:H42)</f>
        <v>756.35756272900028</v>
      </c>
      <c r="I43" s="1"/>
      <c r="J43" s="5"/>
    </row>
    <row r="44" spans="1:10" x14ac:dyDescent="0.25">
      <c r="A44" s="1"/>
      <c r="B44" s="6"/>
      <c r="C44" s="1"/>
      <c r="D44" s="9" t="s">
        <v>0</v>
      </c>
      <c r="E44" s="8"/>
      <c r="F44" s="8">
        <f>AVERAGE(F29:F42)</f>
        <v>307.19554019492858</v>
      </c>
      <c r="G44" s="7"/>
      <c r="H44" s="8">
        <f>AVERAGE(H29:H42)</f>
        <v>54.025540194928588</v>
      </c>
      <c r="I44" s="1"/>
      <c r="J44" s="5"/>
    </row>
    <row r="45" spans="1:10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0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0" x14ac:dyDescent="0.25">
      <c r="A47" s="1"/>
      <c r="B47" s="6"/>
      <c r="C47" s="1"/>
      <c r="D47" s="1"/>
      <c r="E47" s="1"/>
      <c r="F47" s="1"/>
      <c r="G47" s="1"/>
      <c r="H47" s="1"/>
      <c r="I47" s="1"/>
      <c r="J47" s="5"/>
    </row>
    <row r="48" spans="1:10" x14ac:dyDescent="0.25">
      <c r="A48" s="1"/>
      <c r="B48" s="6"/>
      <c r="C48" s="1"/>
      <c r="D48" s="1"/>
      <c r="E48" s="1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</sheetData>
  <mergeCells count="6"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1:K49"/>
  <sheetViews>
    <sheetView showGridLines="0" topLeftCell="A7" workbookViewId="0">
      <selection activeCell="H44" sqref="H44"/>
    </sheetView>
  </sheetViews>
  <sheetFormatPr defaultRowHeight="12.75" x14ac:dyDescent="0.25"/>
  <cols>
    <col min="1" max="2" width="9.140625" style="1"/>
    <col min="3" max="3" width="4.7109375" style="1" customWidth="1"/>
    <col min="4" max="4" width="24.5703125" style="1" customWidth="1"/>
    <col min="5" max="5" width="19.5703125" style="1" bestFit="1" customWidth="1"/>
    <col min="6" max="8" width="18.7109375" style="1" customWidth="1"/>
    <col min="9" max="258" width="9.140625" style="1"/>
    <col min="259" max="259" width="4.7109375" style="1" customWidth="1"/>
    <col min="260" max="260" width="20.7109375" style="1" customWidth="1"/>
    <col min="261" max="264" width="18.7109375" style="1" customWidth="1"/>
    <col min="265" max="514" width="9.140625" style="1"/>
    <col min="515" max="515" width="4.7109375" style="1" customWidth="1"/>
    <col min="516" max="516" width="20.7109375" style="1" customWidth="1"/>
    <col min="517" max="520" width="18.7109375" style="1" customWidth="1"/>
    <col min="521" max="770" width="9.140625" style="1"/>
    <col min="771" max="771" width="4.7109375" style="1" customWidth="1"/>
    <col min="772" max="772" width="20.7109375" style="1" customWidth="1"/>
    <col min="773" max="776" width="18.7109375" style="1" customWidth="1"/>
    <col min="777" max="1026" width="9.140625" style="1"/>
    <col min="1027" max="1027" width="4.7109375" style="1" customWidth="1"/>
    <col min="1028" max="1028" width="20.7109375" style="1" customWidth="1"/>
    <col min="1029" max="1032" width="18.7109375" style="1" customWidth="1"/>
    <col min="1033" max="1282" width="9.140625" style="1"/>
    <col min="1283" max="1283" width="4.7109375" style="1" customWidth="1"/>
    <col min="1284" max="1284" width="20.7109375" style="1" customWidth="1"/>
    <col min="1285" max="1288" width="18.7109375" style="1" customWidth="1"/>
    <col min="1289" max="1538" width="9.140625" style="1"/>
    <col min="1539" max="1539" width="4.7109375" style="1" customWidth="1"/>
    <col min="1540" max="1540" width="20.7109375" style="1" customWidth="1"/>
    <col min="1541" max="1544" width="18.7109375" style="1" customWidth="1"/>
    <col min="1545" max="1794" width="9.140625" style="1"/>
    <col min="1795" max="1795" width="4.7109375" style="1" customWidth="1"/>
    <col min="1796" max="1796" width="20.7109375" style="1" customWidth="1"/>
    <col min="1797" max="1800" width="18.7109375" style="1" customWidth="1"/>
    <col min="1801" max="2050" width="9.140625" style="1"/>
    <col min="2051" max="2051" width="4.7109375" style="1" customWidth="1"/>
    <col min="2052" max="2052" width="20.7109375" style="1" customWidth="1"/>
    <col min="2053" max="2056" width="18.7109375" style="1" customWidth="1"/>
    <col min="2057" max="2306" width="9.140625" style="1"/>
    <col min="2307" max="2307" width="4.7109375" style="1" customWidth="1"/>
    <col min="2308" max="2308" width="20.7109375" style="1" customWidth="1"/>
    <col min="2309" max="2312" width="18.7109375" style="1" customWidth="1"/>
    <col min="2313" max="2562" width="9.140625" style="1"/>
    <col min="2563" max="2563" width="4.7109375" style="1" customWidth="1"/>
    <col min="2564" max="2564" width="20.7109375" style="1" customWidth="1"/>
    <col min="2565" max="2568" width="18.7109375" style="1" customWidth="1"/>
    <col min="2569" max="2818" width="9.140625" style="1"/>
    <col min="2819" max="2819" width="4.7109375" style="1" customWidth="1"/>
    <col min="2820" max="2820" width="20.7109375" style="1" customWidth="1"/>
    <col min="2821" max="2824" width="18.7109375" style="1" customWidth="1"/>
    <col min="2825" max="3074" width="9.140625" style="1"/>
    <col min="3075" max="3075" width="4.7109375" style="1" customWidth="1"/>
    <col min="3076" max="3076" width="20.7109375" style="1" customWidth="1"/>
    <col min="3077" max="3080" width="18.7109375" style="1" customWidth="1"/>
    <col min="3081" max="3330" width="9.140625" style="1"/>
    <col min="3331" max="3331" width="4.7109375" style="1" customWidth="1"/>
    <col min="3332" max="3332" width="20.7109375" style="1" customWidth="1"/>
    <col min="3333" max="3336" width="18.7109375" style="1" customWidth="1"/>
    <col min="3337" max="3586" width="9.140625" style="1"/>
    <col min="3587" max="3587" width="4.7109375" style="1" customWidth="1"/>
    <col min="3588" max="3588" width="20.7109375" style="1" customWidth="1"/>
    <col min="3589" max="3592" width="18.7109375" style="1" customWidth="1"/>
    <col min="3593" max="3842" width="9.140625" style="1"/>
    <col min="3843" max="3843" width="4.7109375" style="1" customWidth="1"/>
    <col min="3844" max="3844" width="20.7109375" style="1" customWidth="1"/>
    <col min="3845" max="3848" width="18.7109375" style="1" customWidth="1"/>
    <col min="3849" max="4098" width="9.140625" style="1"/>
    <col min="4099" max="4099" width="4.7109375" style="1" customWidth="1"/>
    <col min="4100" max="4100" width="20.7109375" style="1" customWidth="1"/>
    <col min="4101" max="4104" width="18.7109375" style="1" customWidth="1"/>
    <col min="4105" max="4354" width="9.140625" style="1"/>
    <col min="4355" max="4355" width="4.7109375" style="1" customWidth="1"/>
    <col min="4356" max="4356" width="20.7109375" style="1" customWidth="1"/>
    <col min="4357" max="4360" width="18.7109375" style="1" customWidth="1"/>
    <col min="4361" max="4610" width="9.140625" style="1"/>
    <col min="4611" max="4611" width="4.7109375" style="1" customWidth="1"/>
    <col min="4612" max="4612" width="20.7109375" style="1" customWidth="1"/>
    <col min="4613" max="4616" width="18.7109375" style="1" customWidth="1"/>
    <col min="4617" max="4866" width="9.140625" style="1"/>
    <col min="4867" max="4867" width="4.7109375" style="1" customWidth="1"/>
    <col min="4868" max="4868" width="20.7109375" style="1" customWidth="1"/>
    <col min="4869" max="4872" width="18.7109375" style="1" customWidth="1"/>
    <col min="4873" max="5122" width="9.140625" style="1"/>
    <col min="5123" max="5123" width="4.7109375" style="1" customWidth="1"/>
    <col min="5124" max="5124" width="20.7109375" style="1" customWidth="1"/>
    <col min="5125" max="5128" width="18.7109375" style="1" customWidth="1"/>
    <col min="5129" max="5378" width="9.140625" style="1"/>
    <col min="5379" max="5379" width="4.7109375" style="1" customWidth="1"/>
    <col min="5380" max="5380" width="20.7109375" style="1" customWidth="1"/>
    <col min="5381" max="5384" width="18.7109375" style="1" customWidth="1"/>
    <col min="5385" max="5634" width="9.140625" style="1"/>
    <col min="5635" max="5635" width="4.7109375" style="1" customWidth="1"/>
    <col min="5636" max="5636" width="20.7109375" style="1" customWidth="1"/>
    <col min="5637" max="5640" width="18.7109375" style="1" customWidth="1"/>
    <col min="5641" max="5890" width="9.140625" style="1"/>
    <col min="5891" max="5891" width="4.7109375" style="1" customWidth="1"/>
    <col min="5892" max="5892" width="20.7109375" style="1" customWidth="1"/>
    <col min="5893" max="5896" width="18.7109375" style="1" customWidth="1"/>
    <col min="5897" max="6146" width="9.140625" style="1"/>
    <col min="6147" max="6147" width="4.7109375" style="1" customWidth="1"/>
    <col min="6148" max="6148" width="20.7109375" style="1" customWidth="1"/>
    <col min="6149" max="6152" width="18.7109375" style="1" customWidth="1"/>
    <col min="6153" max="6402" width="9.140625" style="1"/>
    <col min="6403" max="6403" width="4.7109375" style="1" customWidth="1"/>
    <col min="6404" max="6404" width="20.7109375" style="1" customWidth="1"/>
    <col min="6405" max="6408" width="18.7109375" style="1" customWidth="1"/>
    <col min="6409" max="6658" width="9.140625" style="1"/>
    <col min="6659" max="6659" width="4.7109375" style="1" customWidth="1"/>
    <col min="6660" max="6660" width="20.7109375" style="1" customWidth="1"/>
    <col min="6661" max="6664" width="18.7109375" style="1" customWidth="1"/>
    <col min="6665" max="6914" width="9.140625" style="1"/>
    <col min="6915" max="6915" width="4.7109375" style="1" customWidth="1"/>
    <col min="6916" max="6916" width="20.7109375" style="1" customWidth="1"/>
    <col min="6917" max="6920" width="18.7109375" style="1" customWidth="1"/>
    <col min="6921" max="7170" width="9.140625" style="1"/>
    <col min="7171" max="7171" width="4.7109375" style="1" customWidth="1"/>
    <col min="7172" max="7172" width="20.7109375" style="1" customWidth="1"/>
    <col min="7173" max="7176" width="18.7109375" style="1" customWidth="1"/>
    <col min="7177" max="7426" width="9.140625" style="1"/>
    <col min="7427" max="7427" width="4.7109375" style="1" customWidth="1"/>
    <col min="7428" max="7428" width="20.7109375" style="1" customWidth="1"/>
    <col min="7429" max="7432" width="18.7109375" style="1" customWidth="1"/>
    <col min="7433" max="7682" width="9.140625" style="1"/>
    <col min="7683" max="7683" width="4.7109375" style="1" customWidth="1"/>
    <col min="7684" max="7684" width="20.7109375" style="1" customWidth="1"/>
    <col min="7685" max="7688" width="18.7109375" style="1" customWidth="1"/>
    <col min="7689" max="7938" width="9.140625" style="1"/>
    <col min="7939" max="7939" width="4.7109375" style="1" customWidth="1"/>
    <col min="7940" max="7940" width="20.7109375" style="1" customWidth="1"/>
    <col min="7941" max="7944" width="18.7109375" style="1" customWidth="1"/>
    <col min="7945" max="8194" width="9.140625" style="1"/>
    <col min="8195" max="8195" width="4.7109375" style="1" customWidth="1"/>
    <col min="8196" max="8196" width="20.7109375" style="1" customWidth="1"/>
    <col min="8197" max="8200" width="18.7109375" style="1" customWidth="1"/>
    <col min="8201" max="8450" width="9.140625" style="1"/>
    <col min="8451" max="8451" width="4.7109375" style="1" customWidth="1"/>
    <col min="8452" max="8452" width="20.7109375" style="1" customWidth="1"/>
    <col min="8453" max="8456" width="18.7109375" style="1" customWidth="1"/>
    <col min="8457" max="8706" width="9.140625" style="1"/>
    <col min="8707" max="8707" width="4.7109375" style="1" customWidth="1"/>
    <col min="8708" max="8708" width="20.7109375" style="1" customWidth="1"/>
    <col min="8709" max="8712" width="18.7109375" style="1" customWidth="1"/>
    <col min="8713" max="8962" width="9.140625" style="1"/>
    <col min="8963" max="8963" width="4.7109375" style="1" customWidth="1"/>
    <col min="8964" max="8964" width="20.7109375" style="1" customWidth="1"/>
    <col min="8965" max="8968" width="18.7109375" style="1" customWidth="1"/>
    <col min="8969" max="9218" width="9.140625" style="1"/>
    <col min="9219" max="9219" width="4.7109375" style="1" customWidth="1"/>
    <col min="9220" max="9220" width="20.7109375" style="1" customWidth="1"/>
    <col min="9221" max="9224" width="18.7109375" style="1" customWidth="1"/>
    <col min="9225" max="9474" width="9.140625" style="1"/>
    <col min="9475" max="9475" width="4.7109375" style="1" customWidth="1"/>
    <col min="9476" max="9476" width="20.7109375" style="1" customWidth="1"/>
    <col min="9477" max="9480" width="18.7109375" style="1" customWidth="1"/>
    <col min="9481" max="9730" width="9.140625" style="1"/>
    <col min="9731" max="9731" width="4.7109375" style="1" customWidth="1"/>
    <col min="9732" max="9732" width="20.7109375" style="1" customWidth="1"/>
    <col min="9733" max="9736" width="18.7109375" style="1" customWidth="1"/>
    <col min="9737" max="9986" width="9.140625" style="1"/>
    <col min="9987" max="9987" width="4.7109375" style="1" customWidth="1"/>
    <col min="9988" max="9988" width="20.7109375" style="1" customWidth="1"/>
    <col min="9989" max="9992" width="18.7109375" style="1" customWidth="1"/>
    <col min="9993" max="10242" width="9.140625" style="1"/>
    <col min="10243" max="10243" width="4.7109375" style="1" customWidth="1"/>
    <col min="10244" max="10244" width="20.7109375" style="1" customWidth="1"/>
    <col min="10245" max="10248" width="18.7109375" style="1" customWidth="1"/>
    <col min="10249" max="10498" width="9.140625" style="1"/>
    <col min="10499" max="10499" width="4.7109375" style="1" customWidth="1"/>
    <col min="10500" max="10500" width="20.7109375" style="1" customWidth="1"/>
    <col min="10501" max="10504" width="18.7109375" style="1" customWidth="1"/>
    <col min="10505" max="10754" width="9.140625" style="1"/>
    <col min="10755" max="10755" width="4.7109375" style="1" customWidth="1"/>
    <col min="10756" max="10756" width="20.7109375" style="1" customWidth="1"/>
    <col min="10757" max="10760" width="18.7109375" style="1" customWidth="1"/>
    <col min="10761" max="11010" width="9.140625" style="1"/>
    <col min="11011" max="11011" width="4.7109375" style="1" customWidth="1"/>
    <col min="11012" max="11012" width="20.7109375" style="1" customWidth="1"/>
    <col min="11013" max="11016" width="18.7109375" style="1" customWidth="1"/>
    <col min="11017" max="11266" width="9.140625" style="1"/>
    <col min="11267" max="11267" width="4.7109375" style="1" customWidth="1"/>
    <col min="11268" max="11268" width="20.7109375" style="1" customWidth="1"/>
    <col min="11269" max="11272" width="18.7109375" style="1" customWidth="1"/>
    <col min="11273" max="11522" width="9.140625" style="1"/>
    <col min="11523" max="11523" width="4.7109375" style="1" customWidth="1"/>
    <col min="11524" max="11524" width="20.7109375" style="1" customWidth="1"/>
    <col min="11525" max="11528" width="18.7109375" style="1" customWidth="1"/>
    <col min="11529" max="11778" width="9.140625" style="1"/>
    <col min="11779" max="11779" width="4.7109375" style="1" customWidth="1"/>
    <col min="11780" max="11780" width="20.7109375" style="1" customWidth="1"/>
    <col min="11781" max="11784" width="18.7109375" style="1" customWidth="1"/>
    <col min="11785" max="12034" width="9.140625" style="1"/>
    <col min="12035" max="12035" width="4.7109375" style="1" customWidth="1"/>
    <col min="12036" max="12036" width="20.7109375" style="1" customWidth="1"/>
    <col min="12037" max="12040" width="18.7109375" style="1" customWidth="1"/>
    <col min="12041" max="12290" width="9.140625" style="1"/>
    <col min="12291" max="12291" width="4.7109375" style="1" customWidth="1"/>
    <col min="12292" max="12292" width="20.7109375" style="1" customWidth="1"/>
    <col min="12293" max="12296" width="18.7109375" style="1" customWidth="1"/>
    <col min="12297" max="12546" width="9.140625" style="1"/>
    <col min="12547" max="12547" width="4.7109375" style="1" customWidth="1"/>
    <col min="12548" max="12548" width="20.7109375" style="1" customWidth="1"/>
    <col min="12549" max="12552" width="18.7109375" style="1" customWidth="1"/>
    <col min="12553" max="12802" width="9.140625" style="1"/>
    <col min="12803" max="12803" width="4.7109375" style="1" customWidth="1"/>
    <col min="12804" max="12804" width="20.7109375" style="1" customWidth="1"/>
    <col min="12805" max="12808" width="18.7109375" style="1" customWidth="1"/>
    <col min="12809" max="13058" width="9.140625" style="1"/>
    <col min="13059" max="13059" width="4.7109375" style="1" customWidth="1"/>
    <col min="13060" max="13060" width="20.7109375" style="1" customWidth="1"/>
    <col min="13061" max="13064" width="18.7109375" style="1" customWidth="1"/>
    <col min="13065" max="13314" width="9.140625" style="1"/>
    <col min="13315" max="13315" width="4.7109375" style="1" customWidth="1"/>
    <col min="13316" max="13316" width="20.7109375" style="1" customWidth="1"/>
    <col min="13317" max="13320" width="18.7109375" style="1" customWidth="1"/>
    <col min="13321" max="13570" width="9.140625" style="1"/>
    <col min="13571" max="13571" width="4.7109375" style="1" customWidth="1"/>
    <col min="13572" max="13572" width="20.7109375" style="1" customWidth="1"/>
    <col min="13573" max="13576" width="18.7109375" style="1" customWidth="1"/>
    <col min="13577" max="13826" width="9.140625" style="1"/>
    <col min="13827" max="13827" width="4.7109375" style="1" customWidth="1"/>
    <col min="13828" max="13828" width="20.7109375" style="1" customWidth="1"/>
    <col min="13829" max="13832" width="18.7109375" style="1" customWidth="1"/>
    <col min="13833" max="14082" width="9.140625" style="1"/>
    <col min="14083" max="14083" width="4.7109375" style="1" customWidth="1"/>
    <col min="14084" max="14084" width="20.7109375" style="1" customWidth="1"/>
    <col min="14085" max="14088" width="18.7109375" style="1" customWidth="1"/>
    <col min="14089" max="14338" width="9.140625" style="1"/>
    <col min="14339" max="14339" width="4.7109375" style="1" customWidth="1"/>
    <col min="14340" max="14340" width="20.7109375" style="1" customWidth="1"/>
    <col min="14341" max="14344" width="18.7109375" style="1" customWidth="1"/>
    <col min="14345" max="14594" width="9.140625" style="1"/>
    <col min="14595" max="14595" width="4.7109375" style="1" customWidth="1"/>
    <col min="14596" max="14596" width="20.7109375" style="1" customWidth="1"/>
    <col min="14597" max="14600" width="18.7109375" style="1" customWidth="1"/>
    <col min="14601" max="14850" width="9.140625" style="1"/>
    <col min="14851" max="14851" width="4.7109375" style="1" customWidth="1"/>
    <col min="14852" max="14852" width="20.7109375" style="1" customWidth="1"/>
    <col min="14853" max="14856" width="18.7109375" style="1" customWidth="1"/>
    <col min="14857" max="15106" width="9.140625" style="1"/>
    <col min="15107" max="15107" width="4.7109375" style="1" customWidth="1"/>
    <col min="15108" max="15108" width="20.7109375" style="1" customWidth="1"/>
    <col min="15109" max="15112" width="18.7109375" style="1" customWidth="1"/>
    <col min="15113" max="15362" width="9.140625" style="1"/>
    <col min="15363" max="15363" width="4.7109375" style="1" customWidth="1"/>
    <col min="15364" max="15364" width="20.7109375" style="1" customWidth="1"/>
    <col min="15365" max="15368" width="18.7109375" style="1" customWidth="1"/>
    <col min="15369" max="15618" width="9.140625" style="1"/>
    <col min="15619" max="15619" width="4.7109375" style="1" customWidth="1"/>
    <col min="15620" max="15620" width="20.7109375" style="1" customWidth="1"/>
    <col min="15621" max="15624" width="18.7109375" style="1" customWidth="1"/>
    <col min="15625" max="15874" width="9.140625" style="1"/>
    <col min="15875" max="15875" width="4.7109375" style="1" customWidth="1"/>
    <col min="15876" max="15876" width="20.7109375" style="1" customWidth="1"/>
    <col min="15877" max="15880" width="18.7109375" style="1" customWidth="1"/>
    <col min="15881" max="16130" width="9.140625" style="1"/>
    <col min="16131" max="16131" width="4.7109375" style="1" customWidth="1"/>
    <col min="16132" max="16132" width="20.7109375" style="1" customWidth="1"/>
    <col min="16133" max="16136" width="18.7109375" style="1" customWidth="1"/>
    <col min="16137" max="16384" width="9.140625" style="1"/>
  </cols>
  <sheetData>
    <row r="1" spans="2:11" x14ac:dyDescent="0.25">
      <c r="K1" s="28"/>
    </row>
    <row r="2" spans="2:11" x14ac:dyDescent="0.25">
      <c r="B2" s="31"/>
      <c r="C2" s="30"/>
      <c r="D2" s="30"/>
      <c r="E2" s="30"/>
      <c r="F2" s="30"/>
      <c r="G2" s="30"/>
      <c r="H2" s="30"/>
      <c r="I2" s="30"/>
      <c r="J2" s="29"/>
      <c r="K2" s="28"/>
    </row>
    <row r="3" spans="2:11" x14ac:dyDescent="0.25">
      <c r="B3" s="6"/>
      <c r="E3" s="27"/>
      <c r="F3" s="26" t="s">
        <v>35</v>
      </c>
      <c r="G3" s="27"/>
      <c r="J3" s="5"/>
    </row>
    <row r="4" spans="2:11" x14ac:dyDescent="0.25">
      <c r="B4" s="6"/>
      <c r="F4" s="26" t="s">
        <v>34</v>
      </c>
      <c r="J4" s="5"/>
    </row>
    <row r="5" spans="2:11" x14ac:dyDescent="0.25">
      <c r="B5" s="6"/>
      <c r="D5" s="16"/>
      <c r="J5" s="5"/>
    </row>
    <row r="6" spans="2:11" x14ac:dyDescent="0.25">
      <c r="B6" s="6"/>
      <c r="E6" s="25"/>
      <c r="J6" s="5"/>
    </row>
    <row r="7" spans="2:11" ht="15" customHeight="1" x14ac:dyDescent="0.25">
      <c r="B7" s="6"/>
      <c r="D7" s="16" t="s">
        <v>33</v>
      </c>
      <c r="E7" s="24" t="s">
        <v>36</v>
      </c>
      <c r="F7" s="24"/>
      <c r="J7" s="5"/>
    </row>
    <row r="8" spans="2:11" x14ac:dyDescent="0.25">
      <c r="B8" s="6"/>
      <c r="J8" s="5"/>
    </row>
    <row r="9" spans="2:11" x14ac:dyDescent="0.25">
      <c r="B9" s="6"/>
      <c r="D9" s="96" t="s">
        <v>32</v>
      </c>
      <c r="E9" s="96"/>
      <c r="F9" s="96"/>
      <c r="J9" s="5"/>
    </row>
    <row r="10" spans="2:11" x14ac:dyDescent="0.25">
      <c r="B10" s="6"/>
      <c r="J10" s="5"/>
    </row>
    <row r="11" spans="2:11" x14ac:dyDescent="0.25">
      <c r="B11" s="6"/>
      <c r="D11" s="1" t="s">
        <v>31</v>
      </c>
      <c r="J11" s="5"/>
    </row>
    <row r="12" spans="2:11" x14ac:dyDescent="0.25">
      <c r="B12" s="6"/>
      <c r="J12" s="5"/>
    </row>
    <row r="13" spans="2:11" ht="15" customHeight="1" x14ac:dyDescent="0.25">
      <c r="B13" s="6"/>
      <c r="D13" s="16" t="s">
        <v>30</v>
      </c>
      <c r="E13" s="23" t="s">
        <v>39</v>
      </c>
      <c r="J13" s="5"/>
    </row>
    <row r="14" spans="2:11" x14ac:dyDescent="0.25">
      <c r="B14" s="6"/>
      <c r="J14" s="5"/>
    </row>
    <row r="15" spans="2:11" x14ac:dyDescent="0.25">
      <c r="B15" s="6"/>
      <c r="H15" s="36" t="s">
        <v>29</v>
      </c>
      <c r="J15" s="5"/>
    </row>
    <row r="16" spans="2:11" ht="15" customHeight="1" x14ac:dyDescent="0.25">
      <c r="B16" s="6"/>
      <c r="C16" s="22"/>
      <c r="D16" s="21"/>
      <c r="E16" s="20"/>
      <c r="F16" s="20"/>
      <c r="G16" s="19"/>
      <c r="H16" s="12" t="s">
        <v>28</v>
      </c>
      <c r="J16" s="5"/>
    </row>
    <row r="17" spans="2:10" ht="15" customHeight="1" x14ac:dyDescent="0.25">
      <c r="B17" s="6"/>
      <c r="C17" s="15" t="s">
        <v>27</v>
      </c>
      <c r="D17" s="93" t="s">
        <v>26</v>
      </c>
      <c r="E17" s="94"/>
      <c r="F17" s="94"/>
      <c r="G17" s="95"/>
      <c r="H17" s="7"/>
      <c r="J17" s="5"/>
    </row>
    <row r="18" spans="2:10" ht="15" customHeight="1" x14ac:dyDescent="0.25">
      <c r="B18" s="6"/>
      <c r="C18" s="18"/>
      <c r="D18" s="93" t="s">
        <v>25</v>
      </c>
      <c r="E18" s="94"/>
      <c r="F18" s="94"/>
      <c r="G18" s="95"/>
      <c r="H18" s="7" t="s">
        <v>40</v>
      </c>
      <c r="J18" s="5"/>
    </row>
    <row r="19" spans="2:10" ht="15" customHeight="1" x14ac:dyDescent="0.25">
      <c r="B19" s="6"/>
      <c r="C19" s="17"/>
      <c r="D19" s="93" t="s">
        <v>24</v>
      </c>
      <c r="E19" s="94"/>
      <c r="F19" s="94"/>
      <c r="G19" s="95"/>
      <c r="H19" s="7" t="s">
        <v>23</v>
      </c>
      <c r="J19" s="5"/>
    </row>
    <row r="20" spans="2:10" ht="15" customHeight="1" x14ac:dyDescent="0.25"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167.56960000000001</v>
      </c>
      <c r="J20" s="5"/>
    </row>
    <row r="21" spans="2:10" ht="15" customHeight="1" x14ac:dyDescent="0.25"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J21" s="5"/>
    </row>
    <row r="22" spans="2:10" x14ac:dyDescent="0.25">
      <c r="B22" s="6"/>
      <c r="J22" s="5"/>
    </row>
    <row r="23" spans="2:10" x14ac:dyDescent="0.25">
      <c r="B23" s="6"/>
      <c r="J23" s="5"/>
    </row>
    <row r="24" spans="2:10" x14ac:dyDescent="0.25">
      <c r="B24" s="6"/>
      <c r="H24" s="16" t="s">
        <v>17</v>
      </c>
      <c r="J24" s="5"/>
    </row>
    <row r="25" spans="2:10" ht="14.1" customHeight="1" x14ac:dyDescent="0.25">
      <c r="B25" s="6"/>
      <c r="D25" s="15" t="s">
        <v>16</v>
      </c>
      <c r="E25" s="15" t="s">
        <v>15</v>
      </c>
      <c r="F25" s="15" t="s">
        <v>14</v>
      </c>
      <c r="G25" s="15" t="s">
        <v>13</v>
      </c>
      <c r="H25" s="15" t="s">
        <v>12</v>
      </c>
      <c r="J25" s="5"/>
    </row>
    <row r="26" spans="2:10" ht="14.1" customHeight="1" x14ac:dyDescent="0.25">
      <c r="B26" s="6"/>
      <c r="D26" s="13" t="s">
        <v>11</v>
      </c>
      <c r="E26" s="13" t="s">
        <v>10</v>
      </c>
      <c r="F26" s="13" t="s">
        <v>9</v>
      </c>
      <c r="G26" s="13" t="s">
        <v>8</v>
      </c>
      <c r="H26" s="13" t="s">
        <v>7</v>
      </c>
      <c r="J26" s="5"/>
    </row>
    <row r="27" spans="2:10" ht="13.5" customHeight="1" x14ac:dyDescent="0.25">
      <c r="B27" s="6"/>
      <c r="D27" s="13"/>
      <c r="E27" s="14" t="s">
        <v>6</v>
      </c>
      <c r="F27" s="13" t="s">
        <v>5</v>
      </c>
      <c r="G27" s="13" t="s">
        <v>4</v>
      </c>
      <c r="H27" s="13" t="s">
        <v>3</v>
      </c>
      <c r="J27" s="5"/>
    </row>
    <row r="28" spans="2:10" ht="14.1" customHeight="1" x14ac:dyDescent="0.25">
      <c r="B28" s="6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J28" s="5"/>
    </row>
    <row r="29" spans="2:10" ht="15" customHeight="1" x14ac:dyDescent="0.25">
      <c r="B29" s="6"/>
      <c r="D29" s="32">
        <v>43204</v>
      </c>
      <c r="E29" s="33">
        <f>$H$20</f>
        <v>167.56960000000001</v>
      </c>
      <c r="F29" s="8">
        <v>190.02</v>
      </c>
      <c r="G29" s="11">
        <f t="shared" ref="G29:G39" si="0">F29/E29</f>
        <v>1.1339765685422654</v>
      </c>
      <c r="H29" s="10">
        <f t="shared" ref="H29:H39" si="1">F29-E29</f>
        <v>22.450400000000002</v>
      </c>
      <c r="J29" s="5"/>
    </row>
    <row r="30" spans="2:10" ht="15" customHeight="1" x14ac:dyDescent="0.25">
      <c r="B30" s="6"/>
      <c r="D30" s="32">
        <f>D29+1</f>
        <v>43205</v>
      </c>
      <c r="E30" s="33">
        <f>$H$20</f>
        <v>167.56960000000001</v>
      </c>
      <c r="F30" s="8">
        <v>190.02</v>
      </c>
      <c r="G30" s="11">
        <f t="shared" si="0"/>
        <v>1.1339765685422654</v>
      </c>
      <c r="H30" s="10">
        <f t="shared" si="1"/>
        <v>22.450400000000002</v>
      </c>
      <c r="J30" s="5"/>
    </row>
    <row r="31" spans="2:10" ht="15" customHeight="1" x14ac:dyDescent="0.25">
      <c r="B31" s="6"/>
      <c r="D31" s="32">
        <f t="shared" ref="D31:D42" si="2">D30+1</f>
        <v>43206</v>
      </c>
      <c r="E31" s="33">
        <f>$H$20</f>
        <v>167.56960000000001</v>
      </c>
      <c r="F31" s="8">
        <v>190.02</v>
      </c>
      <c r="G31" s="11">
        <f t="shared" si="0"/>
        <v>1.1339765685422654</v>
      </c>
      <c r="H31" s="10">
        <f t="shared" si="1"/>
        <v>22.450400000000002</v>
      </c>
      <c r="J31" s="5"/>
    </row>
    <row r="32" spans="2:10" ht="15" customHeight="1" x14ac:dyDescent="0.25">
      <c r="B32" s="6"/>
      <c r="D32" s="32">
        <f t="shared" si="2"/>
        <v>43207</v>
      </c>
      <c r="E32" s="33">
        <f>$H$20</f>
        <v>167.56960000000001</v>
      </c>
      <c r="F32" s="8">
        <v>190.02</v>
      </c>
      <c r="G32" s="11">
        <f t="shared" si="0"/>
        <v>1.1339765685422654</v>
      </c>
      <c r="H32" s="10">
        <f t="shared" si="1"/>
        <v>22.450400000000002</v>
      </c>
      <c r="J32" s="5"/>
    </row>
    <row r="33" spans="2:10" ht="15" customHeight="1" x14ac:dyDescent="0.25">
      <c r="B33" s="6"/>
      <c r="D33" s="32">
        <f t="shared" si="2"/>
        <v>43208</v>
      </c>
      <c r="E33" s="33">
        <f>$H$20</f>
        <v>167.56960000000001</v>
      </c>
      <c r="F33" s="8">
        <v>190.02</v>
      </c>
      <c r="G33" s="11">
        <f t="shared" si="0"/>
        <v>1.1339765685422654</v>
      </c>
      <c r="H33" s="10">
        <f t="shared" si="1"/>
        <v>22.450400000000002</v>
      </c>
      <c r="J33" s="5"/>
    </row>
    <row r="34" spans="2:10" ht="15" customHeight="1" x14ac:dyDescent="0.25">
      <c r="B34" s="6"/>
      <c r="D34" s="32">
        <f t="shared" si="2"/>
        <v>43209</v>
      </c>
      <c r="E34" s="33">
        <f t="shared" ref="E34:E42" si="3">$H$20</f>
        <v>167.56960000000001</v>
      </c>
      <c r="F34" s="8">
        <v>190.02</v>
      </c>
      <c r="G34" s="11">
        <f t="shared" si="0"/>
        <v>1.1339765685422654</v>
      </c>
      <c r="H34" s="10">
        <f t="shared" si="1"/>
        <v>22.450400000000002</v>
      </c>
      <c r="J34" s="5"/>
    </row>
    <row r="35" spans="2:10" ht="15" customHeight="1" x14ac:dyDescent="0.25">
      <c r="B35" s="6"/>
      <c r="D35" s="32">
        <f t="shared" si="2"/>
        <v>43210</v>
      </c>
      <c r="E35" s="33">
        <f t="shared" si="3"/>
        <v>167.56960000000001</v>
      </c>
      <c r="F35" s="8">
        <v>190.02</v>
      </c>
      <c r="G35" s="11">
        <f t="shared" si="0"/>
        <v>1.1339765685422654</v>
      </c>
      <c r="H35" s="10">
        <f t="shared" si="1"/>
        <v>22.450400000000002</v>
      </c>
      <c r="J35" s="5"/>
    </row>
    <row r="36" spans="2:10" ht="15" customHeight="1" x14ac:dyDescent="0.25">
      <c r="B36" s="6"/>
      <c r="D36" s="32">
        <f t="shared" si="2"/>
        <v>43211</v>
      </c>
      <c r="E36" s="33">
        <f t="shared" si="3"/>
        <v>167.56960000000001</v>
      </c>
      <c r="F36" s="8">
        <v>190.02</v>
      </c>
      <c r="G36" s="11">
        <f t="shared" si="0"/>
        <v>1.1339765685422654</v>
      </c>
      <c r="H36" s="10">
        <f t="shared" si="1"/>
        <v>22.450400000000002</v>
      </c>
      <c r="J36" s="5"/>
    </row>
    <row r="37" spans="2:10" ht="15" customHeight="1" x14ac:dyDescent="0.25">
      <c r="B37" s="6"/>
      <c r="D37" s="32">
        <f t="shared" si="2"/>
        <v>43212</v>
      </c>
      <c r="E37" s="33">
        <f t="shared" si="3"/>
        <v>167.56960000000001</v>
      </c>
      <c r="F37" s="8">
        <v>190.02</v>
      </c>
      <c r="G37" s="11">
        <f t="shared" si="0"/>
        <v>1.1339765685422654</v>
      </c>
      <c r="H37" s="10">
        <f t="shared" si="1"/>
        <v>22.450400000000002</v>
      </c>
      <c r="J37" s="5"/>
    </row>
    <row r="38" spans="2:10" ht="15" customHeight="1" x14ac:dyDescent="0.25">
      <c r="B38" s="6"/>
      <c r="D38" s="32">
        <f t="shared" si="2"/>
        <v>43213</v>
      </c>
      <c r="E38" s="33">
        <f t="shared" si="3"/>
        <v>167.56960000000001</v>
      </c>
      <c r="F38" s="8">
        <v>190.02</v>
      </c>
      <c r="G38" s="11">
        <f t="shared" si="0"/>
        <v>1.1339765685422654</v>
      </c>
      <c r="H38" s="10">
        <f t="shared" si="1"/>
        <v>22.450400000000002</v>
      </c>
      <c r="J38" s="5"/>
    </row>
    <row r="39" spans="2:10" ht="15" customHeight="1" x14ac:dyDescent="0.25">
      <c r="B39" s="6"/>
      <c r="D39" s="32">
        <f t="shared" si="2"/>
        <v>43214</v>
      </c>
      <c r="E39" s="33">
        <f t="shared" si="3"/>
        <v>167.56960000000001</v>
      </c>
      <c r="F39" s="8">
        <v>190.02</v>
      </c>
      <c r="G39" s="11">
        <f t="shared" si="0"/>
        <v>1.1339765685422654</v>
      </c>
      <c r="H39" s="10">
        <f t="shared" si="1"/>
        <v>22.450400000000002</v>
      </c>
      <c r="J39" s="5"/>
    </row>
    <row r="40" spans="2:10" ht="15" customHeight="1" x14ac:dyDescent="0.25">
      <c r="B40" s="6"/>
      <c r="D40" s="32">
        <f t="shared" si="2"/>
        <v>43215</v>
      </c>
      <c r="E40" s="33">
        <f t="shared" si="3"/>
        <v>167.56960000000001</v>
      </c>
      <c r="F40" s="8">
        <v>190.02</v>
      </c>
      <c r="G40" s="11">
        <f>F40/E40</f>
        <v>1.1339765685422654</v>
      </c>
      <c r="H40" s="10">
        <f>F40-E40</f>
        <v>22.450400000000002</v>
      </c>
      <c r="J40" s="5"/>
    </row>
    <row r="41" spans="2:10" ht="15" customHeight="1" x14ac:dyDescent="0.25">
      <c r="B41" s="6"/>
      <c r="D41" s="32">
        <f t="shared" si="2"/>
        <v>43216</v>
      </c>
      <c r="E41" s="33">
        <f t="shared" si="3"/>
        <v>167.56960000000001</v>
      </c>
      <c r="F41" s="8">
        <v>190.02</v>
      </c>
      <c r="G41" s="11">
        <f t="shared" ref="G41:G42" si="4">F41/E41</f>
        <v>1.1339765685422654</v>
      </c>
      <c r="H41" s="10">
        <f t="shared" ref="H41:H42" si="5">F41-E41</f>
        <v>22.450400000000002</v>
      </c>
      <c r="J41" s="5"/>
    </row>
    <row r="42" spans="2:10" ht="15" customHeight="1" x14ac:dyDescent="0.25">
      <c r="B42" s="6"/>
      <c r="D42" s="32">
        <f t="shared" si="2"/>
        <v>43217</v>
      </c>
      <c r="E42" s="33">
        <f t="shared" si="3"/>
        <v>167.56960000000001</v>
      </c>
      <c r="F42" s="8">
        <v>190.02</v>
      </c>
      <c r="G42" s="11">
        <f t="shared" si="4"/>
        <v>1.1339765685422654</v>
      </c>
      <c r="H42" s="10">
        <f t="shared" si="5"/>
        <v>22.450400000000002</v>
      </c>
      <c r="J42" s="5"/>
    </row>
    <row r="43" spans="2:10" ht="15" customHeight="1" x14ac:dyDescent="0.25">
      <c r="B43" s="6"/>
      <c r="D43" s="9" t="s">
        <v>1</v>
      </c>
      <c r="E43" s="34">
        <f>SUM(E29:E42)</f>
        <v>2345.9744000000001</v>
      </c>
      <c r="F43" s="34">
        <f>SUM(F29:F42)</f>
        <v>2660.28</v>
      </c>
      <c r="G43" s="34"/>
      <c r="H43" s="34">
        <f>SUM(H29:H42)</f>
        <v>314.30560000000003</v>
      </c>
      <c r="J43" s="5"/>
    </row>
    <row r="44" spans="2:10" ht="15" customHeight="1" x14ac:dyDescent="0.25">
      <c r="B44" s="6"/>
      <c r="D44" s="9" t="s">
        <v>0</v>
      </c>
      <c r="E44" s="8"/>
      <c r="F44" s="8">
        <f>AVERAGE(F29:F42)</f>
        <v>190.02</v>
      </c>
      <c r="G44" s="7"/>
      <c r="H44" s="8">
        <f>AVERAGE(H29:H42)</f>
        <v>22.450400000000002</v>
      </c>
      <c r="J44" s="5"/>
    </row>
    <row r="45" spans="2:10" x14ac:dyDescent="0.25">
      <c r="B45" s="6"/>
      <c r="J45" s="5"/>
    </row>
    <row r="46" spans="2:10" x14ac:dyDescent="0.25">
      <c r="B46" s="6"/>
      <c r="J46" s="5"/>
    </row>
    <row r="47" spans="2:10" x14ac:dyDescent="0.25">
      <c r="B47" s="6"/>
      <c r="J47" s="5"/>
    </row>
    <row r="48" spans="2:10" x14ac:dyDescent="0.25">
      <c r="B48" s="6"/>
      <c r="J48" s="5"/>
    </row>
    <row r="49" spans="2:10" x14ac:dyDescent="0.25">
      <c r="B49" s="4"/>
      <c r="C49" s="3"/>
      <c r="D49" s="3"/>
      <c r="E49" s="3"/>
      <c r="F49" s="3"/>
      <c r="G49" s="3"/>
      <c r="H49" s="3"/>
      <c r="I49" s="3"/>
      <c r="J49" s="2"/>
    </row>
  </sheetData>
  <mergeCells count="6"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opLeftCell="A25" zoomScale="90" zoomScaleNormal="90" workbookViewId="0">
      <selection activeCell="A32" sqref="A32:XFD32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1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32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80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0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</row>
    <row r="18" spans="1:10" x14ac:dyDescent="0.25">
      <c r="A18" s="1"/>
      <c r="B18" s="6"/>
      <c r="C18" s="18"/>
      <c r="D18" s="93" t="s">
        <v>25</v>
      </c>
      <c r="E18" s="94"/>
      <c r="F18" s="94"/>
      <c r="G18" s="95"/>
      <c r="H18" s="39">
        <v>6487.64</v>
      </c>
      <c r="I18" s="1"/>
      <c r="J18" s="5"/>
    </row>
    <row r="19" spans="1:10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0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259.50560000000002</v>
      </c>
      <c r="I20" s="1"/>
      <c r="J20" s="5"/>
    </row>
    <row r="21" spans="1:10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I21" s="1"/>
      <c r="J21" s="5"/>
    </row>
    <row r="22" spans="1:10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0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</row>
    <row r="24" spans="1:10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0" x14ac:dyDescent="0.25">
      <c r="A25" s="1"/>
      <c r="B25" s="6"/>
      <c r="C25" s="1"/>
      <c r="D25" s="15" t="s">
        <v>16</v>
      </c>
      <c r="E25" s="15" t="s">
        <v>15</v>
      </c>
      <c r="F25" s="15" t="s">
        <v>14</v>
      </c>
      <c r="G25" s="15" t="s">
        <v>13</v>
      </c>
      <c r="H25" s="15" t="s">
        <v>12</v>
      </c>
      <c r="I25" s="1"/>
      <c r="J25" s="5"/>
    </row>
    <row r="26" spans="1:10" x14ac:dyDescent="0.25">
      <c r="A26" s="1"/>
      <c r="B26" s="6"/>
      <c r="C26" s="1"/>
      <c r="D26" s="13" t="s">
        <v>11</v>
      </c>
      <c r="E26" s="13" t="s">
        <v>10</v>
      </c>
      <c r="F26" s="13" t="s">
        <v>9</v>
      </c>
      <c r="G26" s="13" t="s">
        <v>8</v>
      </c>
      <c r="H26" s="13" t="s">
        <v>7</v>
      </c>
      <c r="I26" s="1"/>
      <c r="J26" s="5"/>
    </row>
    <row r="27" spans="1:10" x14ac:dyDescent="0.25">
      <c r="A27" s="1"/>
      <c r="B27" s="6"/>
      <c r="C27" s="1"/>
      <c r="D27" s="13"/>
      <c r="E27" s="14" t="s">
        <v>6</v>
      </c>
      <c r="F27" s="13" t="s">
        <v>5</v>
      </c>
      <c r="G27" s="13" t="s">
        <v>4</v>
      </c>
      <c r="H27" s="13" t="s">
        <v>3</v>
      </c>
      <c r="I27" s="1"/>
      <c r="J27" s="5"/>
    </row>
    <row r="28" spans="1:10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0" x14ac:dyDescent="0.25">
      <c r="A29" s="1"/>
      <c r="B29" s="6"/>
      <c r="C29" s="1"/>
      <c r="D29" s="32">
        <v>43582</v>
      </c>
      <c r="E29" s="33">
        <v>259.50560000000002</v>
      </c>
      <c r="F29" s="8">
        <v>370.70177468700001</v>
      </c>
      <c r="G29" s="11">
        <f t="shared" ref="G29:G43" si="0">F29/E29</f>
        <v>1.4284923897095092</v>
      </c>
      <c r="H29" s="10">
        <f t="shared" ref="H29:H42" si="1">F29-E29</f>
        <v>111.196174687</v>
      </c>
      <c r="I29" s="1"/>
      <c r="J29" s="5"/>
    </row>
    <row r="30" spans="1:10" x14ac:dyDescent="0.25">
      <c r="A30" s="1"/>
      <c r="B30" s="6"/>
      <c r="C30" s="1"/>
      <c r="D30" s="32">
        <v>43583</v>
      </c>
      <c r="E30" s="33">
        <v>259.50560000000002</v>
      </c>
      <c r="F30" s="8">
        <v>370.70177468700001</v>
      </c>
      <c r="G30" s="11">
        <f t="shared" si="0"/>
        <v>1.4284923897095092</v>
      </c>
      <c r="H30" s="10">
        <f t="shared" si="1"/>
        <v>111.196174687</v>
      </c>
      <c r="I30" s="1"/>
      <c r="J30" s="5"/>
    </row>
    <row r="31" spans="1:10" x14ac:dyDescent="0.25">
      <c r="A31" s="1"/>
      <c r="B31" s="6"/>
      <c r="C31" s="1"/>
      <c r="D31" s="32">
        <v>43584</v>
      </c>
      <c r="E31" s="33">
        <v>259.50560000000002</v>
      </c>
      <c r="F31" s="8">
        <v>336.05889461300001</v>
      </c>
      <c r="G31" s="11">
        <f t="shared" si="0"/>
        <v>1.294996696075152</v>
      </c>
      <c r="H31" s="10">
        <f t="shared" si="1"/>
        <v>76.553294612999991</v>
      </c>
      <c r="I31" s="1"/>
      <c r="J31" s="5"/>
    </row>
    <row r="32" spans="1:10" x14ac:dyDescent="0.25">
      <c r="A32" s="1"/>
      <c r="B32" s="6"/>
      <c r="C32" s="1"/>
      <c r="D32" s="32">
        <v>43585</v>
      </c>
      <c r="E32" s="33">
        <v>259.50560000000002</v>
      </c>
      <c r="F32" s="33">
        <v>419.54676988799997</v>
      </c>
      <c r="G32" s="11">
        <f t="shared" si="0"/>
        <v>1.6167156696734095</v>
      </c>
      <c r="H32" s="10">
        <f t="shared" si="1"/>
        <v>160.04116988799996</v>
      </c>
      <c r="I32" s="1"/>
      <c r="J32" s="5"/>
    </row>
    <row r="33" spans="1:10" x14ac:dyDescent="0.25">
      <c r="A33" s="1"/>
      <c r="B33" s="6"/>
      <c r="C33" s="1"/>
      <c r="D33" s="32">
        <v>43586</v>
      </c>
      <c r="E33" s="33">
        <v>259.50560000000002</v>
      </c>
      <c r="F33" s="33">
        <v>417.79283126399997</v>
      </c>
      <c r="G33" s="11">
        <f t="shared" si="0"/>
        <v>1.6099568998279803</v>
      </c>
      <c r="H33" s="10">
        <f t="shared" si="1"/>
        <v>158.28723126399996</v>
      </c>
      <c r="I33" s="1"/>
      <c r="J33" s="5"/>
    </row>
    <row r="34" spans="1:10" x14ac:dyDescent="0.25">
      <c r="A34" s="1"/>
      <c r="B34" s="6"/>
      <c r="C34" s="1"/>
      <c r="D34" s="32">
        <f>D33+1</f>
        <v>43587</v>
      </c>
      <c r="E34" s="33">
        <v>259.50560000000002</v>
      </c>
      <c r="F34" s="8">
        <v>324.01799395900002</v>
      </c>
      <c r="G34" s="11">
        <f t="shared" si="0"/>
        <v>1.2485973094954406</v>
      </c>
      <c r="H34" s="10">
        <f t="shared" si="1"/>
        <v>64.512393959000008</v>
      </c>
      <c r="I34" s="1"/>
      <c r="J34" s="5"/>
    </row>
    <row r="35" spans="1:10" x14ac:dyDescent="0.25">
      <c r="A35" s="1"/>
      <c r="B35" s="6"/>
      <c r="C35" s="1"/>
      <c r="D35" s="32">
        <f t="shared" ref="D35:D42" si="2">D34+1</f>
        <v>43588</v>
      </c>
      <c r="E35" s="33">
        <v>259.50560000000002</v>
      </c>
      <c r="F35" s="8">
        <v>352.333870864</v>
      </c>
      <c r="G35" s="11">
        <f t="shared" si="0"/>
        <v>1.3577120141684804</v>
      </c>
      <c r="H35" s="10">
        <f t="shared" si="1"/>
        <v>92.82827086399999</v>
      </c>
      <c r="I35" s="1"/>
      <c r="J35" s="5"/>
    </row>
    <row r="36" spans="1:10" x14ac:dyDescent="0.25">
      <c r="A36" s="1"/>
      <c r="B36" s="6"/>
      <c r="C36" s="1"/>
      <c r="D36" s="32">
        <f t="shared" si="2"/>
        <v>43589</v>
      </c>
      <c r="E36" s="33">
        <v>259.50560000000002</v>
      </c>
      <c r="F36" s="8">
        <v>344.02757726300001</v>
      </c>
      <c r="G36" s="11">
        <f t="shared" si="0"/>
        <v>1.3257038663635774</v>
      </c>
      <c r="H36" s="10">
        <f t="shared" si="1"/>
        <v>84.521977262999997</v>
      </c>
      <c r="I36" s="1"/>
      <c r="J36" s="5"/>
    </row>
    <row r="37" spans="1:10" x14ac:dyDescent="0.25">
      <c r="A37" s="1"/>
      <c r="B37" s="6"/>
      <c r="C37" s="1"/>
      <c r="D37" s="32">
        <f t="shared" si="2"/>
        <v>43590</v>
      </c>
      <c r="E37" s="33">
        <v>259.50560000000002</v>
      </c>
      <c r="F37" s="8">
        <v>344.02757726300001</v>
      </c>
      <c r="G37" s="11">
        <f t="shared" si="0"/>
        <v>1.3257038663635774</v>
      </c>
      <c r="H37" s="10">
        <f t="shared" si="1"/>
        <v>84.521977262999997</v>
      </c>
      <c r="I37" s="1"/>
      <c r="J37" s="5"/>
    </row>
    <row r="38" spans="1:10" x14ac:dyDescent="0.25">
      <c r="A38" s="1"/>
      <c r="B38" s="6"/>
      <c r="C38" s="1"/>
      <c r="D38" s="32">
        <f t="shared" si="2"/>
        <v>43591</v>
      </c>
      <c r="E38" s="33">
        <v>259.50560000000002</v>
      </c>
      <c r="F38" s="8">
        <v>294.19073235600001</v>
      </c>
      <c r="G38" s="11">
        <f t="shared" si="0"/>
        <v>1.1336585120166964</v>
      </c>
      <c r="H38" s="10">
        <f t="shared" si="1"/>
        <v>34.685132355999997</v>
      </c>
      <c r="I38" s="1"/>
      <c r="J38" s="5"/>
    </row>
    <row r="39" spans="1:10" x14ac:dyDescent="0.25">
      <c r="A39" s="1"/>
      <c r="B39" s="6"/>
      <c r="C39" s="1"/>
      <c r="D39" s="32">
        <f t="shared" si="2"/>
        <v>43592</v>
      </c>
      <c r="E39" s="33">
        <v>259.50560000000002</v>
      </c>
      <c r="F39" s="8">
        <v>280.060609752</v>
      </c>
      <c r="G39" s="11">
        <f t="shared" si="0"/>
        <v>1.0792083475346967</v>
      </c>
      <c r="H39" s="10">
        <f t="shared" si="1"/>
        <v>20.555009751999989</v>
      </c>
      <c r="I39" s="1"/>
      <c r="J39" s="5"/>
    </row>
    <row r="40" spans="1:10" x14ac:dyDescent="0.25">
      <c r="A40" s="1"/>
      <c r="B40" s="6"/>
      <c r="C40" s="1"/>
      <c r="D40" s="32">
        <f t="shared" si="2"/>
        <v>43593</v>
      </c>
      <c r="E40" s="33">
        <v>259.50560000000002</v>
      </c>
      <c r="F40" s="8">
        <v>281.51542420700002</v>
      </c>
      <c r="G40" s="11">
        <f t="shared" si="0"/>
        <v>1.0848144479618167</v>
      </c>
      <c r="H40" s="10">
        <f t="shared" si="1"/>
        <v>22.009824207000008</v>
      </c>
      <c r="I40" s="1"/>
      <c r="J40" s="5"/>
    </row>
    <row r="41" spans="1:10" x14ac:dyDescent="0.25">
      <c r="A41" s="1"/>
      <c r="B41" s="6"/>
      <c r="C41" s="1"/>
      <c r="D41" s="32">
        <f t="shared" si="2"/>
        <v>43594</v>
      </c>
      <c r="E41" s="33">
        <v>259.50560000000002</v>
      </c>
      <c r="F41" s="8">
        <v>276.60126636799998</v>
      </c>
      <c r="G41" s="11">
        <f t="shared" si="0"/>
        <v>1.0658778321855096</v>
      </c>
      <c r="H41" s="10">
        <f t="shared" si="1"/>
        <v>17.095666367999968</v>
      </c>
      <c r="I41" s="1"/>
      <c r="J41" s="5"/>
    </row>
    <row r="42" spans="1:10" x14ac:dyDescent="0.25">
      <c r="A42" s="1"/>
      <c r="B42" s="6"/>
      <c r="C42" s="1"/>
      <c r="D42" s="32">
        <f t="shared" si="2"/>
        <v>43595</v>
      </c>
      <c r="E42" s="33">
        <v>259.50560000000002</v>
      </c>
      <c r="F42" s="8">
        <v>292.28271666199998</v>
      </c>
      <c r="G42" s="11">
        <f t="shared" si="0"/>
        <v>1.1263060090495156</v>
      </c>
      <c r="H42" s="10">
        <f t="shared" si="1"/>
        <v>32.777116661999969</v>
      </c>
      <c r="I42" s="1"/>
      <c r="J42" s="5"/>
    </row>
    <row r="43" spans="1:10" x14ac:dyDescent="0.25">
      <c r="A43" s="1"/>
      <c r="B43" s="6"/>
      <c r="C43" s="1"/>
      <c r="D43" s="42" t="s">
        <v>77</v>
      </c>
      <c r="E43" s="33">
        <f>SUM(E29:E42)</f>
        <v>3633.0783999999999</v>
      </c>
      <c r="F43" s="34">
        <f>SUM(F29:F42)</f>
        <v>4703.8598138329999</v>
      </c>
      <c r="G43" s="11">
        <f t="shared" si="0"/>
        <v>1.2947311607239194</v>
      </c>
      <c r="H43" s="34">
        <f>SUM(H29:H42)</f>
        <v>1070.7814138329998</v>
      </c>
      <c r="I43" s="1"/>
      <c r="J43" s="5"/>
    </row>
    <row r="44" spans="1:10" x14ac:dyDescent="0.25">
      <c r="A44" s="1"/>
      <c r="B44" s="6"/>
      <c r="C44" s="1"/>
      <c r="D44" s="9" t="s">
        <v>0</v>
      </c>
      <c r="E44" s="8"/>
      <c r="F44" s="8">
        <f>AVERAGE(F29:F42)</f>
        <v>335.98998670235716</v>
      </c>
      <c r="G44" s="7"/>
      <c r="H44" s="8">
        <f>AVERAGE(H29:H42)</f>
        <v>76.484386702357128</v>
      </c>
      <c r="I44" s="1"/>
      <c r="J44" s="5"/>
    </row>
    <row r="45" spans="1:10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0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0" x14ac:dyDescent="0.25">
      <c r="A47" s="1"/>
      <c r="B47" s="6"/>
      <c r="C47" s="1"/>
      <c r="D47" s="1"/>
      <c r="E47" s="1"/>
      <c r="F47" s="1"/>
      <c r="G47" s="1"/>
      <c r="H47" s="1"/>
      <c r="I47" s="1"/>
      <c r="J47" s="5"/>
    </row>
    <row r="48" spans="1:10" x14ac:dyDescent="0.25">
      <c r="A48" s="1"/>
      <c r="B48" s="6"/>
      <c r="C48" s="1"/>
      <c r="D48" s="1"/>
      <c r="E48" s="1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</sheetData>
  <mergeCells count="6"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opLeftCell="A20" zoomScale="89" zoomScaleNormal="89" workbookViewId="0">
      <selection activeCell="J41" sqref="J41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2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32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81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0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</row>
    <row r="18" spans="1:10" x14ac:dyDescent="0.25">
      <c r="A18" s="1"/>
      <c r="B18" s="6"/>
      <c r="C18" s="18"/>
      <c r="D18" s="93" t="s">
        <v>25</v>
      </c>
      <c r="E18" s="94"/>
      <c r="F18" s="94"/>
      <c r="G18" s="95"/>
      <c r="H18" s="44">
        <v>6302.89</v>
      </c>
      <c r="I18" s="1"/>
      <c r="J18" s="5"/>
    </row>
    <row r="19" spans="1:10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0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252.11560000000003</v>
      </c>
      <c r="I20" s="1"/>
      <c r="J20" s="5"/>
    </row>
    <row r="21" spans="1:10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I21" s="1"/>
      <c r="J21" s="5"/>
    </row>
    <row r="22" spans="1:10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0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</row>
    <row r="24" spans="1:10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0" x14ac:dyDescent="0.25">
      <c r="A25" s="1"/>
      <c r="B25" s="6"/>
      <c r="C25" s="1"/>
      <c r="D25" s="15" t="s">
        <v>16</v>
      </c>
      <c r="E25" s="15" t="s">
        <v>15</v>
      </c>
      <c r="F25" s="15" t="s">
        <v>14</v>
      </c>
      <c r="G25" s="15" t="s">
        <v>13</v>
      </c>
      <c r="H25" s="15" t="s">
        <v>12</v>
      </c>
      <c r="I25" s="1"/>
      <c r="J25" s="5"/>
    </row>
    <row r="26" spans="1:10" x14ac:dyDescent="0.25">
      <c r="A26" s="1"/>
      <c r="B26" s="6"/>
      <c r="C26" s="1"/>
      <c r="D26" s="13" t="s">
        <v>11</v>
      </c>
      <c r="E26" s="13" t="s">
        <v>10</v>
      </c>
      <c r="F26" s="13" t="s">
        <v>9</v>
      </c>
      <c r="G26" s="13" t="s">
        <v>8</v>
      </c>
      <c r="H26" s="13" t="s">
        <v>7</v>
      </c>
      <c r="I26" s="1"/>
      <c r="J26" s="5"/>
    </row>
    <row r="27" spans="1:10" x14ac:dyDescent="0.25">
      <c r="A27" s="1"/>
      <c r="B27" s="6"/>
      <c r="C27" s="1"/>
      <c r="D27" s="13"/>
      <c r="E27" s="14" t="s">
        <v>6</v>
      </c>
      <c r="F27" s="13" t="s">
        <v>5</v>
      </c>
      <c r="G27" s="13" t="s">
        <v>4</v>
      </c>
      <c r="H27" s="13" t="s">
        <v>3</v>
      </c>
      <c r="I27" s="1"/>
      <c r="J27" s="5"/>
    </row>
    <row r="28" spans="1:10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0" x14ac:dyDescent="0.25">
      <c r="A29" s="1"/>
      <c r="B29" s="6"/>
      <c r="C29" s="1"/>
      <c r="D29" s="32">
        <v>43596</v>
      </c>
      <c r="E29" s="39">
        <v>252.1156</v>
      </c>
      <c r="F29" s="8">
        <v>292.28271666199998</v>
      </c>
      <c r="G29" s="11">
        <f t="shared" ref="G29:G43" si="0">F29/E29</f>
        <v>1.1593202350905696</v>
      </c>
      <c r="H29" s="10">
        <f t="shared" ref="H29:H42" si="1">F29-E29</f>
        <v>40.167116661999984</v>
      </c>
      <c r="I29" s="1"/>
      <c r="J29" s="5"/>
    </row>
    <row r="30" spans="1:10" x14ac:dyDescent="0.25">
      <c r="A30" s="1"/>
      <c r="B30" s="6"/>
      <c r="C30" s="1"/>
      <c r="D30" s="32">
        <v>43597</v>
      </c>
      <c r="E30" s="39">
        <v>252.11560000000003</v>
      </c>
      <c r="F30" s="8">
        <v>292.28271666199998</v>
      </c>
      <c r="G30" s="11">
        <f t="shared" si="0"/>
        <v>1.1593202350905694</v>
      </c>
      <c r="H30" s="10">
        <f t="shared" si="1"/>
        <v>40.167116661999955</v>
      </c>
      <c r="I30" s="1"/>
      <c r="J30" s="5"/>
    </row>
    <row r="31" spans="1:10" x14ac:dyDescent="0.25">
      <c r="A31" s="1"/>
      <c r="B31" s="6"/>
      <c r="C31" s="1"/>
      <c r="D31" s="32">
        <v>43598</v>
      </c>
      <c r="E31" s="39">
        <v>252.11560000000003</v>
      </c>
      <c r="F31" s="8">
        <v>280.66715587499999</v>
      </c>
      <c r="G31" s="11">
        <f t="shared" si="0"/>
        <v>1.1132478746852632</v>
      </c>
      <c r="H31" s="10">
        <f t="shared" si="1"/>
        <v>28.551555874999963</v>
      </c>
      <c r="I31" s="1"/>
      <c r="J31" s="5"/>
    </row>
    <row r="32" spans="1:10" x14ac:dyDescent="0.25">
      <c r="A32" s="1"/>
      <c r="B32" s="6"/>
      <c r="C32" s="1"/>
      <c r="D32" s="32">
        <v>43599</v>
      </c>
      <c r="E32" s="39">
        <v>252.11560000000003</v>
      </c>
      <c r="F32" s="33">
        <v>281.0531684</v>
      </c>
      <c r="G32" s="11">
        <f t="shared" si="0"/>
        <v>1.1147789680606832</v>
      </c>
      <c r="H32" s="10">
        <f t="shared" si="1"/>
        <v>28.937568399999975</v>
      </c>
      <c r="I32" s="1"/>
      <c r="J32" s="5"/>
    </row>
    <row r="33" spans="1:10" x14ac:dyDescent="0.25">
      <c r="A33" s="1"/>
      <c r="B33" s="6"/>
      <c r="C33" s="1"/>
      <c r="D33" s="32">
        <v>43600</v>
      </c>
      <c r="E33" s="39">
        <v>252.11560000000003</v>
      </c>
      <c r="F33" s="33">
        <v>286.18565342800002</v>
      </c>
      <c r="G33" s="11">
        <f t="shared" si="0"/>
        <v>1.135136633464966</v>
      </c>
      <c r="H33" s="10">
        <f t="shared" si="1"/>
        <v>34.070053427999994</v>
      </c>
      <c r="I33" s="1"/>
      <c r="J33" s="5"/>
    </row>
    <row r="34" spans="1:10" x14ac:dyDescent="0.25">
      <c r="A34" s="1"/>
      <c r="B34" s="6"/>
      <c r="C34" s="1"/>
      <c r="D34" s="32">
        <v>43601</v>
      </c>
      <c r="E34" s="39">
        <v>252.11560000000003</v>
      </c>
      <c r="F34" s="8">
        <v>265.403319759</v>
      </c>
      <c r="G34" s="11">
        <f t="shared" si="0"/>
        <v>1.0527048693496157</v>
      </c>
      <c r="H34" s="10">
        <f t="shared" si="1"/>
        <v>13.28771975899997</v>
      </c>
      <c r="I34" s="1"/>
      <c r="J34" s="5"/>
    </row>
    <row r="35" spans="1:10" x14ac:dyDescent="0.25">
      <c r="A35" s="1"/>
      <c r="B35" s="6"/>
      <c r="C35" s="1"/>
      <c r="D35" s="32">
        <v>43602</v>
      </c>
      <c r="E35" s="39">
        <v>252.11560000000003</v>
      </c>
      <c r="F35" s="8">
        <v>319.136675287</v>
      </c>
      <c r="G35" s="11">
        <f t="shared" si="0"/>
        <v>1.2658347015694387</v>
      </c>
      <c r="H35" s="10">
        <f t="shared" si="1"/>
        <v>67.021075286999974</v>
      </c>
      <c r="I35" s="1"/>
      <c r="J35" s="5"/>
    </row>
    <row r="36" spans="1:10" x14ac:dyDescent="0.25">
      <c r="A36" s="1"/>
      <c r="B36" s="6"/>
      <c r="C36" s="1"/>
      <c r="D36" s="32">
        <v>43603</v>
      </c>
      <c r="E36" s="39">
        <v>252.11560000000003</v>
      </c>
      <c r="F36" s="8">
        <v>312.64077587100002</v>
      </c>
      <c r="G36" s="11">
        <f t="shared" si="0"/>
        <v>1.2400691423735777</v>
      </c>
      <c r="H36" s="10">
        <f t="shared" si="1"/>
        <v>60.525175870999988</v>
      </c>
      <c r="I36" s="1"/>
      <c r="J36" s="5"/>
    </row>
    <row r="37" spans="1:10" x14ac:dyDescent="0.25">
      <c r="A37" s="1"/>
      <c r="B37" s="6"/>
      <c r="C37" s="1"/>
      <c r="D37" s="32">
        <v>43604</v>
      </c>
      <c r="E37" s="39">
        <v>252.11560000000003</v>
      </c>
      <c r="F37" s="8">
        <v>312.64077587100002</v>
      </c>
      <c r="G37" s="11">
        <f t="shared" si="0"/>
        <v>1.2400691423735777</v>
      </c>
      <c r="H37" s="10">
        <f t="shared" si="1"/>
        <v>60.525175870999988</v>
      </c>
      <c r="I37" s="1"/>
      <c r="J37" s="5"/>
    </row>
    <row r="38" spans="1:10" x14ac:dyDescent="0.25">
      <c r="A38" s="1"/>
      <c r="B38" s="6"/>
      <c r="C38" s="1"/>
      <c r="D38" s="32">
        <v>43605</v>
      </c>
      <c r="E38" s="39">
        <v>252.11560000000003</v>
      </c>
      <c r="F38" s="8">
        <v>269.22380491900003</v>
      </c>
      <c r="G38" s="11">
        <f t="shared" si="0"/>
        <v>1.0678585732854293</v>
      </c>
      <c r="H38" s="10">
        <f t="shared" si="1"/>
        <v>17.108204919000002</v>
      </c>
      <c r="I38" s="1"/>
      <c r="J38" s="5"/>
    </row>
    <row r="39" spans="1:10" x14ac:dyDescent="0.25">
      <c r="A39" s="1"/>
      <c r="B39" s="6"/>
      <c r="C39" s="1"/>
      <c r="D39" s="32">
        <v>43606</v>
      </c>
      <c r="E39" s="39">
        <v>252.11560000000003</v>
      </c>
      <c r="F39" s="8">
        <v>267.93076380700001</v>
      </c>
      <c r="G39" s="11">
        <f t="shared" si="0"/>
        <v>1.0627298104797958</v>
      </c>
      <c r="H39" s="10">
        <f t="shared" si="1"/>
        <v>15.815163806999976</v>
      </c>
      <c r="I39" s="1"/>
      <c r="J39" s="5"/>
    </row>
    <row r="40" spans="1:10" x14ac:dyDescent="0.25">
      <c r="A40" s="1"/>
      <c r="B40" s="6"/>
      <c r="C40" s="1"/>
      <c r="D40" s="32">
        <v>43607</v>
      </c>
      <c r="E40" s="39">
        <v>252.11560000000003</v>
      </c>
      <c r="F40" s="8">
        <v>269.312906613</v>
      </c>
      <c r="G40" s="11">
        <f t="shared" si="0"/>
        <v>1.0682119893136321</v>
      </c>
      <c r="H40" s="10">
        <f t="shared" si="1"/>
        <v>17.197306612999967</v>
      </c>
      <c r="I40" s="1"/>
      <c r="J40" s="5"/>
    </row>
    <row r="41" spans="1:10" x14ac:dyDescent="0.25">
      <c r="A41" s="1"/>
      <c r="B41" s="6"/>
      <c r="C41" s="1"/>
      <c r="D41" s="32">
        <v>43608</v>
      </c>
      <c r="E41" s="39">
        <v>252.11560000000003</v>
      </c>
      <c r="F41" s="8">
        <v>264.25897215700002</v>
      </c>
      <c r="G41" s="11">
        <f t="shared" si="0"/>
        <v>1.0481658896038166</v>
      </c>
      <c r="H41" s="10">
        <f t="shared" si="1"/>
        <v>12.143372156999988</v>
      </c>
      <c r="I41" s="1"/>
      <c r="J41" s="5"/>
    </row>
    <row r="42" spans="1:10" x14ac:dyDescent="0.25">
      <c r="A42" s="1"/>
      <c r="B42" s="6"/>
      <c r="C42" s="1"/>
      <c r="D42" s="32">
        <v>43609</v>
      </c>
      <c r="E42" s="39">
        <v>252.11560000000003</v>
      </c>
      <c r="F42" s="8">
        <v>283.05930181399998</v>
      </c>
      <c r="G42" s="11">
        <f t="shared" si="0"/>
        <v>1.1227361647355418</v>
      </c>
      <c r="H42" s="10">
        <f t="shared" si="1"/>
        <v>30.943701813999951</v>
      </c>
      <c r="I42" s="1"/>
      <c r="J42" s="5"/>
    </row>
    <row r="43" spans="1:10" x14ac:dyDescent="0.25">
      <c r="A43" s="1"/>
      <c r="B43" s="6"/>
      <c r="C43" s="1"/>
      <c r="D43" s="42" t="s">
        <v>77</v>
      </c>
      <c r="E43" s="33">
        <f>SUM(E29:E42)</f>
        <v>3529.6184000000007</v>
      </c>
      <c r="F43" s="34">
        <f>SUM(F29:F42)</f>
        <v>3996.0787071249997</v>
      </c>
      <c r="G43" s="11">
        <f t="shared" si="0"/>
        <v>1.1321560163911768</v>
      </c>
      <c r="H43" s="34">
        <f>SUM(H29:H42)</f>
        <v>466.4603071249997</v>
      </c>
      <c r="I43" s="1"/>
      <c r="J43" s="5"/>
    </row>
    <row r="44" spans="1:10" x14ac:dyDescent="0.25">
      <c r="A44" s="1"/>
      <c r="B44" s="6"/>
      <c r="C44" s="1"/>
      <c r="D44" s="9" t="s">
        <v>0</v>
      </c>
      <c r="E44" s="8"/>
      <c r="F44" s="8">
        <f>AVERAGE(F29:F42)</f>
        <v>285.43419336607138</v>
      </c>
      <c r="G44" s="7"/>
      <c r="H44" s="8">
        <f>AVERAGE(H29:H42)</f>
        <v>33.318593366071404</v>
      </c>
      <c r="I44" s="1"/>
      <c r="J44" s="5"/>
    </row>
    <row r="45" spans="1:10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0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0" x14ac:dyDescent="0.25">
      <c r="A47" s="1"/>
      <c r="B47" s="6"/>
      <c r="C47" s="1"/>
      <c r="D47" s="1"/>
      <c r="E47" s="1"/>
      <c r="F47" s="1"/>
      <c r="G47" s="1"/>
      <c r="H47" s="1"/>
      <c r="I47" s="1"/>
      <c r="J47" s="5"/>
    </row>
    <row r="48" spans="1:10" x14ac:dyDescent="0.25">
      <c r="A48" s="1"/>
      <c r="B48" s="6"/>
      <c r="C48" s="1"/>
      <c r="D48" s="1"/>
      <c r="E48" s="1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</sheetData>
  <mergeCells count="6"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  <ignoredErrors>
    <ignoredError sqref="E43:G43" formulaRange="1"/>
  </ignoredError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opLeftCell="G22" workbookViewId="0">
      <selection activeCell="O37" sqref="O37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2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32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82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0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</row>
    <row r="18" spans="1:10" x14ac:dyDescent="0.25">
      <c r="A18" s="1"/>
      <c r="B18" s="6"/>
      <c r="C18" s="18"/>
      <c r="D18" s="93" t="s">
        <v>25</v>
      </c>
      <c r="E18" s="94"/>
      <c r="F18" s="94"/>
      <c r="G18" s="95"/>
      <c r="H18" s="44">
        <v>6525.12</v>
      </c>
      <c r="I18" s="1"/>
      <c r="J18" s="5"/>
    </row>
    <row r="19" spans="1:10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0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261.00479999999999</v>
      </c>
      <c r="I20" s="1"/>
      <c r="J20" s="5"/>
    </row>
    <row r="21" spans="1:10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I21" s="1"/>
      <c r="J21" s="5"/>
    </row>
    <row r="22" spans="1:10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0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</row>
    <row r="24" spans="1:10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0" x14ac:dyDescent="0.25">
      <c r="A25" s="1"/>
      <c r="B25" s="6"/>
      <c r="C25" s="1"/>
      <c r="D25" s="15" t="s">
        <v>16</v>
      </c>
      <c r="E25" s="15" t="s">
        <v>15</v>
      </c>
      <c r="F25" s="15" t="s">
        <v>14</v>
      </c>
      <c r="G25" s="15" t="s">
        <v>13</v>
      </c>
      <c r="H25" s="15" t="s">
        <v>12</v>
      </c>
      <c r="I25" s="1"/>
      <c r="J25" s="5"/>
    </row>
    <row r="26" spans="1:10" x14ac:dyDescent="0.25">
      <c r="A26" s="1"/>
      <c r="B26" s="6"/>
      <c r="C26" s="1"/>
      <c r="D26" s="13" t="s">
        <v>11</v>
      </c>
      <c r="E26" s="13" t="s">
        <v>10</v>
      </c>
      <c r="F26" s="13" t="s">
        <v>9</v>
      </c>
      <c r="G26" s="13" t="s">
        <v>8</v>
      </c>
      <c r="H26" s="13" t="s">
        <v>7</v>
      </c>
      <c r="I26" s="1"/>
      <c r="J26" s="5"/>
    </row>
    <row r="27" spans="1:10" x14ac:dyDescent="0.25">
      <c r="A27" s="1"/>
      <c r="B27" s="6"/>
      <c r="C27" s="1"/>
      <c r="D27" s="13"/>
      <c r="E27" s="14" t="s">
        <v>6</v>
      </c>
      <c r="F27" s="13" t="s">
        <v>5</v>
      </c>
      <c r="G27" s="13" t="s">
        <v>4</v>
      </c>
      <c r="H27" s="13" t="s">
        <v>3</v>
      </c>
      <c r="I27" s="1"/>
      <c r="J27" s="5"/>
    </row>
    <row r="28" spans="1:10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0" x14ac:dyDescent="0.25">
      <c r="A29" s="1"/>
      <c r="B29" s="6"/>
      <c r="C29" s="1"/>
      <c r="D29" s="32">
        <v>43610</v>
      </c>
      <c r="E29" s="45">
        <v>261.00479999999999</v>
      </c>
      <c r="F29" s="8">
        <v>283.05930181399998</v>
      </c>
      <c r="G29" s="11">
        <f t="shared" ref="G29:G43" si="0">F29/E29</f>
        <v>1.0844984529556545</v>
      </c>
      <c r="H29" s="10">
        <f t="shared" ref="H29:H40" si="1">F29-E29</f>
        <v>22.054501813999991</v>
      </c>
      <c r="I29" s="1"/>
      <c r="J29" s="5"/>
    </row>
    <row r="30" spans="1:10" x14ac:dyDescent="0.25">
      <c r="A30" s="1"/>
      <c r="B30" s="6"/>
      <c r="C30" s="1"/>
      <c r="D30" s="32">
        <v>43611</v>
      </c>
      <c r="E30" s="45">
        <v>261.00479999999999</v>
      </c>
      <c r="F30" s="8">
        <v>283.05930181399998</v>
      </c>
      <c r="G30" s="11">
        <f t="shared" si="0"/>
        <v>1.0844984529556545</v>
      </c>
      <c r="H30" s="10">
        <f t="shared" si="1"/>
        <v>22.054501813999991</v>
      </c>
      <c r="I30" s="1"/>
      <c r="J30" s="5"/>
    </row>
    <row r="31" spans="1:10" x14ac:dyDescent="0.25">
      <c r="A31" s="1"/>
      <c r="B31" s="6"/>
      <c r="C31" s="1"/>
      <c r="D31" s="32">
        <v>43612</v>
      </c>
      <c r="E31" s="45">
        <v>261.00479999999999</v>
      </c>
      <c r="F31" s="8">
        <v>282.26718779300001</v>
      </c>
      <c r="G31" s="11">
        <f t="shared" si="0"/>
        <v>1.0814635891485522</v>
      </c>
      <c r="H31" s="10">
        <f t="shared" si="1"/>
        <v>21.262387793000016</v>
      </c>
      <c r="I31" s="1"/>
      <c r="J31" s="5"/>
    </row>
    <row r="32" spans="1:10" x14ac:dyDescent="0.25">
      <c r="A32" s="1"/>
      <c r="B32" s="6"/>
      <c r="C32" s="1"/>
      <c r="D32" s="32">
        <v>43613</v>
      </c>
      <c r="E32" s="45">
        <v>261.00479999999999</v>
      </c>
      <c r="F32" s="33">
        <v>278.20693270500004</v>
      </c>
      <c r="G32" s="11">
        <f t="shared" si="0"/>
        <v>1.0659073423362331</v>
      </c>
      <c r="H32" s="10">
        <f t="shared" si="1"/>
        <v>17.202132705000054</v>
      </c>
      <c r="I32" s="1"/>
      <c r="J32" s="5"/>
    </row>
    <row r="33" spans="1:10" x14ac:dyDescent="0.25">
      <c r="A33" s="1"/>
      <c r="B33" s="6"/>
      <c r="C33" s="1"/>
      <c r="D33" s="32">
        <v>43614</v>
      </c>
      <c r="E33" s="45">
        <v>261.00479999999999</v>
      </c>
      <c r="F33" s="33">
        <v>289.454361861</v>
      </c>
      <c r="G33" s="11">
        <f t="shared" si="0"/>
        <v>1.1090001481237126</v>
      </c>
      <c r="H33" s="10">
        <f t="shared" si="1"/>
        <v>28.449561861000007</v>
      </c>
      <c r="I33" s="1"/>
      <c r="J33" s="5"/>
    </row>
    <row r="34" spans="1:10" x14ac:dyDescent="0.25">
      <c r="A34" s="1"/>
      <c r="B34" s="6"/>
      <c r="C34" s="1"/>
      <c r="D34" s="32">
        <v>43615</v>
      </c>
      <c r="E34" s="45">
        <v>261.00479999999999</v>
      </c>
      <c r="F34" s="8">
        <v>291.22037523099999</v>
      </c>
      <c r="G34" s="11">
        <f t="shared" si="0"/>
        <v>1.1157663584386188</v>
      </c>
      <c r="H34" s="10">
        <f t="shared" si="1"/>
        <v>30.215575231000003</v>
      </c>
      <c r="I34" s="1"/>
      <c r="J34" s="5"/>
    </row>
    <row r="35" spans="1:10" x14ac:dyDescent="0.25">
      <c r="A35" s="1"/>
      <c r="B35" s="6"/>
      <c r="C35" s="1"/>
      <c r="D35" s="32">
        <v>43616</v>
      </c>
      <c r="E35" s="45">
        <v>261.00479999999999</v>
      </c>
      <c r="F35" s="8">
        <v>441.54426034099998</v>
      </c>
      <c r="G35" s="11">
        <f t="shared" si="0"/>
        <v>1.6917093491805515</v>
      </c>
      <c r="H35" s="10">
        <f t="shared" si="1"/>
        <v>180.53946034099999</v>
      </c>
      <c r="I35" s="1"/>
      <c r="J35" s="5"/>
    </row>
    <row r="36" spans="1:10" x14ac:dyDescent="0.25">
      <c r="A36" s="1"/>
      <c r="B36" s="6"/>
      <c r="C36" s="1"/>
      <c r="D36" s="32">
        <v>43617</v>
      </c>
      <c r="E36" s="45">
        <v>261.00479999999999</v>
      </c>
      <c r="F36" s="8">
        <v>427.14969176400001</v>
      </c>
      <c r="G36" s="11">
        <f t="shared" si="0"/>
        <v>1.6365587597009712</v>
      </c>
      <c r="H36" s="10">
        <f t="shared" si="1"/>
        <v>166.14489176400002</v>
      </c>
      <c r="I36" s="1"/>
      <c r="J36" s="5"/>
    </row>
    <row r="37" spans="1:10" x14ac:dyDescent="0.25">
      <c r="A37" s="1"/>
      <c r="B37" s="6"/>
      <c r="C37" s="1"/>
      <c r="D37" s="32">
        <v>43618</v>
      </c>
      <c r="E37" s="45">
        <v>261.00479999999999</v>
      </c>
      <c r="F37" s="8">
        <v>427.14969176400001</v>
      </c>
      <c r="G37" s="11">
        <f t="shared" si="0"/>
        <v>1.6365587597009712</v>
      </c>
      <c r="H37" s="10">
        <f t="shared" si="1"/>
        <v>166.14489176400002</v>
      </c>
      <c r="I37" s="1"/>
      <c r="J37" s="5"/>
    </row>
    <row r="38" spans="1:10" x14ac:dyDescent="0.25">
      <c r="A38" s="1"/>
      <c r="B38" s="6"/>
      <c r="C38" s="1"/>
      <c r="D38" s="32">
        <v>43619</v>
      </c>
      <c r="E38" s="45">
        <v>261.00479999999999</v>
      </c>
      <c r="F38" s="8">
        <v>293.97174291799996</v>
      </c>
      <c r="G38" s="11">
        <f t="shared" si="0"/>
        <v>1.126307803220477</v>
      </c>
      <c r="H38" s="10">
        <f t="shared" si="1"/>
        <v>32.966942917999972</v>
      </c>
      <c r="I38" s="1"/>
      <c r="J38" s="5"/>
    </row>
    <row r="39" spans="1:10" x14ac:dyDescent="0.25">
      <c r="A39" s="1"/>
      <c r="B39" s="6"/>
      <c r="C39" s="1"/>
      <c r="D39" s="32">
        <v>43620</v>
      </c>
      <c r="E39" s="45">
        <v>261.00479999999999</v>
      </c>
      <c r="F39" s="8">
        <v>311.58130419999998</v>
      </c>
      <c r="G39" s="11">
        <f t="shared" si="0"/>
        <v>1.1937761458793095</v>
      </c>
      <c r="H39" s="10">
        <f t="shared" si="1"/>
        <v>50.576504199999988</v>
      </c>
      <c r="I39" s="1"/>
      <c r="J39" s="5"/>
    </row>
    <row r="40" spans="1:10" x14ac:dyDescent="0.25">
      <c r="A40" s="1"/>
      <c r="B40" s="6"/>
      <c r="C40" s="1"/>
      <c r="D40" s="32">
        <v>43621</v>
      </c>
      <c r="E40" s="45">
        <v>261.00479999999999</v>
      </c>
      <c r="F40" s="8">
        <v>311.58130419999998</v>
      </c>
      <c r="G40" s="11">
        <f t="shared" si="0"/>
        <v>1.1937761458793095</v>
      </c>
      <c r="H40" s="10">
        <f t="shared" si="1"/>
        <v>50.576504199999988</v>
      </c>
      <c r="I40" s="1"/>
      <c r="J40" s="5"/>
    </row>
    <row r="41" spans="1:10" x14ac:dyDescent="0.25">
      <c r="A41" s="1"/>
      <c r="B41" s="6"/>
      <c r="C41" s="1"/>
      <c r="D41" s="32">
        <v>43622</v>
      </c>
      <c r="E41" s="45">
        <v>261.00479999999999</v>
      </c>
      <c r="F41" s="8">
        <v>310.99314858600002</v>
      </c>
      <c r="G41" s="11">
        <f t="shared" si="0"/>
        <v>1.1915227175362293</v>
      </c>
      <c r="H41" s="10">
        <f>F41-E41</f>
        <v>49.988348586000029</v>
      </c>
      <c r="I41" s="1"/>
      <c r="J41" s="5"/>
    </row>
    <row r="42" spans="1:10" x14ac:dyDescent="0.25">
      <c r="A42" s="1"/>
      <c r="B42" s="6"/>
      <c r="C42" s="1"/>
      <c r="D42" s="32">
        <v>43623</v>
      </c>
      <c r="E42" s="45">
        <v>261.00479999999999</v>
      </c>
      <c r="F42" s="8">
        <v>313.75319840500003</v>
      </c>
      <c r="G42" s="11">
        <f t="shared" si="0"/>
        <v>1.2020974265798945</v>
      </c>
      <c r="H42" s="10">
        <f>F42-E42</f>
        <v>52.748398405000046</v>
      </c>
      <c r="I42" s="1"/>
      <c r="J42" s="5"/>
    </row>
    <row r="43" spans="1:10" x14ac:dyDescent="0.25">
      <c r="A43" s="1"/>
      <c r="B43" s="6"/>
      <c r="C43" s="1"/>
      <c r="D43" s="42" t="s">
        <v>77</v>
      </c>
      <c r="E43" s="33">
        <f>SUM(E29:E42)</f>
        <v>3654.0672000000009</v>
      </c>
      <c r="F43" s="34">
        <f>SUM(F29:F42)</f>
        <v>4544.9918033960003</v>
      </c>
      <c r="G43" s="11">
        <f t="shared" si="0"/>
        <v>1.2438172465454382</v>
      </c>
      <c r="H43" s="34">
        <f>SUM(H29:H42)</f>
        <v>890.92460339600007</v>
      </c>
      <c r="I43" s="1"/>
      <c r="J43" s="5"/>
    </row>
    <row r="44" spans="1:10" x14ac:dyDescent="0.25">
      <c r="A44" s="1"/>
      <c r="B44" s="6"/>
      <c r="C44" s="1"/>
      <c r="D44" s="9" t="s">
        <v>0</v>
      </c>
      <c r="E44" s="8"/>
      <c r="F44" s="8">
        <f>AVERAGE(F29:F42)</f>
        <v>324.64227167114285</v>
      </c>
      <c r="G44" s="7"/>
      <c r="H44" s="8">
        <f>AVERAGE(H29:H42)</f>
        <v>63.637471671142862</v>
      </c>
      <c r="I44" s="1"/>
      <c r="J44" s="5"/>
    </row>
    <row r="45" spans="1:10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0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0" x14ac:dyDescent="0.25">
      <c r="A47" s="1"/>
      <c r="B47" s="6"/>
      <c r="C47" s="1"/>
      <c r="D47" s="1"/>
      <c r="E47" s="1"/>
      <c r="F47" s="1"/>
      <c r="G47" s="1"/>
      <c r="H47" s="1"/>
      <c r="I47" s="1"/>
      <c r="J47" s="5"/>
    </row>
    <row r="48" spans="1:10" x14ac:dyDescent="0.25">
      <c r="A48" s="1"/>
      <c r="B48" s="6"/>
      <c r="C48" s="1"/>
      <c r="D48" s="1"/>
      <c r="E48" s="1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</sheetData>
  <mergeCells count="6"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opLeftCell="A22" workbookViewId="0">
      <selection activeCell="G45" sqref="G45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2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32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83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0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</row>
    <row r="18" spans="1:10" x14ac:dyDescent="0.25">
      <c r="A18" s="1"/>
      <c r="B18" s="6"/>
      <c r="C18" s="18"/>
      <c r="D18" s="93" t="s">
        <v>25</v>
      </c>
      <c r="E18" s="94"/>
      <c r="F18" s="94"/>
      <c r="G18" s="95"/>
      <c r="H18" s="44">
        <v>6723.85</v>
      </c>
      <c r="I18" s="1"/>
      <c r="J18" s="5"/>
    </row>
    <row r="19" spans="1:10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0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268.95400000000001</v>
      </c>
      <c r="I20" s="1"/>
      <c r="J20" s="5"/>
    </row>
    <row r="21" spans="1:10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I21" s="1"/>
      <c r="J21" s="5"/>
    </row>
    <row r="22" spans="1:10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0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</row>
    <row r="24" spans="1:10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0" x14ac:dyDescent="0.25">
      <c r="A25" s="1"/>
      <c r="B25" s="6"/>
      <c r="C25" s="1"/>
      <c r="D25" s="15" t="s">
        <v>16</v>
      </c>
      <c r="E25" s="15" t="s">
        <v>15</v>
      </c>
      <c r="F25" s="15" t="s">
        <v>14</v>
      </c>
      <c r="G25" s="15" t="s">
        <v>13</v>
      </c>
      <c r="H25" s="15" t="s">
        <v>12</v>
      </c>
      <c r="I25" s="1"/>
      <c r="J25" s="5"/>
    </row>
    <row r="26" spans="1:10" x14ac:dyDescent="0.25">
      <c r="A26" s="1"/>
      <c r="B26" s="6"/>
      <c r="C26" s="1"/>
      <c r="D26" s="13" t="s">
        <v>11</v>
      </c>
      <c r="E26" s="13" t="s">
        <v>10</v>
      </c>
      <c r="F26" s="13" t="s">
        <v>9</v>
      </c>
      <c r="G26" s="13" t="s">
        <v>8</v>
      </c>
      <c r="H26" s="13" t="s">
        <v>7</v>
      </c>
      <c r="I26" s="1"/>
      <c r="J26" s="5"/>
    </row>
    <row r="27" spans="1:10" x14ac:dyDescent="0.25">
      <c r="A27" s="1"/>
      <c r="B27" s="6"/>
      <c r="C27" s="1"/>
      <c r="D27" s="13"/>
      <c r="E27" s="14" t="s">
        <v>6</v>
      </c>
      <c r="F27" s="13" t="s">
        <v>5</v>
      </c>
      <c r="G27" s="13" t="s">
        <v>4</v>
      </c>
      <c r="H27" s="13" t="s">
        <v>3</v>
      </c>
      <c r="I27" s="1"/>
      <c r="J27" s="5"/>
    </row>
    <row r="28" spans="1:10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0" x14ac:dyDescent="0.25">
      <c r="A29" s="1"/>
      <c r="B29" s="6"/>
      <c r="C29" s="1"/>
      <c r="D29" s="32">
        <v>43624</v>
      </c>
      <c r="E29" s="45">
        <v>268.95400000000001</v>
      </c>
      <c r="F29" s="8">
        <v>313.75319840500003</v>
      </c>
      <c r="G29" s="11">
        <f t="shared" ref="G29:G43" si="0">F29/E29</f>
        <v>1.1665682548130909</v>
      </c>
      <c r="H29" s="10">
        <f t="shared" ref="H29:H42" si="1">F29-E29</f>
        <v>44.799198405000027</v>
      </c>
      <c r="I29" s="1"/>
      <c r="J29" s="5"/>
    </row>
    <row r="30" spans="1:10" x14ac:dyDescent="0.25">
      <c r="A30" s="1"/>
      <c r="B30" s="6"/>
      <c r="C30" s="1"/>
      <c r="D30" s="32">
        <v>43625</v>
      </c>
      <c r="E30" s="45">
        <v>268.95400000000001</v>
      </c>
      <c r="F30" s="8">
        <v>313.75319840500003</v>
      </c>
      <c r="G30" s="11">
        <f t="shared" si="0"/>
        <v>1.1665682548130909</v>
      </c>
      <c r="H30" s="10">
        <f t="shared" si="1"/>
        <v>44.799198405000027</v>
      </c>
      <c r="I30" s="1"/>
      <c r="J30" s="5"/>
    </row>
    <row r="31" spans="1:10" x14ac:dyDescent="0.25">
      <c r="A31" s="1"/>
      <c r="B31" s="6"/>
      <c r="C31" s="1"/>
      <c r="D31" s="32">
        <v>43626</v>
      </c>
      <c r="E31" s="45">
        <v>268.95400000000001</v>
      </c>
      <c r="F31" s="8">
        <v>284.36900819699997</v>
      </c>
      <c r="G31" s="11">
        <f t="shared" si="0"/>
        <v>1.0573146642065185</v>
      </c>
      <c r="H31" s="10">
        <f t="shared" si="1"/>
        <v>15.415008196999963</v>
      </c>
      <c r="I31" s="1"/>
      <c r="J31" s="5"/>
    </row>
    <row r="32" spans="1:10" x14ac:dyDescent="0.25">
      <c r="A32" s="1"/>
      <c r="B32" s="6"/>
      <c r="C32" s="1"/>
      <c r="D32" s="32">
        <v>43627</v>
      </c>
      <c r="E32" s="45">
        <v>268.95400000000001</v>
      </c>
      <c r="F32" s="33">
        <v>289.297101231</v>
      </c>
      <c r="G32" s="11">
        <f t="shared" si="0"/>
        <v>1.0756378459922515</v>
      </c>
      <c r="H32" s="10">
        <f t="shared" si="1"/>
        <v>20.343101230999991</v>
      </c>
      <c r="I32" s="1"/>
      <c r="J32" s="5"/>
    </row>
    <row r="33" spans="1:10" x14ac:dyDescent="0.25">
      <c r="A33" s="1"/>
      <c r="B33" s="6"/>
      <c r="C33" s="1"/>
      <c r="D33" s="32">
        <v>43628</v>
      </c>
      <c r="E33" s="45">
        <v>268.95400000000001</v>
      </c>
      <c r="F33" s="33">
        <v>277.77028628200003</v>
      </c>
      <c r="G33" s="11">
        <f t="shared" si="0"/>
        <v>1.0327799039315273</v>
      </c>
      <c r="H33" s="10">
        <f t="shared" si="1"/>
        <v>8.8162862820000214</v>
      </c>
      <c r="I33" s="1"/>
      <c r="J33" s="5"/>
    </row>
    <row r="34" spans="1:10" x14ac:dyDescent="0.25">
      <c r="A34" s="1"/>
      <c r="B34" s="6"/>
      <c r="C34" s="1"/>
      <c r="D34" s="32">
        <v>43629</v>
      </c>
      <c r="E34" s="45">
        <v>268.95400000000001</v>
      </c>
      <c r="F34" s="8">
        <v>285.35313794299998</v>
      </c>
      <c r="G34" s="11">
        <f t="shared" si="0"/>
        <v>1.0609737648185191</v>
      </c>
      <c r="H34" s="10">
        <f t="shared" si="1"/>
        <v>16.399137942999971</v>
      </c>
      <c r="I34" s="1"/>
      <c r="J34" s="5"/>
    </row>
    <row r="35" spans="1:10" x14ac:dyDescent="0.25">
      <c r="A35" s="1"/>
      <c r="B35" s="6"/>
      <c r="C35" s="1"/>
      <c r="D35" s="32">
        <v>43630</v>
      </c>
      <c r="E35" s="45">
        <v>268.95400000000001</v>
      </c>
      <c r="F35" s="8">
        <v>297.17583472800004</v>
      </c>
      <c r="G35" s="11">
        <f t="shared" si="0"/>
        <v>1.1049318274797921</v>
      </c>
      <c r="H35" s="10">
        <f t="shared" si="1"/>
        <v>28.221834728000033</v>
      </c>
      <c r="I35" s="1"/>
      <c r="J35" s="5"/>
    </row>
    <row r="36" spans="1:10" x14ac:dyDescent="0.25">
      <c r="A36" s="1"/>
      <c r="B36" s="6"/>
      <c r="C36" s="1"/>
      <c r="D36" s="32">
        <v>43631</v>
      </c>
      <c r="E36" s="45">
        <v>268.95400000000001</v>
      </c>
      <c r="F36" s="8">
        <v>304.57463713300001</v>
      </c>
      <c r="G36" s="11">
        <f t="shared" si="0"/>
        <v>1.1324413733686802</v>
      </c>
      <c r="H36" s="10">
        <f t="shared" si="1"/>
        <v>35.620637133000002</v>
      </c>
      <c r="I36" s="1"/>
      <c r="J36" s="5"/>
    </row>
    <row r="37" spans="1:10" x14ac:dyDescent="0.25">
      <c r="A37" s="1"/>
      <c r="B37" s="6"/>
      <c r="C37" s="1"/>
      <c r="D37" s="32">
        <v>43632</v>
      </c>
      <c r="E37" s="45">
        <v>268.95400000000001</v>
      </c>
      <c r="F37" s="8">
        <v>304.57463713300001</v>
      </c>
      <c r="G37" s="11">
        <f t="shared" si="0"/>
        <v>1.1324413733686802</v>
      </c>
      <c r="H37" s="10">
        <f t="shared" si="1"/>
        <v>35.620637133000002</v>
      </c>
      <c r="I37" s="1"/>
      <c r="J37" s="5"/>
    </row>
    <row r="38" spans="1:10" x14ac:dyDescent="0.25">
      <c r="A38" s="1"/>
      <c r="B38" s="6"/>
      <c r="C38" s="1"/>
      <c r="D38" s="32">
        <v>43633</v>
      </c>
      <c r="E38" s="45">
        <v>268.95400000000001</v>
      </c>
      <c r="F38" s="8">
        <v>281.57019293799999</v>
      </c>
      <c r="G38" s="11">
        <f t="shared" si="0"/>
        <v>1.0469083669995611</v>
      </c>
      <c r="H38" s="10">
        <f t="shared" si="1"/>
        <v>12.616192937999983</v>
      </c>
      <c r="I38" s="1"/>
      <c r="J38" s="5"/>
    </row>
    <row r="39" spans="1:10" x14ac:dyDescent="0.25">
      <c r="A39" s="1"/>
      <c r="B39" s="6"/>
      <c r="C39" s="1"/>
      <c r="D39" s="32">
        <v>43634</v>
      </c>
      <c r="E39" s="45">
        <v>268.95400000000001</v>
      </c>
      <c r="F39" s="8">
        <v>287.01642205000002</v>
      </c>
      <c r="G39" s="11">
        <f t="shared" si="0"/>
        <v>1.0671580346453298</v>
      </c>
      <c r="H39" s="10">
        <f t="shared" si="1"/>
        <v>18.062422050000009</v>
      </c>
      <c r="I39" s="1"/>
      <c r="J39" s="5"/>
    </row>
    <row r="40" spans="1:10" x14ac:dyDescent="0.25">
      <c r="A40" s="1"/>
      <c r="B40" s="6"/>
      <c r="C40" s="1"/>
      <c r="D40" s="32">
        <v>43635</v>
      </c>
      <c r="E40" s="45">
        <v>268.95400000000001</v>
      </c>
      <c r="F40" s="8">
        <v>286.97275792300002</v>
      </c>
      <c r="G40" s="11">
        <f t="shared" si="0"/>
        <v>1.0669956867085078</v>
      </c>
      <c r="H40" s="10">
        <f t="shared" si="1"/>
        <v>18.01875792300001</v>
      </c>
      <c r="I40" s="1"/>
      <c r="J40" s="5"/>
    </row>
    <row r="41" spans="1:10" x14ac:dyDescent="0.25">
      <c r="A41" s="1"/>
      <c r="B41" s="6"/>
      <c r="C41" s="1"/>
      <c r="D41" s="32">
        <v>43636</v>
      </c>
      <c r="E41" s="45">
        <v>268.95400000000001</v>
      </c>
      <c r="F41" s="8">
        <v>296.67105132800003</v>
      </c>
      <c r="G41" s="11">
        <f t="shared" si="0"/>
        <v>1.103054988317705</v>
      </c>
      <c r="H41" s="10">
        <f t="shared" si="1"/>
        <v>27.717051328000025</v>
      </c>
      <c r="I41" s="1"/>
      <c r="J41" s="5"/>
    </row>
    <row r="42" spans="1:10" x14ac:dyDescent="0.25">
      <c r="A42" s="1"/>
      <c r="B42" s="6"/>
      <c r="C42" s="1"/>
      <c r="D42" s="32">
        <v>43637</v>
      </c>
      <c r="E42" s="45">
        <v>268.95400000000001</v>
      </c>
      <c r="F42" s="8">
        <v>312.26337118999999</v>
      </c>
      <c r="G42" s="11">
        <f t="shared" si="0"/>
        <v>1.1610289164318062</v>
      </c>
      <c r="H42" s="10">
        <f t="shared" si="1"/>
        <v>43.309371189999979</v>
      </c>
      <c r="I42" s="1"/>
      <c r="J42" s="5"/>
    </row>
    <row r="43" spans="1:10" x14ac:dyDescent="0.25">
      <c r="A43" s="1"/>
      <c r="B43" s="6"/>
      <c r="C43" s="1"/>
      <c r="D43" s="42" t="s">
        <v>77</v>
      </c>
      <c r="E43" s="33">
        <f>SUM(E29:E42)</f>
        <v>3765.3560000000011</v>
      </c>
      <c r="F43" s="34">
        <f>SUM(F29:F42)</f>
        <v>4135.1148348860015</v>
      </c>
      <c r="G43" s="11">
        <f t="shared" si="0"/>
        <v>1.0982002325639328</v>
      </c>
      <c r="H43" s="34">
        <f>SUM(H29:H42)</f>
        <v>369.75883488600005</v>
      </c>
      <c r="I43" s="1"/>
      <c r="J43" s="5"/>
    </row>
    <row r="44" spans="1:10" x14ac:dyDescent="0.25">
      <c r="A44" s="1"/>
      <c r="B44" s="6"/>
      <c r="C44" s="1"/>
      <c r="D44" s="9" t="s">
        <v>0</v>
      </c>
      <c r="E44" s="8"/>
      <c r="F44" s="8">
        <f>AVERAGE(F29:F42)</f>
        <v>295.36534534900011</v>
      </c>
      <c r="G44" s="7"/>
      <c r="H44" s="8">
        <f>AVERAGE(H29:H42)</f>
        <v>26.411345349000005</v>
      </c>
      <c r="I44" s="1"/>
      <c r="J44" s="5"/>
    </row>
    <row r="45" spans="1:10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0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0" x14ac:dyDescent="0.25">
      <c r="A47" s="1"/>
      <c r="B47" s="6"/>
      <c r="C47" s="1"/>
      <c r="D47" s="1"/>
      <c r="E47" s="1"/>
      <c r="F47" s="1"/>
      <c r="G47" s="1"/>
      <c r="H47" s="1"/>
      <c r="I47" s="1"/>
      <c r="J47" s="5"/>
    </row>
    <row r="48" spans="1:10" x14ac:dyDescent="0.25">
      <c r="A48" s="1"/>
      <c r="B48" s="6"/>
      <c r="C48" s="1"/>
      <c r="D48" s="1"/>
      <c r="E48" s="1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</sheetData>
  <mergeCells count="6"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opLeftCell="A27" workbookViewId="0">
      <selection activeCell="F45" sqref="F45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2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32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84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0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</row>
    <row r="18" spans="1:10" x14ac:dyDescent="0.25">
      <c r="A18" s="1"/>
      <c r="B18" s="6"/>
      <c r="C18" s="18"/>
      <c r="D18" s="93" t="s">
        <v>25</v>
      </c>
      <c r="E18" s="94"/>
      <c r="F18" s="94"/>
      <c r="G18" s="95"/>
      <c r="H18" s="39">
        <v>7028.63</v>
      </c>
      <c r="I18" s="1"/>
      <c r="J18" s="5"/>
    </row>
    <row r="19" spans="1:10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0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281.14519999999999</v>
      </c>
      <c r="I20" s="1"/>
      <c r="J20" s="5"/>
    </row>
    <row r="21" spans="1:10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I21" s="1"/>
      <c r="J21" s="5"/>
    </row>
    <row r="22" spans="1:10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0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</row>
    <row r="24" spans="1:10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0" x14ac:dyDescent="0.25">
      <c r="A25" s="1"/>
      <c r="B25" s="6"/>
      <c r="C25" s="1"/>
      <c r="D25" s="15" t="s">
        <v>16</v>
      </c>
      <c r="E25" s="15" t="s">
        <v>15</v>
      </c>
      <c r="F25" s="15" t="s">
        <v>14</v>
      </c>
      <c r="G25" s="15" t="s">
        <v>13</v>
      </c>
      <c r="H25" s="15" t="s">
        <v>12</v>
      </c>
      <c r="I25" s="1"/>
      <c r="J25" s="5"/>
    </row>
    <row r="26" spans="1:10" x14ac:dyDescent="0.25">
      <c r="A26" s="1"/>
      <c r="B26" s="6"/>
      <c r="C26" s="1"/>
      <c r="D26" s="13" t="s">
        <v>11</v>
      </c>
      <c r="E26" s="13" t="s">
        <v>10</v>
      </c>
      <c r="F26" s="13" t="s">
        <v>9</v>
      </c>
      <c r="G26" s="13" t="s">
        <v>8</v>
      </c>
      <c r="H26" s="13" t="s">
        <v>7</v>
      </c>
      <c r="I26" s="1"/>
      <c r="J26" s="5"/>
    </row>
    <row r="27" spans="1:10" x14ac:dyDescent="0.25">
      <c r="A27" s="1"/>
      <c r="B27" s="6"/>
      <c r="C27" s="1"/>
      <c r="D27" s="13"/>
      <c r="E27" s="14" t="s">
        <v>6</v>
      </c>
      <c r="F27" s="13" t="s">
        <v>5</v>
      </c>
      <c r="G27" s="13" t="s">
        <v>4</v>
      </c>
      <c r="H27" s="13" t="s">
        <v>3</v>
      </c>
      <c r="I27" s="1"/>
      <c r="J27" s="5"/>
    </row>
    <row r="28" spans="1:10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0" x14ac:dyDescent="0.25">
      <c r="A29" s="1"/>
      <c r="B29" s="6"/>
      <c r="C29" s="1"/>
      <c r="D29" s="32">
        <v>43638</v>
      </c>
      <c r="E29" s="45">
        <v>281.14519999999999</v>
      </c>
      <c r="F29" s="8">
        <v>312.26337118999999</v>
      </c>
      <c r="G29" s="11">
        <f>'210619'!F42/E29</f>
        <v>1.1106836296333709</v>
      </c>
      <c r="H29" s="10">
        <f>'210619'!F42-E29</f>
        <v>31.118171189999998</v>
      </c>
      <c r="I29" s="1"/>
      <c r="J29" s="5"/>
    </row>
    <row r="30" spans="1:10" x14ac:dyDescent="0.25">
      <c r="A30" s="1"/>
      <c r="B30" s="6"/>
      <c r="C30" s="1"/>
      <c r="D30" s="32">
        <v>43639</v>
      </c>
      <c r="E30" s="45">
        <v>281.14519999999999</v>
      </c>
      <c r="F30" s="8">
        <v>312.26337118999999</v>
      </c>
      <c r="G30" s="11">
        <f t="shared" ref="G30:G42" si="0">F30/E30</f>
        <v>1.1106836296333709</v>
      </c>
      <c r="H30" s="10">
        <f t="shared" ref="H30:H42" si="1">F30-E30</f>
        <v>31.118171189999998</v>
      </c>
      <c r="I30" s="1"/>
      <c r="J30" s="5"/>
    </row>
    <row r="31" spans="1:10" x14ac:dyDescent="0.25">
      <c r="A31" s="1"/>
      <c r="B31" s="6"/>
      <c r="C31" s="1"/>
      <c r="D31" s="32">
        <v>43640</v>
      </c>
      <c r="E31" s="45">
        <v>281.14519999999999</v>
      </c>
      <c r="F31" s="8">
        <v>305.36034528000005</v>
      </c>
      <c r="G31" s="11">
        <f t="shared" si="0"/>
        <v>1.086130388425625</v>
      </c>
      <c r="H31" s="10">
        <f t="shared" si="1"/>
        <v>24.215145280000058</v>
      </c>
      <c r="I31" s="1"/>
      <c r="J31" s="5"/>
    </row>
    <row r="32" spans="1:10" x14ac:dyDescent="0.25">
      <c r="A32" s="1"/>
      <c r="B32" s="6"/>
      <c r="C32" s="1"/>
      <c r="D32" s="32">
        <v>43641</v>
      </c>
      <c r="E32" s="45">
        <v>281.14519999999999</v>
      </c>
      <c r="F32" s="33">
        <v>298.44879055799998</v>
      </c>
      <c r="G32" s="11">
        <f t="shared" si="0"/>
        <v>1.061546811249134</v>
      </c>
      <c r="H32" s="10">
        <f t="shared" si="1"/>
        <v>17.303590557999996</v>
      </c>
      <c r="I32" s="1"/>
      <c r="J32" s="5"/>
    </row>
    <row r="33" spans="1:10" x14ac:dyDescent="0.25">
      <c r="A33" s="1"/>
      <c r="B33" s="6"/>
      <c r="C33" s="1"/>
      <c r="D33" s="32">
        <v>43642</v>
      </c>
      <c r="E33" s="45">
        <v>281.14519999999999</v>
      </c>
      <c r="F33" s="33">
        <v>308.385807726</v>
      </c>
      <c r="G33" s="11">
        <f t="shared" si="0"/>
        <v>1.0968915980994873</v>
      </c>
      <c r="H33" s="10">
        <f t="shared" si="1"/>
        <v>27.240607726000007</v>
      </c>
      <c r="I33" s="1"/>
      <c r="J33" s="5"/>
    </row>
    <row r="34" spans="1:10" x14ac:dyDescent="0.25">
      <c r="A34" s="1"/>
      <c r="B34" s="6"/>
      <c r="C34" s="1"/>
      <c r="D34" s="32">
        <v>43643</v>
      </c>
      <c r="E34" s="45">
        <v>281.14519999999999</v>
      </c>
      <c r="F34" s="8">
        <v>307.347700922</v>
      </c>
      <c r="G34" s="11">
        <f t="shared" si="0"/>
        <v>1.093199175806665</v>
      </c>
      <c r="H34" s="10">
        <f t="shared" si="1"/>
        <v>26.202500922000013</v>
      </c>
      <c r="I34" s="1"/>
      <c r="J34" s="5"/>
    </row>
    <row r="35" spans="1:10" x14ac:dyDescent="0.25">
      <c r="A35" s="1"/>
      <c r="B35" s="6"/>
      <c r="C35" s="1"/>
      <c r="D35" s="32">
        <v>43644</v>
      </c>
      <c r="E35" s="45">
        <v>281.14519999999999</v>
      </c>
      <c r="F35" s="8">
        <v>370.09347048400002</v>
      </c>
      <c r="G35" s="11">
        <f t="shared" si="0"/>
        <v>1.3163784069014874</v>
      </c>
      <c r="H35" s="10">
        <f t="shared" si="1"/>
        <v>88.948270484000034</v>
      </c>
      <c r="I35" s="1"/>
      <c r="J35" s="5"/>
    </row>
    <row r="36" spans="1:10" x14ac:dyDescent="0.25">
      <c r="A36" s="1"/>
      <c r="B36" s="6"/>
      <c r="C36" s="1"/>
      <c r="D36" s="32">
        <v>43645</v>
      </c>
      <c r="E36" s="45">
        <v>281.14519999999999</v>
      </c>
      <c r="F36" s="8">
        <v>422.03242100300002</v>
      </c>
      <c r="G36" s="11">
        <f t="shared" si="0"/>
        <v>1.5011190694452548</v>
      </c>
      <c r="H36" s="10">
        <f t="shared" si="1"/>
        <v>140.88722100300004</v>
      </c>
      <c r="I36" s="1"/>
      <c r="J36" s="5"/>
    </row>
    <row r="37" spans="1:10" x14ac:dyDescent="0.25">
      <c r="A37" s="1"/>
      <c r="B37" s="6"/>
      <c r="C37" s="1"/>
      <c r="D37" s="32">
        <v>43646</v>
      </c>
      <c r="E37" s="45">
        <v>281.14519999999999</v>
      </c>
      <c r="F37" s="8">
        <v>422.03242100300002</v>
      </c>
      <c r="G37" s="11">
        <f t="shared" si="0"/>
        <v>1.5011190694452548</v>
      </c>
      <c r="H37" s="10">
        <f t="shared" si="1"/>
        <v>140.88722100300004</v>
      </c>
      <c r="I37" s="1"/>
      <c r="J37" s="5"/>
    </row>
    <row r="38" spans="1:10" x14ac:dyDescent="0.25">
      <c r="A38" s="1"/>
      <c r="B38" s="6"/>
      <c r="C38" s="1"/>
      <c r="D38" s="32">
        <v>43647</v>
      </c>
      <c r="E38" s="45">
        <v>281.14519999999999</v>
      </c>
      <c r="F38" s="8">
        <v>375.168997999</v>
      </c>
      <c r="G38" s="11">
        <f t="shared" si="0"/>
        <v>1.3344314539213189</v>
      </c>
      <c r="H38" s="10">
        <f t="shared" si="1"/>
        <v>94.02379799900001</v>
      </c>
      <c r="I38" s="1"/>
      <c r="J38" s="5"/>
    </row>
    <row r="39" spans="1:10" x14ac:dyDescent="0.25">
      <c r="A39" s="1"/>
      <c r="B39" s="6"/>
      <c r="C39" s="1"/>
      <c r="D39" s="32">
        <v>43648</v>
      </c>
      <c r="E39" s="45">
        <v>281.14519999999999</v>
      </c>
      <c r="F39" s="8">
        <v>348.78660910500003</v>
      </c>
      <c r="G39" s="11">
        <f t="shared" si="0"/>
        <v>1.2405924380177931</v>
      </c>
      <c r="H39" s="10">
        <f>F39-E39</f>
        <v>67.641409105000037</v>
      </c>
      <c r="I39" s="1"/>
      <c r="J39" s="5"/>
    </row>
    <row r="40" spans="1:10" x14ac:dyDescent="0.25">
      <c r="A40" s="1"/>
      <c r="B40" s="6"/>
      <c r="C40" s="1"/>
      <c r="D40" s="32">
        <v>43649</v>
      </c>
      <c r="E40" s="45">
        <v>281.14519999999999</v>
      </c>
      <c r="F40" s="8">
        <v>303.22979209599998</v>
      </c>
      <c r="G40" s="11">
        <f t="shared" si="0"/>
        <v>1.0785522644384467</v>
      </c>
      <c r="H40" s="10">
        <f t="shared" si="1"/>
        <v>22.084592095999994</v>
      </c>
      <c r="I40" s="1"/>
      <c r="J40" s="5"/>
    </row>
    <row r="41" spans="1:10" x14ac:dyDescent="0.25">
      <c r="A41" s="1"/>
      <c r="B41" s="6"/>
      <c r="C41" s="1"/>
      <c r="D41" s="32">
        <v>43650</v>
      </c>
      <c r="E41" s="45">
        <v>281.14519999999999</v>
      </c>
      <c r="F41" s="8">
        <v>324.557820349</v>
      </c>
      <c r="G41" s="11">
        <f t="shared" si="0"/>
        <v>1.1544135213725861</v>
      </c>
      <c r="H41" s="10">
        <f t="shared" si="1"/>
        <v>43.412620349000008</v>
      </c>
      <c r="I41" s="1"/>
      <c r="J41" s="5"/>
    </row>
    <row r="42" spans="1:10" x14ac:dyDescent="0.25">
      <c r="A42" s="1"/>
      <c r="B42" s="6"/>
      <c r="C42" s="1"/>
      <c r="D42" s="32">
        <v>43651</v>
      </c>
      <c r="E42" s="45">
        <v>281.14519999999999</v>
      </c>
      <c r="F42" s="8">
        <v>365.10026285800001</v>
      </c>
      <c r="G42" s="11">
        <f t="shared" si="0"/>
        <v>1.2986181619248702</v>
      </c>
      <c r="H42" s="10">
        <f t="shared" si="1"/>
        <v>83.955062858000019</v>
      </c>
      <c r="I42" s="1"/>
      <c r="J42" s="5"/>
    </row>
    <row r="43" spans="1:10" x14ac:dyDescent="0.25">
      <c r="A43" s="1"/>
      <c r="B43" s="6"/>
      <c r="C43" s="1"/>
      <c r="D43" s="42" t="s">
        <v>77</v>
      </c>
      <c r="E43" s="33">
        <f>SUM(E29:E42)</f>
        <v>3936.0327999999995</v>
      </c>
      <c r="F43" s="34">
        <f>SUM(F29:F42)</f>
        <v>4775.0711817629999</v>
      </c>
      <c r="G43" s="11">
        <f>F43/E43</f>
        <v>1.2131685441653333</v>
      </c>
      <c r="H43" s="34">
        <f>SUM(H29:H42)</f>
        <v>839.03838176300042</v>
      </c>
      <c r="I43" s="1"/>
      <c r="J43" s="5"/>
    </row>
    <row r="44" spans="1:10" x14ac:dyDescent="0.25">
      <c r="A44" s="1"/>
      <c r="B44" s="6"/>
      <c r="C44" s="1"/>
      <c r="D44" s="9" t="s">
        <v>0</v>
      </c>
      <c r="E44" s="8"/>
      <c r="F44" s="8">
        <f>AVERAGE(F29:F42)</f>
        <v>341.07651298307144</v>
      </c>
      <c r="G44" s="7"/>
      <c r="H44" s="8">
        <f>AVERAGE(H29:H42)</f>
        <v>59.931312983071457</v>
      </c>
      <c r="I44" s="1"/>
      <c r="J44" s="5"/>
    </row>
    <row r="45" spans="1:10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0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0" x14ac:dyDescent="0.25">
      <c r="A47" s="1"/>
      <c r="B47" s="6"/>
      <c r="C47" s="1"/>
      <c r="D47" s="1"/>
      <c r="E47" s="1"/>
      <c r="F47" s="1"/>
      <c r="G47" s="1"/>
      <c r="H47" s="1"/>
      <c r="I47" s="1"/>
      <c r="J47" s="5"/>
    </row>
    <row r="48" spans="1:10" x14ac:dyDescent="0.25">
      <c r="A48" s="1"/>
      <c r="B48" s="6"/>
      <c r="C48" s="1"/>
      <c r="D48" s="1"/>
      <c r="E48" s="1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</sheetData>
  <mergeCells count="6"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opLeftCell="A23" workbookViewId="0">
      <selection activeCell="I42" sqref="I42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2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32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85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0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</row>
    <row r="18" spans="1:10" x14ac:dyDescent="0.25">
      <c r="A18" s="1"/>
      <c r="B18" s="6"/>
      <c r="C18" s="18"/>
      <c r="D18" s="93" t="s">
        <v>25</v>
      </c>
      <c r="E18" s="94"/>
      <c r="F18" s="94"/>
      <c r="G18" s="95"/>
      <c r="H18" s="44">
        <v>7336.53</v>
      </c>
      <c r="I18" s="1"/>
      <c r="J18" s="5"/>
    </row>
    <row r="19" spans="1:10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0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293.46120000000002</v>
      </c>
      <c r="I20" s="1"/>
      <c r="J20" s="5"/>
    </row>
    <row r="21" spans="1:10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I21" s="1"/>
      <c r="J21" s="5"/>
    </row>
    <row r="22" spans="1:10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0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</row>
    <row r="24" spans="1:10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0" x14ac:dyDescent="0.25">
      <c r="A25" s="1"/>
      <c r="B25" s="6"/>
      <c r="C25" s="1"/>
      <c r="D25" s="15" t="s">
        <v>16</v>
      </c>
      <c r="E25" s="15" t="s">
        <v>15</v>
      </c>
      <c r="F25" s="15" t="s">
        <v>14</v>
      </c>
      <c r="G25" s="15" t="s">
        <v>13</v>
      </c>
      <c r="H25" s="15" t="s">
        <v>12</v>
      </c>
      <c r="I25" s="1"/>
      <c r="J25" s="5"/>
    </row>
    <row r="26" spans="1:10" x14ac:dyDescent="0.25">
      <c r="A26" s="1"/>
      <c r="B26" s="6"/>
      <c r="C26" s="1"/>
      <c r="D26" s="13" t="s">
        <v>11</v>
      </c>
      <c r="E26" s="13" t="s">
        <v>10</v>
      </c>
      <c r="F26" s="13" t="s">
        <v>9</v>
      </c>
      <c r="G26" s="13" t="s">
        <v>8</v>
      </c>
      <c r="H26" s="13" t="s">
        <v>7</v>
      </c>
      <c r="I26" s="1"/>
      <c r="J26" s="5"/>
    </row>
    <row r="27" spans="1:10" x14ac:dyDescent="0.25">
      <c r="A27" s="1"/>
      <c r="B27" s="6"/>
      <c r="C27" s="1"/>
      <c r="D27" s="13"/>
      <c r="E27" s="14" t="s">
        <v>6</v>
      </c>
      <c r="F27" s="13" t="s">
        <v>5</v>
      </c>
      <c r="G27" s="13" t="s">
        <v>4</v>
      </c>
      <c r="H27" s="13" t="s">
        <v>3</v>
      </c>
      <c r="I27" s="1"/>
      <c r="J27" s="5"/>
    </row>
    <row r="28" spans="1:10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0" x14ac:dyDescent="0.25">
      <c r="A29" s="1"/>
      <c r="B29" s="6"/>
      <c r="C29" s="1"/>
      <c r="D29" s="32">
        <v>43652</v>
      </c>
      <c r="E29" s="33">
        <v>293.46120000000002</v>
      </c>
      <c r="F29" s="8">
        <v>367.15441749000001</v>
      </c>
      <c r="G29" s="11">
        <f t="shared" ref="G29:G31" si="0">F29/E29</f>
        <v>1.2511174134434127</v>
      </c>
      <c r="H29" s="10">
        <f t="shared" ref="H29:H37" si="1">F29-E29</f>
        <v>73.693217489999995</v>
      </c>
      <c r="I29" s="1"/>
      <c r="J29" s="5"/>
    </row>
    <row r="30" spans="1:10" x14ac:dyDescent="0.25">
      <c r="A30" s="1"/>
      <c r="B30" s="6"/>
      <c r="C30" s="1"/>
      <c r="D30" s="32">
        <v>43653</v>
      </c>
      <c r="E30" s="33">
        <v>293.46120000000002</v>
      </c>
      <c r="F30" s="8">
        <v>367.15441749000001</v>
      </c>
      <c r="G30" s="11">
        <f t="shared" si="0"/>
        <v>1.2511174134434127</v>
      </c>
      <c r="H30" s="10">
        <f t="shared" si="1"/>
        <v>73.693217489999995</v>
      </c>
      <c r="I30" s="1"/>
      <c r="J30" s="5"/>
    </row>
    <row r="31" spans="1:10" x14ac:dyDescent="0.25">
      <c r="A31" s="1"/>
      <c r="B31" s="6"/>
      <c r="C31" s="1"/>
      <c r="D31" s="32">
        <v>43654</v>
      </c>
      <c r="E31" s="33">
        <v>293.46120000000002</v>
      </c>
      <c r="F31" s="8">
        <v>339.81096112699998</v>
      </c>
      <c r="G31" s="11">
        <f t="shared" si="0"/>
        <v>1.1579417010732593</v>
      </c>
      <c r="H31" s="10">
        <f t="shared" si="1"/>
        <v>46.349761126999965</v>
      </c>
      <c r="I31" s="1"/>
      <c r="J31" s="5"/>
    </row>
    <row r="32" spans="1:10" x14ac:dyDescent="0.25">
      <c r="A32" s="1"/>
      <c r="B32" s="6"/>
      <c r="C32" s="1"/>
      <c r="D32" s="32">
        <v>43655</v>
      </c>
      <c r="E32" s="33">
        <v>293.46120000000002</v>
      </c>
      <c r="F32" s="33">
        <v>318.29165173500002</v>
      </c>
      <c r="G32" s="11">
        <f t="shared" ref="G32:G42" si="2">F32/E32</f>
        <v>1.0846123839710327</v>
      </c>
      <c r="H32" s="10">
        <f t="shared" si="1"/>
        <v>24.830451734999997</v>
      </c>
      <c r="I32" s="1"/>
      <c r="J32" s="5"/>
    </row>
    <row r="33" spans="1:10" x14ac:dyDescent="0.25">
      <c r="A33" s="1"/>
      <c r="B33" s="6"/>
      <c r="C33" s="1"/>
      <c r="D33" s="32">
        <v>43656</v>
      </c>
      <c r="E33" s="33">
        <v>293.46120000000002</v>
      </c>
      <c r="F33" s="33">
        <v>309.87349033499999</v>
      </c>
      <c r="G33" s="11">
        <f t="shared" si="2"/>
        <v>1.0559266108603111</v>
      </c>
      <c r="H33" s="10">
        <f t="shared" si="1"/>
        <v>16.412290334999966</v>
      </c>
      <c r="I33" s="1"/>
      <c r="J33" s="5"/>
    </row>
    <row r="34" spans="1:10" x14ac:dyDescent="0.25">
      <c r="A34" s="1"/>
      <c r="B34" s="6"/>
      <c r="C34" s="1"/>
      <c r="D34" s="32">
        <v>43657</v>
      </c>
      <c r="E34" s="33">
        <v>293.46120000000002</v>
      </c>
      <c r="F34" s="8">
        <v>320.72552629099999</v>
      </c>
      <c r="G34" s="11">
        <f t="shared" si="2"/>
        <v>1.0929060683013632</v>
      </c>
      <c r="H34" s="10">
        <f t="shared" si="1"/>
        <v>27.264326290999975</v>
      </c>
      <c r="I34" s="1"/>
      <c r="J34" s="5"/>
    </row>
    <row r="35" spans="1:10" x14ac:dyDescent="0.25">
      <c r="A35" s="1"/>
      <c r="B35" s="6"/>
      <c r="C35" s="1"/>
      <c r="D35" s="32">
        <v>43658</v>
      </c>
      <c r="E35" s="33">
        <v>293.46120000000002</v>
      </c>
      <c r="F35" s="8">
        <v>326.91064038000002</v>
      </c>
      <c r="G35" s="11">
        <f t="shared" si="2"/>
        <v>1.113982497106943</v>
      </c>
      <c r="H35" s="10">
        <f t="shared" si="1"/>
        <v>33.449440379999999</v>
      </c>
      <c r="I35" s="1"/>
      <c r="J35" s="5"/>
    </row>
    <row r="36" spans="1:10" x14ac:dyDescent="0.25">
      <c r="A36" s="1"/>
      <c r="B36" s="6"/>
      <c r="C36" s="1"/>
      <c r="D36" s="32">
        <v>43659</v>
      </c>
      <c r="E36" s="33">
        <v>293.46120000000002</v>
      </c>
      <c r="F36" s="8">
        <v>326.91064038000002</v>
      </c>
      <c r="G36" s="11">
        <f t="shared" si="2"/>
        <v>1.113982497106943</v>
      </c>
      <c r="H36" s="10">
        <f t="shared" si="1"/>
        <v>33.449440379999999</v>
      </c>
      <c r="I36" s="1"/>
      <c r="J36" s="5"/>
    </row>
    <row r="37" spans="1:10" x14ac:dyDescent="0.25">
      <c r="A37" s="1"/>
      <c r="B37" s="6"/>
      <c r="C37" s="1"/>
      <c r="D37" s="32">
        <v>43660</v>
      </c>
      <c r="E37" s="33">
        <v>293.46120000000002</v>
      </c>
      <c r="F37" s="8">
        <v>326.91064038000002</v>
      </c>
      <c r="G37" s="11">
        <f t="shared" si="2"/>
        <v>1.113982497106943</v>
      </c>
      <c r="H37" s="10">
        <f t="shared" si="1"/>
        <v>33.449440379999999</v>
      </c>
      <c r="I37" s="1"/>
      <c r="J37" s="5"/>
    </row>
    <row r="38" spans="1:10" x14ac:dyDescent="0.25">
      <c r="A38" s="1"/>
      <c r="B38" s="6"/>
      <c r="C38" s="1"/>
      <c r="D38" s="32">
        <v>43661</v>
      </c>
      <c r="E38" s="33">
        <v>293.46120000000002</v>
      </c>
      <c r="F38" s="8">
        <v>338.36802031899998</v>
      </c>
      <c r="G38" s="11">
        <f t="shared" si="2"/>
        <v>1.153024728035597</v>
      </c>
      <c r="H38" s="10">
        <f>F38-E38</f>
        <v>44.906820318999962</v>
      </c>
      <c r="I38" s="1"/>
      <c r="J38" s="5"/>
    </row>
    <row r="39" spans="1:10" x14ac:dyDescent="0.25">
      <c r="A39" s="1"/>
      <c r="B39" s="6"/>
      <c r="C39" s="1"/>
      <c r="D39" s="32">
        <v>43662</v>
      </c>
      <c r="E39" s="33">
        <v>293.46120000000002</v>
      </c>
      <c r="F39" s="8">
        <v>308.15927552600004</v>
      </c>
      <c r="G39" s="11">
        <f t="shared" si="2"/>
        <v>1.050085243044055</v>
      </c>
      <c r="H39" s="10">
        <f>F39-E39</f>
        <v>14.698075526000025</v>
      </c>
      <c r="I39" s="1"/>
      <c r="J39" s="5"/>
    </row>
    <row r="40" spans="1:10" x14ac:dyDescent="0.25">
      <c r="A40" s="1"/>
      <c r="B40" s="6"/>
      <c r="C40" s="1"/>
      <c r="D40" s="32">
        <v>43663</v>
      </c>
      <c r="E40" s="33">
        <v>293.46120000000002</v>
      </c>
      <c r="F40" s="8">
        <v>328.60017850100002</v>
      </c>
      <c r="G40" s="11">
        <f t="shared" si="2"/>
        <v>1.1197397765053778</v>
      </c>
      <c r="H40" s="10">
        <f>F40-E40</f>
        <v>35.138978500999997</v>
      </c>
      <c r="I40" s="1"/>
      <c r="J40" s="5"/>
    </row>
    <row r="41" spans="1:10" x14ac:dyDescent="0.25">
      <c r="A41" s="1"/>
      <c r="B41" s="6"/>
      <c r="C41" s="1"/>
      <c r="D41" s="32">
        <v>43664</v>
      </c>
      <c r="E41" s="33">
        <v>293.46120000000002</v>
      </c>
      <c r="F41" s="8">
        <v>317.00779170800001</v>
      </c>
      <c r="G41" s="11">
        <f t="shared" si="2"/>
        <v>1.0802374954781075</v>
      </c>
      <c r="H41" s="10">
        <f>F41-E41</f>
        <v>23.546591707999994</v>
      </c>
      <c r="I41" s="1"/>
      <c r="J41" s="5"/>
    </row>
    <row r="42" spans="1:10" x14ac:dyDescent="0.25">
      <c r="A42" s="1"/>
      <c r="B42" s="6"/>
      <c r="C42" s="1"/>
      <c r="D42" s="32">
        <v>43665</v>
      </c>
      <c r="E42" s="33">
        <v>293.46120000000002</v>
      </c>
      <c r="F42" s="8">
        <v>358.85871898300002</v>
      </c>
      <c r="G42" s="11">
        <f t="shared" si="2"/>
        <v>1.2228489455607761</v>
      </c>
      <c r="H42" s="10">
        <f>F42-E42</f>
        <v>65.397518982999998</v>
      </c>
      <c r="I42" s="1"/>
      <c r="J42" s="5"/>
    </row>
    <row r="43" spans="1:10" x14ac:dyDescent="0.25">
      <c r="A43" s="1"/>
      <c r="B43" s="6"/>
      <c r="C43" s="1"/>
      <c r="D43" s="42" t="s">
        <v>77</v>
      </c>
      <c r="E43" s="33">
        <f>SUM(E29:E42)</f>
        <v>4108.4568000000008</v>
      </c>
      <c r="F43" s="34">
        <f>SUM(F29:F42)</f>
        <v>4654.7363706449996</v>
      </c>
      <c r="G43" s="11">
        <f>F43/E43</f>
        <v>1.1329646622169665</v>
      </c>
      <c r="H43" s="34">
        <f>SUM(H29:H42)</f>
        <v>546.27957064499992</v>
      </c>
      <c r="I43" s="1"/>
      <c r="J43" s="5"/>
    </row>
    <row r="44" spans="1:10" x14ac:dyDescent="0.25">
      <c r="A44" s="1"/>
      <c r="B44" s="6"/>
      <c r="C44" s="1"/>
      <c r="D44" s="9" t="s">
        <v>0</v>
      </c>
      <c r="E44" s="8"/>
      <c r="F44" s="8">
        <f>AVERAGE(F29:F42)</f>
        <v>332.48116933178568</v>
      </c>
      <c r="G44" s="7"/>
      <c r="H44" s="8">
        <f>AVERAGE(H29:H42)</f>
        <v>39.01996933178571</v>
      </c>
      <c r="I44" s="1"/>
      <c r="J44" s="5"/>
    </row>
    <row r="45" spans="1:10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0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0" x14ac:dyDescent="0.25">
      <c r="A47" s="1"/>
      <c r="B47" s="6"/>
      <c r="C47" s="1"/>
      <c r="D47" s="1"/>
      <c r="E47" s="1"/>
      <c r="F47" s="1"/>
      <c r="G47" s="1"/>
      <c r="H47" s="1"/>
      <c r="I47" s="1"/>
      <c r="J47" s="5"/>
    </row>
    <row r="48" spans="1:10" x14ac:dyDescent="0.25">
      <c r="A48" s="1"/>
      <c r="B48" s="6"/>
      <c r="C48" s="1"/>
      <c r="D48" s="1"/>
      <c r="E48" s="1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</sheetData>
  <mergeCells count="6"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opLeftCell="A22" workbookViewId="0">
      <selection activeCell="G36" sqref="G36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2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32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86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0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</row>
    <row r="18" spans="1:10" x14ac:dyDescent="0.25">
      <c r="A18" s="1"/>
      <c r="B18" s="6"/>
      <c r="C18" s="18"/>
      <c r="D18" s="93" t="s">
        <v>25</v>
      </c>
      <c r="E18" s="94"/>
      <c r="F18" s="94"/>
      <c r="G18" s="95"/>
      <c r="H18" s="39">
        <v>7308.48</v>
      </c>
      <c r="I18" s="1"/>
      <c r="J18" s="5"/>
    </row>
    <row r="19" spans="1:10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0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292.33920000000001</v>
      </c>
      <c r="I20" s="1"/>
      <c r="J20" s="5"/>
    </row>
    <row r="21" spans="1:10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I21" s="1"/>
      <c r="J21" s="5"/>
    </row>
    <row r="22" spans="1:10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0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</row>
    <row r="24" spans="1:10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0" x14ac:dyDescent="0.25">
      <c r="A25" s="1"/>
      <c r="B25" s="6"/>
      <c r="C25" s="1"/>
      <c r="D25" s="15" t="s">
        <v>16</v>
      </c>
      <c r="E25" s="15" t="s">
        <v>15</v>
      </c>
      <c r="F25" s="15" t="s">
        <v>14</v>
      </c>
      <c r="G25" s="15" t="s">
        <v>13</v>
      </c>
      <c r="H25" s="15" t="s">
        <v>12</v>
      </c>
      <c r="I25" s="1"/>
      <c r="J25" s="5"/>
    </row>
    <row r="26" spans="1:10" x14ac:dyDescent="0.25">
      <c r="A26" s="1"/>
      <c r="B26" s="6"/>
      <c r="C26" s="1"/>
      <c r="D26" s="13" t="s">
        <v>11</v>
      </c>
      <c r="E26" s="13" t="s">
        <v>10</v>
      </c>
      <c r="F26" s="13" t="s">
        <v>9</v>
      </c>
      <c r="G26" s="13" t="s">
        <v>8</v>
      </c>
      <c r="H26" s="13" t="s">
        <v>7</v>
      </c>
      <c r="I26" s="1"/>
      <c r="J26" s="5"/>
    </row>
    <row r="27" spans="1:10" x14ac:dyDescent="0.25">
      <c r="A27" s="1"/>
      <c r="B27" s="6"/>
      <c r="C27" s="1"/>
      <c r="D27" s="13"/>
      <c r="E27" s="14" t="s">
        <v>6</v>
      </c>
      <c r="F27" s="13" t="s">
        <v>5</v>
      </c>
      <c r="G27" s="13" t="s">
        <v>4</v>
      </c>
      <c r="H27" s="13" t="s">
        <v>3</v>
      </c>
      <c r="I27" s="1"/>
      <c r="J27" s="5"/>
    </row>
    <row r="28" spans="1:10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0" x14ac:dyDescent="0.25">
      <c r="A29" s="1"/>
      <c r="B29" s="6"/>
      <c r="C29" s="1"/>
      <c r="D29" s="32">
        <v>43666</v>
      </c>
      <c r="E29" s="33">
        <v>292.33920000000001</v>
      </c>
      <c r="F29" s="8">
        <v>368.72243091000001</v>
      </c>
      <c r="G29" s="11">
        <f t="shared" ref="G29:G42" si="0">F29/E29</f>
        <v>1.2612828895680086</v>
      </c>
      <c r="H29" s="10">
        <f t="shared" ref="H29:H34" si="1">F29-E29</f>
        <v>76.383230910000009</v>
      </c>
      <c r="I29" s="1"/>
      <c r="J29" s="5"/>
    </row>
    <row r="30" spans="1:10" x14ac:dyDescent="0.25">
      <c r="A30" s="1"/>
      <c r="B30" s="6"/>
      <c r="C30" s="1"/>
      <c r="D30" s="32">
        <v>43667</v>
      </c>
      <c r="E30" s="33">
        <v>292.33920000000001</v>
      </c>
      <c r="F30" s="8">
        <v>368.72243091000001</v>
      </c>
      <c r="G30" s="11">
        <f t="shared" si="0"/>
        <v>1.2612828895680086</v>
      </c>
      <c r="H30" s="10">
        <f t="shared" si="1"/>
        <v>76.383230910000009</v>
      </c>
      <c r="I30" s="1"/>
      <c r="J30" s="5"/>
    </row>
    <row r="31" spans="1:10" x14ac:dyDescent="0.25">
      <c r="A31" s="1"/>
      <c r="B31" s="6"/>
      <c r="C31" s="1"/>
      <c r="D31" s="32">
        <v>43668</v>
      </c>
      <c r="E31" s="33">
        <v>292.33920000000001</v>
      </c>
      <c r="F31" s="8">
        <v>319.43556102600002</v>
      </c>
      <c r="G31" s="11">
        <f t="shared" si="0"/>
        <v>1.0926880863941613</v>
      </c>
      <c r="H31" s="10">
        <f t="shared" si="1"/>
        <v>27.096361026000011</v>
      </c>
      <c r="I31" s="1"/>
      <c r="J31" s="5"/>
    </row>
    <row r="32" spans="1:10" x14ac:dyDescent="0.25">
      <c r="A32" s="1"/>
      <c r="B32" s="6"/>
      <c r="C32" s="1"/>
      <c r="D32" s="32">
        <v>43669</v>
      </c>
      <c r="E32" s="33">
        <v>292.33920000000001</v>
      </c>
      <c r="F32" s="33">
        <v>312.98183752600005</v>
      </c>
      <c r="G32" s="11">
        <f t="shared" si="0"/>
        <v>1.0706119382073975</v>
      </c>
      <c r="H32" s="10">
        <f t="shared" si="1"/>
        <v>20.642637526000044</v>
      </c>
      <c r="I32" s="1"/>
      <c r="J32" s="5"/>
    </row>
    <row r="33" spans="1:10" x14ac:dyDescent="0.25">
      <c r="A33" s="1"/>
      <c r="B33" s="6"/>
      <c r="C33" s="1"/>
      <c r="D33" s="32">
        <v>43670</v>
      </c>
      <c r="E33" s="33">
        <v>292.33920000000001</v>
      </c>
      <c r="F33" s="33">
        <v>320.61254372500002</v>
      </c>
      <c r="G33" s="11">
        <f t="shared" si="0"/>
        <v>1.09671417218423</v>
      </c>
      <c r="H33" s="10">
        <f t="shared" si="1"/>
        <v>28.273343725000018</v>
      </c>
      <c r="I33" s="1"/>
      <c r="J33" s="5"/>
    </row>
    <row r="34" spans="1:10" x14ac:dyDescent="0.25">
      <c r="A34" s="1"/>
      <c r="B34" s="6"/>
      <c r="C34" s="1"/>
      <c r="D34" s="32">
        <v>43671</v>
      </c>
      <c r="E34" s="33">
        <v>292.33920000000001</v>
      </c>
      <c r="F34" s="8">
        <v>318.29397658200003</v>
      </c>
      <c r="G34" s="11">
        <f t="shared" si="0"/>
        <v>1.0887830868456916</v>
      </c>
      <c r="H34" s="10">
        <f t="shared" si="1"/>
        <v>25.954776582000022</v>
      </c>
      <c r="I34" s="1"/>
      <c r="J34" s="5"/>
    </row>
    <row r="35" spans="1:10" x14ac:dyDescent="0.25">
      <c r="A35" s="1"/>
      <c r="B35" s="6"/>
      <c r="C35" s="1"/>
      <c r="D35" s="32">
        <v>43672</v>
      </c>
      <c r="E35" s="33">
        <v>292.33920000000001</v>
      </c>
      <c r="F35" s="8">
        <v>322.90688851499999</v>
      </c>
      <c r="G35" s="11">
        <f t="shared" si="0"/>
        <v>1.1045624005094081</v>
      </c>
      <c r="H35" s="10">
        <f>F35-E35</f>
        <v>30.567688514999986</v>
      </c>
      <c r="I35" s="1"/>
      <c r="J35" s="5"/>
    </row>
    <row r="36" spans="1:10" x14ac:dyDescent="0.25">
      <c r="A36" s="1"/>
      <c r="B36" s="6"/>
      <c r="C36" s="1"/>
      <c r="D36" s="32">
        <v>43673</v>
      </c>
      <c r="E36" s="33">
        <v>292.33920000000001</v>
      </c>
      <c r="F36" s="8">
        <v>322.90688851499999</v>
      </c>
      <c r="G36" s="11">
        <f t="shared" si="0"/>
        <v>1.1045624005094081</v>
      </c>
      <c r="H36" s="10">
        <f t="shared" ref="H36:H42" si="2">F36-E36</f>
        <v>30.567688514999986</v>
      </c>
      <c r="I36" s="1"/>
      <c r="J36" s="5"/>
    </row>
    <row r="37" spans="1:10" x14ac:dyDescent="0.25">
      <c r="A37" s="1"/>
      <c r="B37" s="6"/>
      <c r="C37" s="1"/>
      <c r="D37" s="32">
        <v>43674</v>
      </c>
      <c r="E37" s="33">
        <v>292.33920000000001</v>
      </c>
      <c r="F37" s="8">
        <v>322.90688851499999</v>
      </c>
      <c r="G37" s="11">
        <f t="shared" si="0"/>
        <v>1.1045624005094081</v>
      </c>
      <c r="H37" s="10">
        <f t="shared" si="2"/>
        <v>30.567688514999986</v>
      </c>
      <c r="I37" s="1"/>
      <c r="J37" s="5"/>
    </row>
    <row r="38" spans="1:10" x14ac:dyDescent="0.25">
      <c r="A38" s="1"/>
      <c r="B38" s="6"/>
      <c r="C38" s="1"/>
      <c r="D38" s="32">
        <v>43675</v>
      </c>
      <c r="E38" s="33">
        <v>292.33920000000001</v>
      </c>
      <c r="F38" s="8">
        <v>320.84284851900003</v>
      </c>
      <c r="G38" s="11">
        <f t="shared" si="0"/>
        <v>1.0975019720892718</v>
      </c>
      <c r="H38" s="10">
        <f t="shared" si="2"/>
        <v>28.503648519000023</v>
      </c>
      <c r="I38" s="1"/>
      <c r="J38" s="5"/>
    </row>
    <row r="39" spans="1:10" x14ac:dyDescent="0.25">
      <c r="A39" s="1"/>
      <c r="B39" s="6"/>
      <c r="C39" s="1"/>
      <c r="D39" s="32">
        <v>43676</v>
      </c>
      <c r="E39" s="33">
        <v>292.33920000000001</v>
      </c>
      <c r="F39" s="8">
        <v>326.80032800599997</v>
      </c>
      <c r="G39" s="11">
        <f t="shared" si="0"/>
        <v>1.117880626361432</v>
      </c>
      <c r="H39" s="10">
        <f t="shared" si="2"/>
        <v>34.461128005999967</v>
      </c>
      <c r="I39" s="1"/>
      <c r="J39" s="5"/>
    </row>
    <row r="40" spans="1:10" x14ac:dyDescent="0.25">
      <c r="A40" s="1"/>
      <c r="B40" s="6"/>
      <c r="C40" s="1"/>
      <c r="D40" s="32">
        <v>43677</v>
      </c>
      <c r="E40" s="33">
        <v>292.33920000000001</v>
      </c>
      <c r="F40" s="8">
        <v>346.206108341</v>
      </c>
      <c r="G40" s="11">
        <f t="shared" si="0"/>
        <v>1.1842616670668866</v>
      </c>
      <c r="H40" s="10">
        <f t="shared" si="2"/>
        <v>53.866908340999998</v>
      </c>
      <c r="I40" s="1"/>
      <c r="J40" s="5"/>
    </row>
    <row r="41" spans="1:10" x14ac:dyDescent="0.25">
      <c r="A41" s="1"/>
      <c r="B41" s="6"/>
      <c r="C41" s="1"/>
      <c r="D41" s="32">
        <v>43678</v>
      </c>
      <c r="E41" s="33">
        <v>292.33920000000001</v>
      </c>
      <c r="F41" s="8">
        <v>343.55507452400002</v>
      </c>
      <c r="G41" s="11">
        <f t="shared" si="0"/>
        <v>1.1751933183233723</v>
      </c>
      <c r="H41" s="10">
        <f t="shared" si="2"/>
        <v>51.215874524000014</v>
      </c>
      <c r="I41" s="1"/>
      <c r="J41" s="5"/>
    </row>
    <row r="42" spans="1:10" x14ac:dyDescent="0.25">
      <c r="A42" s="1"/>
      <c r="B42" s="6"/>
      <c r="C42" s="1"/>
      <c r="D42" s="32">
        <v>43679</v>
      </c>
      <c r="E42" s="33">
        <v>292.33920000000001</v>
      </c>
      <c r="F42" s="8">
        <v>388.32682300599998</v>
      </c>
      <c r="G42" s="11">
        <f t="shared" si="0"/>
        <v>1.3283433183302136</v>
      </c>
      <c r="H42" s="10">
        <f t="shared" si="2"/>
        <v>95.987623005999978</v>
      </c>
      <c r="I42" s="1"/>
      <c r="J42" s="5"/>
    </row>
    <row r="43" spans="1:10" x14ac:dyDescent="0.25">
      <c r="A43" s="1"/>
      <c r="B43" s="6"/>
      <c r="C43" s="1"/>
      <c r="D43" s="42" t="s">
        <v>77</v>
      </c>
      <c r="E43" s="33">
        <f>SUM(E29:E42)</f>
        <v>4092.7487999999989</v>
      </c>
      <c r="F43" s="34">
        <f>SUM(F29:F42)</f>
        <v>4703.2206286199998</v>
      </c>
      <c r="G43" s="43">
        <f>F43/E43</f>
        <v>1.1491593690333501</v>
      </c>
      <c r="H43" s="34">
        <f>SUM(H29:H42)</f>
        <v>610.47182862</v>
      </c>
      <c r="I43" s="1"/>
      <c r="J43" s="5"/>
    </row>
    <row r="44" spans="1:10" x14ac:dyDescent="0.25">
      <c r="A44" s="1"/>
      <c r="B44" s="6"/>
      <c r="C44" s="1"/>
      <c r="D44" s="9" t="s">
        <v>0</v>
      </c>
      <c r="E44" s="8"/>
      <c r="F44" s="8">
        <f>AVERAGE(F29:F42)</f>
        <v>335.94433061571425</v>
      </c>
      <c r="G44" s="7"/>
      <c r="H44" s="8">
        <f>AVERAGE(H29:H42)</f>
        <v>43.605130615714288</v>
      </c>
      <c r="I44" s="1"/>
      <c r="J44" s="5"/>
    </row>
    <row r="45" spans="1:10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0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0" x14ac:dyDescent="0.25">
      <c r="A47" s="1"/>
      <c r="B47" s="6"/>
      <c r="C47" s="1"/>
      <c r="D47" s="1"/>
      <c r="E47" s="1"/>
      <c r="F47" s="1"/>
      <c r="G47" s="1"/>
      <c r="H47" s="1"/>
      <c r="I47" s="1"/>
      <c r="J47" s="5"/>
    </row>
    <row r="48" spans="1:10" x14ac:dyDescent="0.25">
      <c r="A48" s="1"/>
      <c r="B48" s="6"/>
      <c r="C48" s="1"/>
      <c r="D48" s="1"/>
      <c r="E48" s="1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</sheetData>
  <mergeCells count="6"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/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2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87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0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</row>
    <row r="18" spans="1:10" x14ac:dyDescent="0.25">
      <c r="A18" s="1"/>
      <c r="B18" s="6"/>
      <c r="C18" s="18"/>
      <c r="D18" s="93" t="s">
        <v>25</v>
      </c>
      <c r="E18" s="94"/>
      <c r="F18" s="94"/>
      <c r="G18" s="95"/>
      <c r="H18" s="39">
        <v>7450.33</v>
      </c>
      <c r="I18" s="1"/>
      <c r="J18" s="5"/>
    </row>
    <row r="19" spans="1:10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0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298.01319999999998</v>
      </c>
      <c r="I20" s="1"/>
      <c r="J20" s="5"/>
    </row>
    <row r="21" spans="1:10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I21" s="1"/>
      <c r="J21" s="5"/>
    </row>
    <row r="22" spans="1:10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0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</row>
    <row r="24" spans="1:10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0" ht="25.5" customHeight="1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0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0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0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0" x14ac:dyDescent="0.25">
      <c r="A29" s="1"/>
      <c r="B29" s="6"/>
      <c r="C29" s="1"/>
      <c r="D29" s="46">
        <v>43680</v>
      </c>
      <c r="E29" s="33">
        <v>298.01319999999998</v>
      </c>
      <c r="F29" s="10">
        <v>421.06265055</v>
      </c>
      <c r="G29" s="11">
        <f t="shared" ref="G29:G34" si="0">F29/E29</f>
        <v>1.4128993297947876</v>
      </c>
      <c r="H29" s="10">
        <f t="shared" ref="H29:H31" si="1">F29-E29</f>
        <v>123.04945055000002</v>
      </c>
      <c r="I29" s="1"/>
      <c r="J29" s="5"/>
    </row>
    <row r="30" spans="1:10" x14ac:dyDescent="0.25">
      <c r="A30" s="1"/>
      <c r="B30" s="6"/>
      <c r="C30" s="1"/>
      <c r="D30" s="46">
        <v>43681</v>
      </c>
      <c r="E30" s="33">
        <v>298.01319999999998</v>
      </c>
      <c r="F30" s="10">
        <v>421.06265055</v>
      </c>
      <c r="G30" s="11">
        <f t="shared" si="0"/>
        <v>1.4128993297947876</v>
      </c>
      <c r="H30" s="10">
        <f t="shared" si="1"/>
        <v>123.04945055000002</v>
      </c>
      <c r="I30" s="1"/>
      <c r="J30" s="5"/>
    </row>
    <row r="31" spans="1:10" x14ac:dyDescent="0.25">
      <c r="A31" s="1"/>
      <c r="B31" s="6"/>
      <c r="C31" s="1"/>
      <c r="D31" s="46">
        <v>43682</v>
      </c>
      <c r="E31" s="33">
        <v>298.01319999999998</v>
      </c>
      <c r="F31" s="10">
        <v>339.62482650700002</v>
      </c>
      <c r="G31" s="11">
        <f t="shared" si="0"/>
        <v>1.1396301456009332</v>
      </c>
      <c r="H31" s="10">
        <f t="shared" si="1"/>
        <v>41.61162650700004</v>
      </c>
      <c r="I31" s="1"/>
      <c r="J31" s="5"/>
    </row>
    <row r="32" spans="1:10" x14ac:dyDescent="0.25">
      <c r="A32" s="1"/>
      <c r="B32" s="6"/>
      <c r="C32" s="1"/>
      <c r="D32" s="46">
        <v>43683</v>
      </c>
      <c r="E32" s="33">
        <v>298.01319999999998</v>
      </c>
      <c r="F32" s="10">
        <v>331.16593849699996</v>
      </c>
      <c r="G32" s="11">
        <f t="shared" si="0"/>
        <v>1.1112458726559762</v>
      </c>
      <c r="H32" s="10">
        <f>F32-E32</f>
        <v>33.152738496999973</v>
      </c>
      <c r="I32" s="1"/>
      <c r="J32" s="5"/>
    </row>
    <row r="33" spans="1:10" x14ac:dyDescent="0.25">
      <c r="A33" s="1"/>
      <c r="B33" s="6"/>
      <c r="C33" s="1"/>
      <c r="D33" s="46">
        <v>43684</v>
      </c>
      <c r="E33" s="33">
        <v>298.01319999999998</v>
      </c>
      <c r="F33" s="33">
        <v>325.769331685</v>
      </c>
      <c r="G33" s="11">
        <f t="shared" si="0"/>
        <v>1.0931372559504076</v>
      </c>
      <c r="H33" s="10">
        <f>F33-E33</f>
        <v>27.756131685000014</v>
      </c>
      <c r="I33" s="1"/>
      <c r="J33" s="5"/>
    </row>
    <row r="34" spans="1:10" x14ac:dyDescent="0.25">
      <c r="A34" s="1"/>
      <c r="B34" s="6"/>
      <c r="C34" s="1"/>
      <c r="D34" s="46">
        <v>43685</v>
      </c>
      <c r="E34" s="33">
        <v>298.01319999999998</v>
      </c>
      <c r="F34" s="33">
        <v>333.86471260300004</v>
      </c>
      <c r="G34" s="11">
        <f t="shared" si="0"/>
        <v>1.1203017604689995</v>
      </c>
      <c r="H34" s="10">
        <f>F34-E34</f>
        <v>35.85151260300006</v>
      </c>
      <c r="I34" s="1"/>
      <c r="J34" s="5"/>
    </row>
    <row r="35" spans="1:10" x14ac:dyDescent="0.25">
      <c r="A35" s="1"/>
      <c r="B35" s="6"/>
      <c r="C35" s="1"/>
      <c r="D35" s="46">
        <v>43686</v>
      </c>
      <c r="E35" s="33">
        <v>298.01319999999998</v>
      </c>
      <c r="F35" s="8">
        <v>319.42180664099999</v>
      </c>
      <c r="G35" s="11">
        <f>F35/E35</f>
        <v>1.0718377798063978</v>
      </c>
      <c r="H35" s="10">
        <f>F35-E35</f>
        <v>21.408606641000006</v>
      </c>
      <c r="I35" s="1"/>
      <c r="J35" s="5"/>
    </row>
    <row r="36" spans="1:10" x14ac:dyDescent="0.25">
      <c r="A36" s="1"/>
      <c r="B36" s="6"/>
      <c r="C36" s="1"/>
      <c r="D36" s="46">
        <v>43687</v>
      </c>
      <c r="E36" s="33">
        <v>298.01319999999998</v>
      </c>
      <c r="F36" s="8">
        <v>319.42180664099999</v>
      </c>
      <c r="G36" s="11">
        <f>F36/E36</f>
        <v>1.0718377798063978</v>
      </c>
      <c r="H36" s="10">
        <f>F36-E36</f>
        <v>21.408606641000006</v>
      </c>
      <c r="I36" s="1"/>
      <c r="J36" s="5"/>
    </row>
    <row r="37" spans="1:10" x14ac:dyDescent="0.25">
      <c r="A37" s="1"/>
      <c r="B37" s="6"/>
      <c r="C37" s="1"/>
      <c r="D37" s="46">
        <v>43688</v>
      </c>
      <c r="E37" s="33">
        <v>298.01319999999998</v>
      </c>
      <c r="F37" s="8">
        <v>319.42180664099999</v>
      </c>
      <c r="G37" s="11">
        <f t="shared" ref="G37:G42" si="2">F37/E37</f>
        <v>1.0718377798063978</v>
      </c>
      <c r="H37" s="10">
        <f t="shared" ref="H37:H42" si="3">F37-E37</f>
        <v>21.408606641000006</v>
      </c>
      <c r="I37" s="1"/>
      <c r="J37" s="5"/>
    </row>
    <row r="38" spans="1:10" x14ac:dyDescent="0.25">
      <c r="A38" s="1"/>
      <c r="B38" s="6"/>
      <c r="C38" s="1"/>
      <c r="D38" s="46">
        <v>43689</v>
      </c>
      <c r="E38" s="33">
        <v>298.01319999999998</v>
      </c>
      <c r="F38" s="8">
        <v>319.42180664099999</v>
      </c>
      <c r="G38" s="11">
        <f t="shared" si="2"/>
        <v>1.0718377798063978</v>
      </c>
      <c r="H38" s="10">
        <f t="shared" si="3"/>
        <v>21.408606641000006</v>
      </c>
      <c r="I38" s="1"/>
      <c r="J38" s="5"/>
    </row>
    <row r="39" spans="1:10" x14ac:dyDescent="0.25">
      <c r="A39" s="1"/>
      <c r="B39" s="6"/>
      <c r="C39" s="1"/>
      <c r="D39" s="46">
        <v>43690</v>
      </c>
      <c r="E39" s="33">
        <v>298.01319999999998</v>
      </c>
      <c r="F39" s="8">
        <v>330.46507805300001</v>
      </c>
      <c r="G39" s="11">
        <f t="shared" si="2"/>
        <v>1.1088940961440634</v>
      </c>
      <c r="H39" s="10">
        <f t="shared" si="3"/>
        <v>32.45187805300003</v>
      </c>
      <c r="I39" s="1"/>
      <c r="J39" s="5"/>
    </row>
    <row r="40" spans="1:10" x14ac:dyDescent="0.25">
      <c r="A40" s="1"/>
      <c r="B40" s="6"/>
      <c r="C40" s="1"/>
      <c r="D40" s="46">
        <v>43691</v>
      </c>
      <c r="E40" s="33">
        <v>298.01319999999998</v>
      </c>
      <c r="F40" s="8">
        <v>331.07331463700001</v>
      </c>
      <c r="G40" s="11">
        <f t="shared" si="2"/>
        <v>1.1109350681010104</v>
      </c>
      <c r="H40" s="10">
        <f t="shared" si="3"/>
        <v>33.060114637000027</v>
      </c>
      <c r="I40" s="1"/>
      <c r="J40" s="5"/>
    </row>
    <row r="41" spans="1:10" x14ac:dyDescent="0.25">
      <c r="A41" s="1"/>
      <c r="B41" s="6"/>
      <c r="C41" s="1"/>
      <c r="D41" s="46">
        <v>43692</v>
      </c>
      <c r="E41" s="33">
        <v>298.01319999999998</v>
      </c>
      <c r="F41" s="8">
        <v>331.07331463700001</v>
      </c>
      <c r="G41" s="11">
        <f t="shared" si="2"/>
        <v>1.1109350681010104</v>
      </c>
      <c r="H41" s="10">
        <f t="shared" si="3"/>
        <v>33.060114637000027</v>
      </c>
      <c r="I41" s="1"/>
      <c r="J41" s="5"/>
    </row>
    <row r="42" spans="1:10" x14ac:dyDescent="0.25">
      <c r="A42" s="1"/>
      <c r="B42" s="6"/>
      <c r="C42" s="1"/>
      <c r="D42" s="46">
        <v>43693</v>
      </c>
      <c r="E42" s="33">
        <v>298.01319999999998</v>
      </c>
      <c r="F42" s="8">
        <v>378.71263991400002</v>
      </c>
      <c r="G42" s="11">
        <f t="shared" si="2"/>
        <v>1.2707914948532482</v>
      </c>
      <c r="H42" s="10">
        <f t="shared" si="3"/>
        <v>80.699439914000038</v>
      </c>
      <c r="I42" s="1"/>
      <c r="J42" s="5"/>
    </row>
    <row r="43" spans="1:10" x14ac:dyDescent="0.25">
      <c r="A43" s="1"/>
      <c r="B43" s="6"/>
      <c r="C43" s="1"/>
      <c r="D43" s="42" t="s">
        <v>77</v>
      </c>
      <c r="E43" s="33">
        <f>SUM(E29:E42)</f>
        <v>4172.1847999999991</v>
      </c>
      <c r="F43" s="34">
        <f>SUM(F29:F42)</f>
        <v>4821.5616841969995</v>
      </c>
      <c r="G43" s="11">
        <f>F43/E43</f>
        <v>1.1556443243350583</v>
      </c>
      <c r="H43" s="34">
        <f>SUM(H29:H42)</f>
        <v>649.37688419700021</v>
      </c>
      <c r="I43" s="1"/>
      <c r="J43" s="5"/>
    </row>
    <row r="44" spans="1:10" x14ac:dyDescent="0.25">
      <c r="A44" s="1"/>
      <c r="B44" s="6"/>
      <c r="C44" s="1"/>
      <c r="D44" s="9" t="s">
        <v>0</v>
      </c>
      <c r="E44" s="8"/>
      <c r="F44" s="8">
        <f>AVERAGE(F29:F42)</f>
        <v>344.39726315692855</v>
      </c>
      <c r="G44" s="7"/>
      <c r="H44" s="8">
        <f>AVERAGE(H29:H42)</f>
        <v>46.384063156928583</v>
      </c>
      <c r="I44" s="1"/>
      <c r="J44" s="5"/>
    </row>
    <row r="45" spans="1:10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0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0" x14ac:dyDescent="0.25">
      <c r="A47" s="1"/>
      <c r="B47" s="6"/>
      <c r="C47" s="1"/>
      <c r="D47" s="1"/>
      <c r="E47" s="1"/>
      <c r="F47" s="1"/>
      <c r="G47" s="1"/>
      <c r="H47" s="1"/>
      <c r="I47" s="1"/>
      <c r="J47" s="5"/>
    </row>
    <row r="48" spans="1:10" x14ac:dyDescent="0.25">
      <c r="A48" s="1"/>
      <c r="B48" s="6"/>
      <c r="C48" s="1"/>
      <c r="D48" s="1"/>
      <c r="E48" s="1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</sheetData>
  <autoFilter ref="D25:H44"/>
  <mergeCells count="11">
    <mergeCell ref="D25:D27"/>
    <mergeCell ref="E25:E27"/>
    <mergeCell ref="F25:F27"/>
    <mergeCell ref="G25:G27"/>
    <mergeCell ref="H25:H27"/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opLeftCell="A13" workbookViewId="0">
      <selection activeCell="F15" sqref="F15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2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94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0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</row>
    <row r="18" spans="1:10" x14ac:dyDescent="0.25">
      <c r="A18" s="1"/>
      <c r="B18" s="6"/>
      <c r="C18" s="18"/>
      <c r="D18" s="93" t="s">
        <v>25</v>
      </c>
      <c r="E18" s="94"/>
      <c r="F18" s="94"/>
      <c r="G18" s="95"/>
      <c r="H18" s="39">
        <v>7805.23</v>
      </c>
      <c r="I18" s="1"/>
      <c r="J18" s="5"/>
    </row>
    <row r="19" spans="1:10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0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312.20920000000001</v>
      </c>
      <c r="I20" s="1"/>
      <c r="J20" s="5"/>
    </row>
    <row r="21" spans="1:10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I21" s="1"/>
      <c r="J21" s="5"/>
    </row>
    <row r="22" spans="1:10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0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</row>
    <row r="24" spans="1:10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0" ht="25.5" customHeight="1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0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0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0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0" x14ac:dyDescent="0.25">
      <c r="A29" s="1"/>
      <c r="B29" s="6"/>
      <c r="C29" s="1"/>
      <c r="D29" s="46">
        <v>43694</v>
      </c>
      <c r="E29" s="33">
        <v>312.20920000000001</v>
      </c>
      <c r="F29" s="10">
        <v>405.31123814400001</v>
      </c>
      <c r="G29" s="11">
        <f t="shared" ref="G29:G39" si="0">F29/E29</f>
        <v>1.2982040187925277</v>
      </c>
      <c r="H29" s="10">
        <f t="shared" ref="H29:H39" si="1">F29-E29</f>
        <v>93.102038144000005</v>
      </c>
      <c r="I29" s="1"/>
      <c r="J29" s="5"/>
    </row>
    <row r="30" spans="1:10" x14ac:dyDescent="0.25">
      <c r="A30" s="1"/>
      <c r="B30" s="6"/>
      <c r="C30" s="1"/>
      <c r="D30" s="46">
        <v>43695</v>
      </c>
      <c r="E30" s="33">
        <v>312.20920000000001</v>
      </c>
      <c r="F30" s="10">
        <v>405.31123814400001</v>
      </c>
      <c r="G30" s="11">
        <f t="shared" si="0"/>
        <v>1.2982040187925277</v>
      </c>
      <c r="H30" s="10">
        <f t="shared" si="1"/>
        <v>93.102038144000005</v>
      </c>
      <c r="I30" s="1"/>
      <c r="J30" s="5"/>
    </row>
    <row r="31" spans="1:10" x14ac:dyDescent="0.25">
      <c r="A31" s="1"/>
      <c r="B31" s="6"/>
      <c r="C31" s="1"/>
      <c r="D31" s="46">
        <v>43696</v>
      </c>
      <c r="E31" s="33">
        <v>312.20920000000001</v>
      </c>
      <c r="F31" s="10">
        <v>334.93614989600002</v>
      </c>
      <c r="G31" s="11">
        <f t="shared" si="0"/>
        <v>1.0727939788321421</v>
      </c>
      <c r="H31" s="10">
        <f t="shared" si="1"/>
        <v>22.726949896000008</v>
      </c>
      <c r="I31" s="1"/>
      <c r="J31" s="5"/>
    </row>
    <row r="32" spans="1:10" x14ac:dyDescent="0.25">
      <c r="A32" s="1"/>
      <c r="B32" s="6"/>
      <c r="C32" s="1"/>
      <c r="D32" s="46">
        <v>43697</v>
      </c>
      <c r="E32" s="33">
        <v>312.20920000000001</v>
      </c>
      <c r="F32" s="10">
        <v>326.48168038799997</v>
      </c>
      <c r="G32" s="11">
        <f t="shared" si="0"/>
        <v>1.0457144773056013</v>
      </c>
      <c r="H32" s="10">
        <f t="shared" si="1"/>
        <v>14.272480387999963</v>
      </c>
      <c r="I32" s="1"/>
      <c r="J32" s="5"/>
    </row>
    <row r="33" spans="1:10" x14ac:dyDescent="0.25">
      <c r="A33" s="1"/>
      <c r="B33" s="6"/>
      <c r="C33" s="1"/>
      <c r="D33" s="46">
        <v>43698</v>
      </c>
      <c r="E33" s="33">
        <v>312.20920000000001</v>
      </c>
      <c r="F33" s="33">
        <v>300.73139026300004</v>
      </c>
      <c r="G33" s="11">
        <f t="shared" si="0"/>
        <v>0.96323679847679067</v>
      </c>
      <c r="H33" s="10">
        <f t="shared" si="1"/>
        <v>-11.477809736999973</v>
      </c>
      <c r="I33" s="1"/>
      <c r="J33" s="5"/>
    </row>
    <row r="34" spans="1:10" x14ac:dyDescent="0.25">
      <c r="A34" s="1"/>
      <c r="B34" s="6"/>
      <c r="C34" s="1"/>
      <c r="D34" s="46">
        <v>43699</v>
      </c>
      <c r="E34" s="33">
        <v>312.20920000000001</v>
      </c>
      <c r="F34" s="33">
        <v>295.29138407800002</v>
      </c>
      <c r="G34" s="11">
        <f t="shared" si="0"/>
        <v>0.94581256438951833</v>
      </c>
      <c r="H34" s="10">
        <f t="shared" si="1"/>
        <v>-16.917815921999988</v>
      </c>
      <c r="I34" s="1"/>
      <c r="J34" s="5"/>
    </row>
    <row r="35" spans="1:10" x14ac:dyDescent="0.25">
      <c r="A35" s="1"/>
      <c r="B35" s="6"/>
      <c r="C35" s="1"/>
      <c r="D35" s="46">
        <v>43700</v>
      </c>
      <c r="E35" s="33">
        <v>312.20920000000001</v>
      </c>
      <c r="F35" s="8">
        <v>294.28488499999997</v>
      </c>
      <c r="G35" s="11">
        <f t="shared" si="0"/>
        <v>0.94258876740339481</v>
      </c>
      <c r="H35" s="10">
        <f t="shared" si="1"/>
        <v>-17.924315000000036</v>
      </c>
      <c r="I35" s="1"/>
      <c r="J35" s="5"/>
    </row>
    <row r="36" spans="1:10" x14ac:dyDescent="0.25">
      <c r="A36" s="1"/>
      <c r="B36" s="6"/>
      <c r="C36" s="1"/>
      <c r="D36" s="46">
        <v>43701</v>
      </c>
      <c r="E36" s="33">
        <v>312.20920000000001</v>
      </c>
      <c r="F36" s="8">
        <v>294.28488499999997</v>
      </c>
      <c r="G36" s="11">
        <f t="shared" si="0"/>
        <v>0.94258876740339481</v>
      </c>
      <c r="H36" s="10">
        <f t="shared" si="1"/>
        <v>-17.924315000000036</v>
      </c>
      <c r="I36" s="1"/>
      <c r="J36" s="5"/>
    </row>
    <row r="37" spans="1:10" x14ac:dyDescent="0.25">
      <c r="A37" s="1"/>
      <c r="B37" s="6"/>
      <c r="C37" s="1"/>
      <c r="D37" s="46">
        <v>43702</v>
      </c>
      <c r="E37" s="33">
        <v>312.20920000000001</v>
      </c>
      <c r="F37" s="8">
        <v>294.28488499999997</v>
      </c>
      <c r="G37" s="11">
        <f t="shared" si="0"/>
        <v>0.94258876740339481</v>
      </c>
      <c r="H37" s="10">
        <f t="shared" si="1"/>
        <v>-17.924315000000036</v>
      </c>
      <c r="I37" s="1"/>
      <c r="J37" s="5"/>
    </row>
    <row r="38" spans="1:10" x14ac:dyDescent="0.25">
      <c r="A38" s="1"/>
      <c r="B38" s="6"/>
      <c r="C38" s="1"/>
      <c r="D38" s="46">
        <v>43703</v>
      </c>
      <c r="E38" s="33">
        <v>312.20920000000001</v>
      </c>
      <c r="F38" s="8">
        <v>292.80250186699999</v>
      </c>
      <c r="G38" s="11">
        <f t="shared" si="0"/>
        <v>0.93784072303762989</v>
      </c>
      <c r="H38" s="10">
        <f t="shared" si="1"/>
        <v>-19.40669813300002</v>
      </c>
      <c r="I38" s="1"/>
      <c r="J38" s="5"/>
    </row>
    <row r="39" spans="1:10" x14ac:dyDescent="0.25">
      <c r="A39" s="1"/>
      <c r="B39" s="6"/>
      <c r="C39" s="1"/>
      <c r="D39" s="46">
        <v>43704</v>
      </c>
      <c r="E39" s="33">
        <v>312.20920000000001</v>
      </c>
      <c r="F39" s="8">
        <v>290.53989174999998</v>
      </c>
      <c r="G39" s="11">
        <f t="shared" si="0"/>
        <v>0.93059362680535995</v>
      </c>
      <c r="H39" s="10">
        <f t="shared" si="1"/>
        <v>-21.669308250000029</v>
      </c>
      <c r="I39" s="1"/>
      <c r="J39" s="5"/>
    </row>
    <row r="40" spans="1:10" x14ac:dyDescent="0.25">
      <c r="A40" s="1"/>
      <c r="B40" s="6"/>
      <c r="C40" s="1"/>
      <c r="D40" s="46">
        <v>43705</v>
      </c>
      <c r="E40" s="33">
        <v>312.20920000000001</v>
      </c>
      <c r="F40" s="8">
        <v>290.33937669699998</v>
      </c>
      <c r="G40" s="11">
        <f>F40/E40</f>
        <v>0.92995138098749164</v>
      </c>
      <c r="H40" s="10">
        <f>F40-E40</f>
        <v>-21.869823303000032</v>
      </c>
      <c r="I40" s="1"/>
      <c r="J40" s="5"/>
    </row>
    <row r="41" spans="1:10" x14ac:dyDescent="0.25">
      <c r="A41" s="1"/>
      <c r="B41" s="6"/>
      <c r="C41" s="1"/>
      <c r="D41" s="46">
        <v>43706</v>
      </c>
      <c r="E41" s="33">
        <v>312.20920000000001</v>
      </c>
      <c r="F41" s="8">
        <v>294.85097610600002</v>
      </c>
      <c r="G41" s="11">
        <f>F41/E41</f>
        <v>0.94440194621426921</v>
      </c>
      <c r="H41" s="10">
        <f>F41-E41</f>
        <v>-17.358223893999991</v>
      </c>
      <c r="I41" s="1"/>
      <c r="J41" s="5"/>
    </row>
    <row r="42" spans="1:10" x14ac:dyDescent="0.25">
      <c r="A42" s="1"/>
      <c r="B42" s="6"/>
      <c r="C42" s="1"/>
      <c r="D42" s="46">
        <v>43707</v>
      </c>
      <c r="E42" s="33">
        <v>312.20920000000001</v>
      </c>
      <c r="F42" s="8">
        <v>296.17211254300003</v>
      </c>
      <c r="G42" s="11">
        <f>F42/E42</f>
        <v>0.94863352054647976</v>
      </c>
      <c r="H42" s="10">
        <f>F42-E42</f>
        <v>-16.037087456999984</v>
      </c>
      <c r="I42" s="1"/>
      <c r="J42" s="5"/>
    </row>
    <row r="43" spans="1:10" x14ac:dyDescent="0.25">
      <c r="A43" s="1"/>
      <c r="B43" s="6"/>
      <c r="C43" s="1"/>
      <c r="D43" s="42" t="s">
        <v>77</v>
      </c>
      <c r="E43" s="33">
        <f>SUM(E29:E42)</f>
        <v>4370.9288000000015</v>
      </c>
      <c r="F43" s="34">
        <f>SUM(F29:F42)</f>
        <v>4415.6225948760011</v>
      </c>
      <c r="G43" s="11">
        <f>F43/E43</f>
        <v>1.01022523974218</v>
      </c>
      <c r="H43" s="34">
        <f>SUM(H29:H42)</f>
        <v>44.693794875999856</v>
      </c>
      <c r="I43" s="1"/>
      <c r="J43" s="5"/>
    </row>
    <row r="44" spans="1:10" x14ac:dyDescent="0.25">
      <c r="A44" s="1"/>
      <c r="B44" s="6"/>
      <c r="C44" s="1"/>
      <c r="D44" s="9" t="s">
        <v>0</v>
      </c>
      <c r="E44" s="8"/>
      <c r="F44" s="8">
        <f>AVERAGE(F29:F42)</f>
        <v>315.40161391971435</v>
      </c>
      <c r="G44" s="7"/>
      <c r="H44" s="8">
        <f>AVERAGE(H29:H42)</f>
        <v>3.1924139197142756</v>
      </c>
      <c r="I44" s="1"/>
      <c r="J44" s="5"/>
    </row>
    <row r="45" spans="1:10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0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0" x14ac:dyDescent="0.25">
      <c r="A47" s="1"/>
      <c r="B47" s="6"/>
      <c r="C47" s="1"/>
      <c r="D47" s="1"/>
      <c r="E47" s="1"/>
      <c r="F47" s="1"/>
      <c r="G47" s="1"/>
      <c r="H47" s="1"/>
      <c r="I47" s="1"/>
      <c r="J47" s="5"/>
    </row>
    <row r="48" spans="1:10" x14ac:dyDescent="0.25">
      <c r="A48" s="1"/>
      <c r="B48" s="6"/>
      <c r="C48" s="1"/>
      <c r="D48" s="1"/>
      <c r="E48" s="1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</sheetData>
  <mergeCells count="11">
    <mergeCell ref="D21:G21"/>
    <mergeCell ref="D9:F9"/>
    <mergeCell ref="D17:G17"/>
    <mergeCell ref="D18:G18"/>
    <mergeCell ref="D19:G19"/>
    <mergeCell ref="D20:G20"/>
    <mergeCell ref="D25:D27"/>
    <mergeCell ref="E25:E27"/>
    <mergeCell ref="F25:F27"/>
    <mergeCell ref="G25:G27"/>
    <mergeCell ref="H25:H2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opLeftCell="A17" workbookViewId="0">
      <selection activeCell="H44" sqref="H43:H44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2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95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0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</row>
    <row r="18" spans="1:10" x14ac:dyDescent="0.25">
      <c r="A18" s="1"/>
      <c r="B18" s="6"/>
      <c r="C18" s="18"/>
      <c r="D18" s="93" t="s">
        <v>25</v>
      </c>
      <c r="E18" s="94"/>
      <c r="F18" s="94"/>
      <c r="G18" s="95"/>
      <c r="H18" s="39">
        <v>7997.53</v>
      </c>
      <c r="I18" s="1"/>
      <c r="J18" s="5"/>
    </row>
    <row r="19" spans="1:10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0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319.90120000000002</v>
      </c>
      <c r="I20" s="1"/>
      <c r="J20" s="5"/>
    </row>
    <row r="21" spans="1:10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I21" s="1"/>
      <c r="J21" s="5"/>
    </row>
    <row r="22" spans="1:10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0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</row>
    <row r="24" spans="1:10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0" ht="25.5" customHeight="1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0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0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0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0" x14ac:dyDescent="0.25">
      <c r="A29" s="1"/>
      <c r="B29" s="6"/>
      <c r="C29" s="1"/>
      <c r="D29" s="46">
        <v>43708</v>
      </c>
      <c r="E29" s="33">
        <v>319.90120000000002</v>
      </c>
      <c r="F29" s="10">
        <v>493.420636247</v>
      </c>
      <c r="G29" s="11">
        <f t="shared" ref="G29:G42" si="0">F29/E29</f>
        <v>1.5424157091220663</v>
      </c>
      <c r="H29" s="10">
        <f t="shared" ref="H29:H42" si="1">F29-E29</f>
        <v>173.51943624699999</v>
      </c>
      <c r="I29" s="1"/>
      <c r="J29" s="5"/>
    </row>
    <row r="30" spans="1:10" x14ac:dyDescent="0.25">
      <c r="A30" s="1"/>
      <c r="B30" s="6"/>
      <c r="C30" s="1"/>
      <c r="D30" s="46">
        <v>43709</v>
      </c>
      <c r="E30" s="33">
        <v>319.90120000000002</v>
      </c>
      <c r="F30" s="10">
        <v>493.420636247</v>
      </c>
      <c r="G30" s="11">
        <f t="shared" si="0"/>
        <v>1.5424157091220663</v>
      </c>
      <c r="H30" s="10">
        <f t="shared" si="1"/>
        <v>173.51943624699999</v>
      </c>
      <c r="I30" s="1"/>
      <c r="J30" s="5"/>
    </row>
    <row r="31" spans="1:10" x14ac:dyDescent="0.25">
      <c r="A31" s="1"/>
      <c r="B31" s="6"/>
      <c r="C31" s="1"/>
      <c r="D31" s="46">
        <v>43710</v>
      </c>
      <c r="E31" s="33">
        <v>319.90120000000002</v>
      </c>
      <c r="F31" s="10">
        <v>522.61298632099999</v>
      </c>
      <c r="G31" s="11">
        <f t="shared" si="0"/>
        <v>1.6336699778587889</v>
      </c>
      <c r="H31" s="10">
        <f t="shared" si="1"/>
        <v>202.71178632099998</v>
      </c>
      <c r="I31" s="1"/>
      <c r="J31" s="5"/>
    </row>
    <row r="32" spans="1:10" x14ac:dyDescent="0.25">
      <c r="A32" s="1"/>
      <c r="B32" s="6"/>
      <c r="C32" s="1"/>
      <c r="D32" s="46">
        <v>43711</v>
      </c>
      <c r="E32" s="33">
        <v>319.90120000000002</v>
      </c>
      <c r="F32" s="10">
        <v>298.11633336</v>
      </c>
      <c r="G32" s="11">
        <f t="shared" si="0"/>
        <v>0.93190126626595959</v>
      </c>
      <c r="H32" s="10">
        <f t="shared" si="1"/>
        <v>-21.784866640000018</v>
      </c>
      <c r="I32" s="1"/>
      <c r="J32" s="5"/>
    </row>
    <row r="33" spans="1:10" x14ac:dyDescent="0.25">
      <c r="A33" s="1"/>
      <c r="B33" s="6"/>
      <c r="C33" s="1"/>
      <c r="D33" s="46">
        <v>43712</v>
      </c>
      <c r="E33" s="33">
        <v>319.90120000000002</v>
      </c>
      <c r="F33" s="33">
        <v>328.89049096999997</v>
      </c>
      <c r="G33" s="11">
        <f t="shared" si="0"/>
        <v>1.0281002102211556</v>
      </c>
      <c r="H33" s="10">
        <f t="shared" si="1"/>
        <v>8.9892909699999564</v>
      </c>
      <c r="I33" s="1"/>
      <c r="J33" s="5"/>
    </row>
    <row r="34" spans="1:10" x14ac:dyDescent="0.25">
      <c r="A34" s="1"/>
      <c r="B34" s="6"/>
      <c r="C34" s="1"/>
      <c r="D34" s="46">
        <v>43713</v>
      </c>
      <c r="E34" s="33">
        <v>319.90120000000002</v>
      </c>
      <c r="F34" s="33">
        <v>295.73397346600001</v>
      </c>
      <c r="G34" s="11">
        <f t="shared" si="0"/>
        <v>0.92445409228224207</v>
      </c>
      <c r="H34" s="10">
        <f t="shared" si="1"/>
        <v>-24.167226534000008</v>
      </c>
      <c r="I34" s="1"/>
      <c r="J34" s="5"/>
    </row>
    <row r="35" spans="1:10" x14ac:dyDescent="0.25">
      <c r="A35" s="1"/>
      <c r="B35" s="6"/>
      <c r="C35" s="1"/>
      <c r="D35" s="46">
        <v>43714</v>
      </c>
      <c r="E35" s="33">
        <v>319.90120000000002</v>
      </c>
      <c r="F35" s="8">
        <v>295.54206533600001</v>
      </c>
      <c r="G35" s="11">
        <f t="shared" si="0"/>
        <v>0.92385419415744607</v>
      </c>
      <c r="H35" s="10">
        <f t="shared" si="1"/>
        <v>-24.35913466400001</v>
      </c>
      <c r="I35" s="1"/>
      <c r="J35" s="5"/>
    </row>
    <row r="36" spans="1:10" x14ac:dyDescent="0.25">
      <c r="A36" s="1"/>
      <c r="B36" s="6"/>
      <c r="C36" s="1"/>
      <c r="D36" s="46">
        <v>43715</v>
      </c>
      <c r="E36" s="33">
        <v>319.90120000000002</v>
      </c>
      <c r="F36" s="8">
        <v>370.14921650700001</v>
      </c>
      <c r="G36" s="11">
        <f t="shared" si="0"/>
        <v>1.1570735480423331</v>
      </c>
      <c r="H36" s="10">
        <f t="shared" si="1"/>
        <v>50.248016506999988</v>
      </c>
      <c r="I36" s="1"/>
      <c r="J36" s="5"/>
    </row>
    <row r="37" spans="1:10" x14ac:dyDescent="0.25">
      <c r="A37" s="1"/>
      <c r="B37" s="6"/>
      <c r="C37" s="1"/>
      <c r="D37" s="46">
        <v>43716</v>
      </c>
      <c r="E37" s="33">
        <v>319.90120000000002</v>
      </c>
      <c r="F37" s="8">
        <v>370.14921650700001</v>
      </c>
      <c r="G37" s="11">
        <f t="shared" si="0"/>
        <v>1.1570735480423331</v>
      </c>
      <c r="H37" s="10">
        <f t="shared" si="1"/>
        <v>50.248016506999988</v>
      </c>
      <c r="I37" s="1"/>
      <c r="J37" s="5"/>
    </row>
    <row r="38" spans="1:10" x14ac:dyDescent="0.25">
      <c r="A38" s="1"/>
      <c r="B38" s="6"/>
      <c r="C38" s="1"/>
      <c r="D38" s="46">
        <v>43717</v>
      </c>
      <c r="E38" s="33">
        <v>319.90120000000002</v>
      </c>
      <c r="F38" s="8">
        <v>339.00945826999998</v>
      </c>
      <c r="G38" s="11">
        <f t="shared" si="0"/>
        <v>1.0597317492713374</v>
      </c>
      <c r="H38" s="10">
        <f t="shared" si="1"/>
        <v>19.108258269999965</v>
      </c>
      <c r="I38" s="1"/>
      <c r="J38" s="5"/>
    </row>
    <row r="39" spans="1:10" x14ac:dyDescent="0.25">
      <c r="A39" s="1"/>
      <c r="B39" s="6"/>
      <c r="C39" s="1"/>
      <c r="D39" s="46">
        <v>43718</v>
      </c>
      <c r="E39" s="33">
        <v>319.90120000000002</v>
      </c>
      <c r="F39" s="8">
        <v>355.34264468499998</v>
      </c>
      <c r="G39" s="11">
        <f t="shared" si="0"/>
        <v>1.1107887206581282</v>
      </c>
      <c r="H39" s="10">
        <f t="shared" si="1"/>
        <v>35.441444684999965</v>
      </c>
      <c r="I39" s="1"/>
      <c r="J39" s="5"/>
    </row>
    <row r="40" spans="1:10" x14ac:dyDescent="0.25">
      <c r="A40" s="1"/>
      <c r="B40" s="6"/>
      <c r="C40" s="1"/>
      <c r="D40" s="46">
        <v>43719</v>
      </c>
      <c r="E40" s="33">
        <v>319.90120000000002</v>
      </c>
      <c r="F40" s="8">
        <v>294.89404710500003</v>
      </c>
      <c r="G40" s="11">
        <f t="shared" si="0"/>
        <v>0.92182851175612979</v>
      </c>
      <c r="H40" s="10">
        <f t="shared" si="1"/>
        <v>-25.00715289499999</v>
      </c>
      <c r="I40" s="1"/>
      <c r="J40" s="5"/>
    </row>
    <row r="41" spans="1:10" x14ac:dyDescent="0.25">
      <c r="A41" s="1"/>
      <c r="B41" s="6"/>
      <c r="C41" s="1"/>
      <c r="D41" s="46">
        <v>43720</v>
      </c>
      <c r="E41" s="33">
        <v>319.90120000000002</v>
      </c>
      <c r="F41" s="8">
        <v>355.36783607199999</v>
      </c>
      <c r="G41" s="11">
        <f t="shared" si="0"/>
        <v>1.1108674680557622</v>
      </c>
      <c r="H41" s="10">
        <f t="shared" si="1"/>
        <v>35.466636071999972</v>
      </c>
      <c r="I41" s="1"/>
      <c r="J41" s="5"/>
    </row>
    <row r="42" spans="1:10" x14ac:dyDescent="0.25">
      <c r="A42" s="1"/>
      <c r="B42" s="6"/>
      <c r="C42" s="1"/>
      <c r="D42" s="46">
        <v>43721</v>
      </c>
      <c r="E42" s="33">
        <v>319.90120000000002</v>
      </c>
      <c r="F42" s="8">
        <v>309.98487449499999</v>
      </c>
      <c r="G42" s="11">
        <f t="shared" si="0"/>
        <v>0.96900191213724729</v>
      </c>
      <c r="H42" s="10">
        <f t="shared" si="1"/>
        <v>-9.9163255050000316</v>
      </c>
      <c r="I42" s="1"/>
      <c r="J42" s="5"/>
    </row>
    <row r="43" spans="1:10" x14ac:dyDescent="0.25">
      <c r="A43" s="1"/>
      <c r="B43" s="6"/>
      <c r="C43" s="1"/>
      <c r="D43" s="42" t="s">
        <v>77</v>
      </c>
      <c r="E43" s="33">
        <f>SUM(E29:E42)</f>
        <v>4478.6168000000016</v>
      </c>
      <c r="F43" s="34">
        <f>SUM(F29:F42)</f>
        <v>5122.6344155879997</v>
      </c>
      <c r="G43" s="11">
        <f>F43/E43</f>
        <v>1.1437983297852135</v>
      </c>
      <c r="H43" s="34">
        <f>SUM(H29:H42)</f>
        <v>644.01761558799967</v>
      </c>
      <c r="I43" s="1"/>
      <c r="J43" s="5"/>
    </row>
    <row r="44" spans="1:10" x14ac:dyDescent="0.25">
      <c r="A44" s="1"/>
      <c r="B44" s="6"/>
      <c r="C44" s="1"/>
      <c r="D44" s="9" t="s">
        <v>0</v>
      </c>
      <c r="E44" s="8"/>
      <c r="F44" s="8">
        <f>AVERAGE(F29:F42)</f>
        <v>365.90245825628568</v>
      </c>
      <c r="G44" s="7"/>
      <c r="H44" s="8">
        <f>AVERAGE(H29:H42)</f>
        <v>46.001258256285688</v>
      </c>
      <c r="I44" s="1"/>
      <c r="J44" s="5"/>
    </row>
    <row r="45" spans="1:10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0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0" x14ac:dyDescent="0.25">
      <c r="A47" s="1"/>
      <c r="B47" s="6"/>
      <c r="C47" s="1"/>
      <c r="D47" s="1"/>
      <c r="E47" s="1"/>
      <c r="F47" s="1"/>
      <c r="G47" s="1"/>
      <c r="H47" s="1"/>
      <c r="I47" s="1"/>
      <c r="J47" s="5"/>
    </row>
    <row r="48" spans="1:10" x14ac:dyDescent="0.25">
      <c r="A48" s="1"/>
      <c r="B48" s="6"/>
      <c r="C48" s="1"/>
      <c r="D48" s="1"/>
      <c r="E48" s="1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</sheetData>
  <mergeCells count="11">
    <mergeCell ref="D21:G21"/>
    <mergeCell ref="D9:F9"/>
    <mergeCell ref="D17:G17"/>
    <mergeCell ref="D18:G18"/>
    <mergeCell ref="D19:G19"/>
    <mergeCell ref="D20:G20"/>
    <mergeCell ref="D25:D27"/>
    <mergeCell ref="E25:E27"/>
    <mergeCell ref="F25:F27"/>
    <mergeCell ref="G25:G27"/>
    <mergeCell ref="H25:H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1:K49"/>
  <sheetViews>
    <sheetView showGridLines="0" workbookViewId="0">
      <selection activeCell="F14" sqref="F14"/>
    </sheetView>
  </sheetViews>
  <sheetFormatPr defaultRowHeight="12.75" x14ac:dyDescent="0.25"/>
  <cols>
    <col min="1" max="2" width="9.140625" style="1"/>
    <col min="3" max="3" width="4.7109375" style="1" customWidth="1"/>
    <col min="4" max="4" width="24.5703125" style="1" customWidth="1"/>
    <col min="5" max="5" width="19.5703125" style="1" bestFit="1" customWidth="1"/>
    <col min="6" max="8" width="18.7109375" style="1" customWidth="1"/>
    <col min="9" max="258" width="9.140625" style="1"/>
    <col min="259" max="259" width="4.7109375" style="1" customWidth="1"/>
    <col min="260" max="260" width="20.7109375" style="1" customWidth="1"/>
    <col min="261" max="264" width="18.7109375" style="1" customWidth="1"/>
    <col min="265" max="514" width="9.140625" style="1"/>
    <col min="515" max="515" width="4.7109375" style="1" customWidth="1"/>
    <col min="516" max="516" width="20.7109375" style="1" customWidth="1"/>
    <col min="517" max="520" width="18.7109375" style="1" customWidth="1"/>
    <col min="521" max="770" width="9.140625" style="1"/>
    <col min="771" max="771" width="4.7109375" style="1" customWidth="1"/>
    <col min="772" max="772" width="20.7109375" style="1" customWidth="1"/>
    <col min="773" max="776" width="18.7109375" style="1" customWidth="1"/>
    <col min="777" max="1026" width="9.140625" style="1"/>
    <col min="1027" max="1027" width="4.7109375" style="1" customWidth="1"/>
    <col min="1028" max="1028" width="20.7109375" style="1" customWidth="1"/>
    <col min="1029" max="1032" width="18.7109375" style="1" customWidth="1"/>
    <col min="1033" max="1282" width="9.140625" style="1"/>
    <col min="1283" max="1283" width="4.7109375" style="1" customWidth="1"/>
    <col min="1284" max="1284" width="20.7109375" style="1" customWidth="1"/>
    <col min="1285" max="1288" width="18.7109375" style="1" customWidth="1"/>
    <col min="1289" max="1538" width="9.140625" style="1"/>
    <col min="1539" max="1539" width="4.7109375" style="1" customWidth="1"/>
    <col min="1540" max="1540" width="20.7109375" style="1" customWidth="1"/>
    <col min="1541" max="1544" width="18.7109375" style="1" customWidth="1"/>
    <col min="1545" max="1794" width="9.140625" style="1"/>
    <col min="1795" max="1795" width="4.7109375" style="1" customWidth="1"/>
    <col min="1796" max="1796" width="20.7109375" style="1" customWidth="1"/>
    <col min="1797" max="1800" width="18.7109375" style="1" customWidth="1"/>
    <col min="1801" max="2050" width="9.140625" style="1"/>
    <col min="2051" max="2051" width="4.7109375" style="1" customWidth="1"/>
    <col min="2052" max="2052" width="20.7109375" style="1" customWidth="1"/>
    <col min="2053" max="2056" width="18.7109375" style="1" customWidth="1"/>
    <col min="2057" max="2306" width="9.140625" style="1"/>
    <col min="2307" max="2307" width="4.7109375" style="1" customWidth="1"/>
    <col min="2308" max="2308" width="20.7109375" style="1" customWidth="1"/>
    <col min="2309" max="2312" width="18.7109375" style="1" customWidth="1"/>
    <col min="2313" max="2562" width="9.140625" style="1"/>
    <col min="2563" max="2563" width="4.7109375" style="1" customWidth="1"/>
    <col min="2564" max="2564" width="20.7109375" style="1" customWidth="1"/>
    <col min="2565" max="2568" width="18.7109375" style="1" customWidth="1"/>
    <col min="2569" max="2818" width="9.140625" style="1"/>
    <col min="2819" max="2819" width="4.7109375" style="1" customWidth="1"/>
    <col min="2820" max="2820" width="20.7109375" style="1" customWidth="1"/>
    <col min="2821" max="2824" width="18.7109375" style="1" customWidth="1"/>
    <col min="2825" max="3074" width="9.140625" style="1"/>
    <col min="3075" max="3075" width="4.7109375" style="1" customWidth="1"/>
    <col min="3076" max="3076" width="20.7109375" style="1" customWidth="1"/>
    <col min="3077" max="3080" width="18.7109375" style="1" customWidth="1"/>
    <col min="3081" max="3330" width="9.140625" style="1"/>
    <col min="3331" max="3331" width="4.7109375" style="1" customWidth="1"/>
    <col min="3332" max="3332" width="20.7109375" style="1" customWidth="1"/>
    <col min="3333" max="3336" width="18.7109375" style="1" customWidth="1"/>
    <col min="3337" max="3586" width="9.140625" style="1"/>
    <col min="3587" max="3587" width="4.7109375" style="1" customWidth="1"/>
    <col min="3588" max="3588" width="20.7109375" style="1" customWidth="1"/>
    <col min="3589" max="3592" width="18.7109375" style="1" customWidth="1"/>
    <col min="3593" max="3842" width="9.140625" style="1"/>
    <col min="3843" max="3843" width="4.7109375" style="1" customWidth="1"/>
    <col min="3844" max="3844" width="20.7109375" style="1" customWidth="1"/>
    <col min="3845" max="3848" width="18.7109375" style="1" customWidth="1"/>
    <col min="3849" max="4098" width="9.140625" style="1"/>
    <col min="4099" max="4099" width="4.7109375" style="1" customWidth="1"/>
    <col min="4100" max="4100" width="20.7109375" style="1" customWidth="1"/>
    <col min="4101" max="4104" width="18.7109375" style="1" customWidth="1"/>
    <col min="4105" max="4354" width="9.140625" style="1"/>
    <col min="4355" max="4355" width="4.7109375" style="1" customWidth="1"/>
    <col min="4356" max="4356" width="20.7109375" style="1" customWidth="1"/>
    <col min="4357" max="4360" width="18.7109375" style="1" customWidth="1"/>
    <col min="4361" max="4610" width="9.140625" style="1"/>
    <col min="4611" max="4611" width="4.7109375" style="1" customWidth="1"/>
    <col min="4612" max="4612" width="20.7109375" style="1" customWidth="1"/>
    <col min="4613" max="4616" width="18.7109375" style="1" customWidth="1"/>
    <col min="4617" max="4866" width="9.140625" style="1"/>
    <col min="4867" max="4867" width="4.7109375" style="1" customWidth="1"/>
    <col min="4868" max="4868" width="20.7109375" style="1" customWidth="1"/>
    <col min="4869" max="4872" width="18.7109375" style="1" customWidth="1"/>
    <col min="4873" max="5122" width="9.140625" style="1"/>
    <col min="5123" max="5123" width="4.7109375" style="1" customWidth="1"/>
    <col min="5124" max="5124" width="20.7109375" style="1" customWidth="1"/>
    <col min="5125" max="5128" width="18.7109375" style="1" customWidth="1"/>
    <col min="5129" max="5378" width="9.140625" style="1"/>
    <col min="5379" max="5379" width="4.7109375" style="1" customWidth="1"/>
    <col min="5380" max="5380" width="20.7109375" style="1" customWidth="1"/>
    <col min="5381" max="5384" width="18.7109375" style="1" customWidth="1"/>
    <col min="5385" max="5634" width="9.140625" style="1"/>
    <col min="5635" max="5635" width="4.7109375" style="1" customWidth="1"/>
    <col min="5636" max="5636" width="20.7109375" style="1" customWidth="1"/>
    <col min="5637" max="5640" width="18.7109375" style="1" customWidth="1"/>
    <col min="5641" max="5890" width="9.140625" style="1"/>
    <col min="5891" max="5891" width="4.7109375" style="1" customWidth="1"/>
    <col min="5892" max="5892" width="20.7109375" style="1" customWidth="1"/>
    <col min="5893" max="5896" width="18.7109375" style="1" customWidth="1"/>
    <col min="5897" max="6146" width="9.140625" style="1"/>
    <col min="6147" max="6147" width="4.7109375" style="1" customWidth="1"/>
    <col min="6148" max="6148" width="20.7109375" style="1" customWidth="1"/>
    <col min="6149" max="6152" width="18.7109375" style="1" customWidth="1"/>
    <col min="6153" max="6402" width="9.140625" style="1"/>
    <col min="6403" max="6403" width="4.7109375" style="1" customWidth="1"/>
    <col min="6404" max="6404" width="20.7109375" style="1" customWidth="1"/>
    <col min="6405" max="6408" width="18.7109375" style="1" customWidth="1"/>
    <col min="6409" max="6658" width="9.140625" style="1"/>
    <col min="6659" max="6659" width="4.7109375" style="1" customWidth="1"/>
    <col min="6660" max="6660" width="20.7109375" style="1" customWidth="1"/>
    <col min="6661" max="6664" width="18.7109375" style="1" customWidth="1"/>
    <col min="6665" max="6914" width="9.140625" style="1"/>
    <col min="6915" max="6915" width="4.7109375" style="1" customWidth="1"/>
    <col min="6916" max="6916" width="20.7109375" style="1" customWidth="1"/>
    <col min="6917" max="6920" width="18.7109375" style="1" customWidth="1"/>
    <col min="6921" max="7170" width="9.140625" style="1"/>
    <col min="7171" max="7171" width="4.7109375" style="1" customWidth="1"/>
    <col min="7172" max="7172" width="20.7109375" style="1" customWidth="1"/>
    <col min="7173" max="7176" width="18.7109375" style="1" customWidth="1"/>
    <col min="7177" max="7426" width="9.140625" style="1"/>
    <col min="7427" max="7427" width="4.7109375" style="1" customWidth="1"/>
    <col min="7428" max="7428" width="20.7109375" style="1" customWidth="1"/>
    <col min="7429" max="7432" width="18.7109375" style="1" customWidth="1"/>
    <col min="7433" max="7682" width="9.140625" style="1"/>
    <col min="7683" max="7683" width="4.7109375" style="1" customWidth="1"/>
    <col min="7684" max="7684" width="20.7109375" style="1" customWidth="1"/>
    <col min="7685" max="7688" width="18.7109375" style="1" customWidth="1"/>
    <col min="7689" max="7938" width="9.140625" style="1"/>
    <col min="7939" max="7939" width="4.7109375" style="1" customWidth="1"/>
    <col min="7940" max="7940" width="20.7109375" style="1" customWidth="1"/>
    <col min="7941" max="7944" width="18.7109375" style="1" customWidth="1"/>
    <col min="7945" max="8194" width="9.140625" style="1"/>
    <col min="8195" max="8195" width="4.7109375" style="1" customWidth="1"/>
    <col min="8196" max="8196" width="20.7109375" style="1" customWidth="1"/>
    <col min="8197" max="8200" width="18.7109375" style="1" customWidth="1"/>
    <col min="8201" max="8450" width="9.140625" style="1"/>
    <col min="8451" max="8451" width="4.7109375" style="1" customWidth="1"/>
    <col min="8452" max="8452" width="20.7109375" style="1" customWidth="1"/>
    <col min="8453" max="8456" width="18.7109375" style="1" customWidth="1"/>
    <col min="8457" max="8706" width="9.140625" style="1"/>
    <col min="8707" max="8707" width="4.7109375" style="1" customWidth="1"/>
    <col min="8708" max="8708" width="20.7109375" style="1" customWidth="1"/>
    <col min="8709" max="8712" width="18.7109375" style="1" customWidth="1"/>
    <col min="8713" max="8962" width="9.140625" style="1"/>
    <col min="8963" max="8963" width="4.7109375" style="1" customWidth="1"/>
    <col min="8964" max="8964" width="20.7109375" style="1" customWidth="1"/>
    <col min="8965" max="8968" width="18.7109375" style="1" customWidth="1"/>
    <col min="8969" max="9218" width="9.140625" style="1"/>
    <col min="9219" max="9219" width="4.7109375" style="1" customWidth="1"/>
    <col min="9220" max="9220" width="20.7109375" style="1" customWidth="1"/>
    <col min="9221" max="9224" width="18.7109375" style="1" customWidth="1"/>
    <col min="9225" max="9474" width="9.140625" style="1"/>
    <col min="9475" max="9475" width="4.7109375" style="1" customWidth="1"/>
    <col min="9476" max="9476" width="20.7109375" style="1" customWidth="1"/>
    <col min="9477" max="9480" width="18.7109375" style="1" customWidth="1"/>
    <col min="9481" max="9730" width="9.140625" style="1"/>
    <col min="9731" max="9731" width="4.7109375" style="1" customWidth="1"/>
    <col min="9732" max="9732" width="20.7109375" style="1" customWidth="1"/>
    <col min="9733" max="9736" width="18.7109375" style="1" customWidth="1"/>
    <col min="9737" max="9986" width="9.140625" style="1"/>
    <col min="9987" max="9987" width="4.7109375" style="1" customWidth="1"/>
    <col min="9988" max="9988" width="20.7109375" style="1" customWidth="1"/>
    <col min="9989" max="9992" width="18.7109375" style="1" customWidth="1"/>
    <col min="9993" max="10242" width="9.140625" style="1"/>
    <col min="10243" max="10243" width="4.7109375" style="1" customWidth="1"/>
    <col min="10244" max="10244" width="20.7109375" style="1" customWidth="1"/>
    <col min="10245" max="10248" width="18.7109375" style="1" customWidth="1"/>
    <col min="10249" max="10498" width="9.140625" style="1"/>
    <col min="10499" max="10499" width="4.7109375" style="1" customWidth="1"/>
    <col min="10500" max="10500" width="20.7109375" style="1" customWidth="1"/>
    <col min="10501" max="10504" width="18.7109375" style="1" customWidth="1"/>
    <col min="10505" max="10754" width="9.140625" style="1"/>
    <col min="10755" max="10755" width="4.7109375" style="1" customWidth="1"/>
    <col min="10756" max="10756" width="20.7109375" style="1" customWidth="1"/>
    <col min="10757" max="10760" width="18.7109375" style="1" customWidth="1"/>
    <col min="10761" max="11010" width="9.140625" style="1"/>
    <col min="11011" max="11011" width="4.7109375" style="1" customWidth="1"/>
    <col min="11012" max="11012" width="20.7109375" style="1" customWidth="1"/>
    <col min="11013" max="11016" width="18.7109375" style="1" customWidth="1"/>
    <col min="11017" max="11266" width="9.140625" style="1"/>
    <col min="11267" max="11267" width="4.7109375" style="1" customWidth="1"/>
    <col min="11268" max="11268" width="20.7109375" style="1" customWidth="1"/>
    <col min="11269" max="11272" width="18.7109375" style="1" customWidth="1"/>
    <col min="11273" max="11522" width="9.140625" style="1"/>
    <col min="11523" max="11523" width="4.7109375" style="1" customWidth="1"/>
    <col min="11524" max="11524" width="20.7109375" style="1" customWidth="1"/>
    <col min="11525" max="11528" width="18.7109375" style="1" customWidth="1"/>
    <col min="11529" max="11778" width="9.140625" style="1"/>
    <col min="11779" max="11779" width="4.7109375" style="1" customWidth="1"/>
    <col min="11780" max="11780" width="20.7109375" style="1" customWidth="1"/>
    <col min="11781" max="11784" width="18.7109375" style="1" customWidth="1"/>
    <col min="11785" max="12034" width="9.140625" style="1"/>
    <col min="12035" max="12035" width="4.7109375" style="1" customWidth="1"/>
    <col min="12036" max="12036" width="20.7109375" style="1" customWidth="1"/>
    <col min="12037" max="12040" width="18.7109375" style="1" customWidth="1"/>
    <col min="12041" max="12290" width="9.140625" style="1"/>
    <col min="12291" max="12291" width="4.7109375" style="1" customWidth="1"/>
    <col min="12292" max="12292" width="20.7109375" style="1" customWidth="1"/>
    <col min="12293" max="12296" width="18.7109375" style="1" customWidth="1"/>
    <col min="12297" max="12546" width="9.140625" style="1"/>
    <col min="12547" max="12547" width="4.7109375" style="1" customWidth="1"/>
    <col min="12548" max="12548" width="20.7109375" style="1" customWidth="1"/>
    <col min="12549" max="12552" width="18.7109375" style="1" customWidth="1"/>
    <col min="12553" max="12802" width="9.140625" style="1"/>
    <col min="12803" max="12803" width="4.7109375" style="1" customWidth="1"/>
    <col min="12804" max="12804" width="20.7109375" style="1" customWidth="1"/>
    <col min="12805" max="12808" width="18.7109375" style="1" customWidth="1"/>
    <col min="12809" max="13058" width="9.140625" style="1"/>
    <col min="13059" max="13059" width="4.7109375" style="1" customWidth="1"/>
    <col min="13060" max="13060" width="20.7109375" style="1" customWidth="1"/>
    <col min="13061" max="13064" width="18.7109375" style="1" customWidth="1"/>
    <col min="13065" max="13314" width="9.140625" style="1"/>
    <col min="13315" max="13315" width="4.7109375" style="1" customWidth="1"/>
    <col min="13316" max="13316" width="20.7109375" style="1" customWidth="1"/>
    <col min="13317" max="13320" width="18.7109375" style="1" customWidth="1"/>
    <col min="13321" max="13570" width="9.140625" style="1"/>
    <col min="13571" max="13571" width="4.7109375" style="1" customWidth="1"/>
    <col min="13572" max="13572" width="20.7109375" style="1" customWidth="1"/>
    <col min="13573" max="13576" width="18.7109375" style="1" customWidth="1"/>
    <col min="13577" max="13826" width="9.140625" style="1"/>
    <col min="13827" max="13827" width="4.7109375" style="1" customWidth="1"/>
    <col min="13828" max="13828" width="20.7109375" style="1" customWidth="1"/>
    <col min="13829" max="13832" width="18.7109375" style="1" customWidth="1"/>
    <col min="13833" max="14082" width="9.140625" style="1"/>
    <col min="14083" max="14083" width="4.7109375" style="1" customWidth="1"/>
    <col min="14084" max="14084" width="20.7109375" style="1" customWidth="1"/>
    <col min="14085" max="14088" width="18.7109375" style="1" customWidth="1"/>
    <col min="14089" max="14338" width="9.140625" style="1"/>
    <col min="14339" max="14339" width="4.7109375" style="1" customWidth="1"/>
    <col min="14340" max="14340" width="20.7109375" style="1" customWidth="1"/>
    <col min="14341" max="14344" width="18.7109375" style="1" customWidth="1"/>
    <col min="14345" max="14594" width="9.140625" style="1"/>
    <col min="14595" max="14595" width="4.7109375" style="1" customWidth="1"/>
    <col min="14596" max="14596" width="20.7109375" style="1" customWidth="1"/>
    <col min="14597" max="14600" width="18.7109375" style="1" customWidth="1"/>
    <col min="14601" max="14850" width="9.140625" style="1"/>
    <col min="14851" max="14851" width="4.7109375" style="1" customWidth="1"/>
    <col min="14852" max="14852" width="20.7109375" style="1" customWidth="1"/>
    <col min="14853" max="14856" width="18.7109375" style="1" customWidth="1"/>
    <col min="14857" max="15106" width="9.140625" style="1"/>
    <col min="15107" max="15107" width="4.7109375" style="1" customWidth="1"/>
    <col min="15108" max="15108" width="20.7109375" style="1" customWidth="1"/>
    <col min="15109" max="15112" width="18.7109375" style="1" customWidth="1"/>
    <col min="15113" max="15362" width="9.140625" style="1"/>
    <col min="15363" max="15363" width="4.7109375" style="1" customWidth="1"/>
    <col min="15364" max="15364" width="20.7109375" style="1" customWidth="1"/>
    <col min="15365" max="15368" width="18.7109375" style="1" customWidth="1"/>
    <col min="15369" max="15618" width="9.140625" style="1"/>
    <col min="15619" max="15619" width="4.7109375" style="1" customWidth="1"/>
    <col min="15620" max="15620" width="20.7109375" style="1" customWidth="1"/>
    <col min="15621" max="15624" width="18.7109375" style="1" customWidth="1"/>
    <col min="15625" max="15874" width="9.140625" style="1"/>
    <col min="15875" max="15875" width="4.7109375" style="1" customWidth="1"/>
    <col min="15876" max="15876" width="20.7109375" style="1" customWidth="1"/>
    <col min="15877" max="15880" width="18.7109375" style="1" customWidth="1"/>
    <col min="15881" max="16130" width="9.140625" style="1"/>
    <col min="16131" max="16131" width="4.7109375" style="1" customWidth="1"/>
    <col min="16132" max="16132" width="20.7109375" style="1" customWidth="1"/>
    <col min="16133" max="16136" width="18.7109375" style="1" customWidth="1"/>
    <col min="16137" max="16384" width="9.140625" style="1"/>
  </cols>
  <sheetData>
    <row r="1" spans="2:11" x14ac:dyDescent="0.25">
      <c r="K1" s="28"/>
    </row>
    <row r="2" spans="2:11" x14ac:dyDescent="0.25">
      <c r="B2" s="31"/>
      <c r="C2" s="30"/>
      <c r="D2" s="30"/>
      <c r="E2" s="30"/>
      <c r="F2" s="30"/>
      <c r="G2" s="30"/>
      <c r="H2" s="30"/>
      <c r="I2" s="30"/>
      <c r="J2" s="29"/>
      <c r="K2" s="28"/>
    </row>
    <row r="3" spans="2:11" x14ac:dyDescent="0.25">
      <c r="B3" s="6"/>
      <c r="E3" s="27"/>
      <c r="F3" s="26" t="s">
        <v>35</v>
      </c>
      <c r="G3" s="27"/>
      <c r="J3" s="5"/>
    </row>
    <row r="4" spans="2:11" x14ac:dyDescent="0.25">
      <c r="B4" s="6"/>
      <c r="F4" s="26" t="s">
        <v>34</v>
      </c>
      <c r="J4" s="5"/>
    </row>
    <row r="5" spans="2:11" x14ac:dyDescent="0.25">
      <c r="B5" s="6"/>
      <c r="D5" s="16"/>
      <c r="J5" s="5"/>
    </row>
    <row r="6" spans="2:11" x14ac:dyDescent="0.25">
      <c r="B6" s="6"/>
      <c r="E6" s="25"/>
      <c r="J6" s="5"/>
    </row>
    <row r="7" spans="2:11" ht="15" customHeight="1" x14ac:dyDescent="0.25">
      <c r="B7" s="6"/>
      <c r="D7" s="16" t="s">
        <v>33</v>
      </c>
      <c r="E7" s="24" t="s">
        <v>36</v>
      </c>
      <c r="F7" s="24"/>
      <c r="J7" s="5"/>
    </row>
    <row r="8" spans="2:11" x14ac:dyDescent="0.25">
      <c r="B8" s="6"/>
      <c r="J8" s="5"/>
    </row>
    <row r="9" spans="2:11" x14ac:dyDescent="0.25">
      <c r="B9" s="6"/>
      <c r="D9" s="96" t="s">
        <v>32</v>
      </c>
      <c r="E9" s="96"/>
      <c r="F9" s="96"/>
      <c r="J9" s="5"/>
    </row>
    <row r="10" spans="2:11" x14ac:dyDescent="0.25">
      <c r="B10" s="6"/>
      <c r="J10" s="5"/>
    </row>
    <row r="11" spans="2:11" x14ac:dyDescent="0.25">
      <c r="B11" s="6"/>
      <c r="D11" s="1" t="s">
        <v>31</v>
      </c>
      <c r="J11" s="5"/>
    </row>
    <row r="12" spans="2:11" x14ac:dyDescent="0.25">
      <c r="B12" s="6"/>
      <c r="J12" s="5"/>
    </row>
    <row r="13" spans="2:11" ht="15" customHeight="1" x14ac:dyDescent="0.25">
      <c r="B13" s="6"/>
      <c r="D13" s="16" t="s">
        <v>30</v>
      </c>
      <c r="E13" s="23" t="s">
        <v>44</v>
      </c>
      <c r="J13" s="5"/>
    </row>
    <row r="14" spans="2:11" x14ac:dyDescent="0.25">
      <c r="B14" s="6"/>
      <c r="J14" s="5"/>
    </row>
    <row r="15" spans="2:11" x14ac:dyDescent="0.25">
      <c r="B15" s="6"/>
      <c r="H15" s="36" t="s">
        <v>29</v>
      </c>
      <c r="J15" s="5"/>
    </row>
    <row r="16" spans="2:11" ht="15" customHeight="1" x14ac:dyDescent="0.25">
      <c r="B16" s="6"/>
      <c r="C16" s="22"/>
      <c r="D16" s="21"/>
      <c r="E16" s="20"/>
      <c r="F16" s="20"/>
      <c r="G16" s="19"/>
      <c r="H16" s="12" t="s">
        <v>28</v>
      </c>
      <c r="J16" s="5"/>
    </row>
    <row r="17" spans="2:10" ht="15" customHeight="1" x14ac:dyDescent="0.25">
      <c r="B17" s="6"/>
      <c r="C17" s="15" t="s">
        <v>27</v>
      </c>
      <c r="D17" s="93" t="s">
        <v>26</v>
      </c>
      <c r="E17" s="94"/>
      <c r="F17" s="94"/>
      <c r="G17" s="95"/>
      <c r="H17" s="7"/>
      <c r="J17" s="5"/>
    </row>
    <row r="18" spans="2:10" ht="15" customHeight="1" x14ac:dyDescent="0.25">
      <c r="B18" s="6"/>
      <c r="C18" s="18"/>
      <c r="D18" s="93" t="s">
        <v>25</v>
      </c>
      <c r="E18" s="94"/>
      <c r="F18" s="94"/>
      <c r="G18" s="95"/>
      <c r="H18" s="7" t="s">
        <v>45</v>
      </c>
      <c r="J18" s="5"/>
    </row>
    <row r="19" spans="2:10" ht="15" customHeight="1" x14ac:dyDescent="0.25">
      <c r="B19" s="6"/>
      <c r="C19" s="17"/>
      <c r="D19" s="93" t="s">
        <v>24</v>
      </c>
      <c r="E19" s="94"/>
      <c r="F19" s="94"/>
      <c r="G19" s="95"/>
      <c r="H19" s="7" t="s">
        <v>23</v>
      </c>
      <c r="J19" s="5"/>
    </row>
    <row r="20" spans="2:10" ht="15" customHeight="1" x14ac:dyDescent="0.25"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165.54599999999999</v>
      </c>
      <c r="J20" s="5"/>
    </row>
    <row r="21" spans="2:10" ht="15" customHeight="1" x14ac:dyDescent="0.25"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J21" s="5"/>
    </row>
    <row r="22" spans="2:10" x14ac:dyDescent="0.25">
      <c r="B22" s="6"/>
      <c r="J22" s="5"/>
    </row>
    <row r="23" spans="2:10" x14ac:dyDescent="0.25">
      <c r="B23" s="6"/>
      <c r="J23" s="5"/>
    </row>
    <row r="24" spans="2:10" x14ac:dyDescent="0.25">
      <c r="B24" s="6"/>
      <c r="H24" s="16" t="s">
        <v>17</v>
      </c>
      <c r="J24" s="5"/>
    </row>
    <row r="25" spans="2:10" ht="14.1" customHeight="1" x14ac:dyDescent="0.25">
      <c r="B25" s="6"/>
      <c r="D25" s="15" t="s">
        <v>16</v>
      </c>
      <c r="E25" s="15" t="s">
        <v>15</v>
      </c>
      <c r="F25" s="15" t="s">
        <v>14</v>
      </c>
      <c r="G25" s="15" t="s">
        <v>13</v>
      </c>
      <c r="H25" s="15" t="s">
        <v>12</v>
      </c>
      <c r="J25" s="5"/>
    </row>
    <row r="26" spans="2:10" ht="14.1" customHeight="1" x14ac:dyDescent="0.25">
      <c r="B26" s="6"/>
      <c r="D26" s="13" t="s">
        <v>11</v>
      </c>
      <c r="E26" s="13" t="s">
        <v>10</v>
      </c>
      <c r="F26" s="13" t="s">
        <v>9</v>
      </c>
      <c r="G26" s="13" t="s">
        <v>8</v>
      </c>
      <c r="H26" s="13" t="s">
        <v>7</v>
      </c>
      <c r="J26" s="5"/>
    </row>
    <row r="27" spans="2:10" ht="13.5" customHeight="1" x14ac:dyDescent="0.25">
      <c r="B27" s="6"/>
      <c r="D27" s="13"/>
      <c r="E27" s="14" t="s">
        <v>6</v>
      </c>
      <c r="F27" s="13" t="s">
        <v>5</v>
      </c>
      <c r="G27" s="13" t="s">
        <v>4</v>
      </c>
      <c r="H27" s="13" t="s">
        <v>3</v>
      </c>
      <c r="J27" s="5"/>
    </row>
    <row r="28" spans="2:10" ht="14.1" customHeight="1" x14ac:dyDescent="0.25">
      <c r="B28" s="6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J28" s="5"/>
    </row>
    <row r="29" spans="2:10" ht="15" customHeight="1" x14ac:dyDescent="0.25">
      <c r="B29" s="6"/>
      <c r="D29" s="32">
        <v>43218</v>
      </c>
      <c r="E29" s="33">
        <f>$H$20</f>
        <v>165.54599999999999</v>
      </c>
      <c r="F29" s="8">
        <v>190.02</v>
      </c>
      <c r="G29" s="11">
        <f t="shared" ref="G29:G32" si="0">F29/E29</f>
        <v>1.1478380631365301</v>
      </c>
      <c r="H29" s="10">
        <f t="shared" ref="H29:H32" si="1">F29-E29</f>
        <v>24.474000000000018</v>
      </c>
      <c r="J29" s="5"/>
    </row>
    <row r="30" spans="2:10" ht="15" customHeight="1" x14ac:dyDescent="0.25">
      <c r="B30" s="6"/>
      <c r="D30" s="32">
        <f>D29+1</f>
        <v>43219</v>
      </c>
      <c r="E30" s="33">
        <f>$H$20</f>
        <v>165.54599999999999</v>
      </c>
      <c r="F30" s="8">
        <v>190.02</v>
      </c>
      <c r="G30" s="11">
        <f t="shared" si="0"/>
        <v>1.1478380631365301</v>
      </c>
      <c r="H30" s="10">
        <f t="shared" si="1"/>
        <v>24.474000000000018</v>
      </c>
      <c r="J30" s="5"/>
    </row>
    <row r="31" spans="2:10" ht="15" customHeight="1" x14ac:dyDescent="0.25">
      <c r="B31" s="6"/>
      <c r="D31" s="32">
        <f t="shared" ref="D31:D42" si="2">D30+1</f>
        <v>43220</v>
      </c>
      <c r="E31" s="33">
        <f>$H$20</f>
        <v>165.54599999999999</v>
      </c>
      <c r="F31" s="8">
        <v>190.02</v>
      </c>
      <c r="G31" s="11">
        <f t="shared" si="0"/>
        <v>1.1478380631365301</v>
      </c>
      <c r="H31" s="10">
        <f t="shared" si="1"/>
        <v>24.474000000000018</v>
      </c>
      <c r="J31" s="5"/>
    </row>
    <row r="32" spans="2:10" ht="15" customHeight="1" x14ac:dyDescent="0.25">
      <c r="B32" s="6"/>
      <c r="D32" s="32">
        <f t="shared" si="2"/>
        <v>43221</v>
      </c>
      <c r="E32" s="33">
        <f>$H$20</f>
        <v>165.54599999999999</v>
      </c>
      <c r="F32" s="8">
        <v>190.02</v>
      </c>
      <c r="G32" s="11">
        <f t="shared" si="0"/>
        <v>1.1478380631365301</v>
      </c>
      <c r="H32" s="10">
        <f t="shared" si="1"/>
        <v>24.474000000000018</v>
      </c>
      <c r="J32" s="5"/>
    </row>
    <row r="33" spans="2:10" ht="15" customHeight="1" x14ac:dyDescent="0.25">
      <c r="B33" s="6"/>
      <c r="D33" s="32">
        <f t="shared" si="2"/>
        <v>43222</v>
      </c>
      <c r="E33" s="33">
        <f>$H$20</f>
        <v>165.54599999999999</v>
      </c>
      <c r="F33" s="8">
        <v>190.02</v>
      </c>
      <c r="G33" s="11">
        <f t="shared" ref="G33" si="3">F33/E33</f>
        <v>1.1478380631365301</v>
      </c>
      <c r="H33" s="10">
        <f t="shared" ref="H33" si="4">F33-E33</f>
        <v>24.474000000000018</v>
      </c>
      <c r="J33" s="5"/>
    </row>
    <row r="34" spans="2:10" ht="15" customHeight="1" x14ac:dyDescent="0.25">
      <c r="B34" s="6"/>
      <c r="D34" s="32">
        <f t="shared" si="2"/>
        <v>43223</v>
      </c>
      <c r="E34" s="33">
        <f t="shared" ref="E34:E42" si="5">$H$20</f>
        <v>165.54599999999999</v>
      </c>
      <c r="F34" s="8">
        <v>190.02</v>
      </c>
      <c r="G34" s="11">
        <f t="shared" ref="G34:G37" si="6">F34/E34</f>
        <v>1.1478380631365301</v>
      </c>
      <c r="H34" s="10">
        <f t="shared" ref="H34:H37" si="7">F34-E34</f>
        <v>24.474000000000018</v>
      </c>
      <c r="J34" s="5"/>
    </row>
    <row r="35" spans="2:10" ht="15" customHeight="1" x14ac:dyDescent="0.25">
      <c r="B35" s="6"/>
      <c r="D35" s="32">
        <f t="shared" si="2"/>
        <v>43224</v>
      </c>
      <c r="E35" s="33">
        <f t="shared" si="5"/>
        <v>165.54599999999999</v>
      </c>
      <c r="F35" s="8">
        <v>190.02</v>
      </c>
      <c r="G35" s="11">
        <f t="shared" si="6"/>
        <v>1.1478380631365301</v>
      </c>
      <c r="H35" s="10">
        <f t="shared" si="7"/>
        <v>24.474000000000018</v>
      </c>
      <c r="J35" s="5"/>
    </row>
    <row r="36" spans="2:10" ht="15" customHeight="1" x14ac:dyDescent="0.25">
      <c r="B36" s="6"/>
      <c r="D36" s="32">
        <f t="shared" si="2"/>
        <v>43225</v>
      </c>
      <c r="E36" s="33">
        <f t="shared" si="5"/>
        <v>165.54599999999999</v>
      </c>
      <c r="F36" s="8">
        <v>190.02</v>
      </c>
      <c r="G36" s="11">
        <f t="shared" si="6"/>
        <v>1.1478380631365301</v>
      </c>
      <c r="H36" s="10">
        <f t="shared" si="7"/>
        <v>24.474000000000018</v>
      </c>
      <c r="J36" s="5"/>
    </row>
    <row r="37" spans="2:10" ht="15" customHeight="1" x14ac:dyDescent="0.25">
      <c r="B37" s="6"/>
      <c r="D37" s="32">
        <f t="shared" si="2"/>
        <v>43226</v>
      </c>
      <c r="E37" s="33">
        <f t="shared" si="5"/>
        <v>165.54599999999999</v>
      </c>
      <c r="F37" s="8">
        <v>190.02</v>
      </c>
      <c r="G37" s="11">
        <f t="shared" si="6"/>
        <v>1.1478380631365301</v>
      </c>
      <c r="H37" s="10">
        <f t="shared" si="7"/>
        <v>24.474000000000018</v>
      </c>
      <c r="J37" s="5"/>
    </row>
    <row r="38" spans="2:10" ht="15" customHeight="1" x14ac:dyDescent="0.25">
      <c r="B38" s="6"/>
      <c r="D38" s="32">
        <f t="shared" si="2"/>
        <v>43227</v>
      </c>
      <c r="E38" s="33">
        <f t="shared" si="5"/>
        <v>165.54599999999999</v>
      </c>
      <c r="F38" s="8">
        <v>190.02</v>
      </c>
      <c r="G38" s="11">
        <f t="shared" ref="G38" si="8">F38/E38</f>
        <v>1.1478380631365301</v>
      </c>
      <c r="H38" s="10">
        <f t="shared" ref="H38" si="9">F38-E38</f>
        <v>24.474000000000018</v>
      </c>
      <c r="J38" s="5"/>
    </row>
    <row r="39" spans="2:10" ht="15" customHeight="1" x14ac:dyDescent="0.25">
      <c r="B39" s="6"/>
      <c r="D39" s="32">
        <f t="shared" si="2"/>
        <v>43228</v>
      </c>
      <c r="E39" s="33">
        <f t="shared" si="5"/>
        <v>165.54599999999999</v>
      </c>
      <c r="F39" s="8">
        <v>190.02</v>
      </c>
      <c r="G39" s="11">
        <f t="shared" ref="G39:G40" si="10">F39/E39</f>
        <v>1.1478380631365301</v>
      </c>
      <c r="H39" s="10">
        <f t="shared" ref="H39:H40" si="11">F39-E39</f>
        <v>24.474000000000018</v>
      </c>
      <c r="J39" s="5"/>
    </row>
    <row r="40" spans="2:10" ht="15" customHeight="1" x14ac:dyDescent="0.25">
      <c r="B40" s="6"/>
      <c r="D40" s="32">
        <f t="shared" si="2"/>
        <v>43229</v>
      </c>
      <c r="E40" s="33">
        <f t="shared" si="5"/>
        <v>165.54599999999999</v>
      </c>
      <c r="F40" s="8">
        <v>190.02</v>
      </c>
      <c r="G40" s="11">
        <f t="shared" si="10"/>
        <v>1.1478380631365301</v>
      </c>
      <c r="H40" s="10">
        <f t="shared" si="11"/>
        <v>24.474000000000018</v>
      </c>
      <c r="J40" s="5"/>
    </row>
    <row r="41" spans="2:10" ht="15" customHeight="1" x14ac:dyDescent="0.25">
      <c r="B41" s="6"/>
      <c r="D41" s="32">
        <f t="shared" si="2"/>
        <v>43230</v>
      </c>
      <c r="E41" s="33">
        <f t="shared" si="5"/>
        <v>165.54599999999999</v>
      </c>
      <c r="F41" s="8">
        <v>190.02</v>
      </c>
      <c r="G41" s="11">
        <f t="shared" ref="G41" si="12">F41/E41</f>
        <v>1.1478380631365301</v>
      </c>
      <c r="H41" s="10">
        <f t="shared" ref="H41" si="13">F41-E41</f>
        <v>24.474000000000018</v>
      </c>
      <c r="J41" s="5"/>
    </row>
    <row r="42" spans="2:10" ht="15" customHeight="1" x14ac:dyDescent="0.25">
      <c r="B42" s="6"/>
      <c r="D42" s="32">
        <f t="shared" si="2"/>
        <v>43231</v>
      </c>
      <c r="E42" s="33">
        <f t="shared" si="5"/>
        <v>165.54599999999999</v>
      </c>
      <c r="F42" s="8">
        <v>190.02</v>
      </c>
      <c r="G42" s="11">
        <f t="shared" ref="G42" si="14">F42/E42</f>
        <v>1.1478380631365301</v>
      </c>
      <c r="H42" s="10">
        <f t="shared" ref="H42" si="15">F42-E42</f>
        <v>24.474000000000018</v>
      </c>
      <c r="J42" s="5"/>
    </row>
    <row r="43" spans="2:10" ht="15" customHeight="1" x14ac:dyDescent="0.25">
      <c r="B43" s="6"/>
      <c r="D43" s="9" t="s">
        <v>1</v>
      </c>
      <c r="E43" s="34">
        <f>SUM(E29:E42)</f>
        <v>2317.6440000000002</v>
      </c>
      <c r="F43" s="34">
        <f>SUM(F29:F42)</f>
        <v>2660.28</v>
      </c>
      <c r="G43" s="34"/>
      <c r="H43" s="34">
        <f>SUM(H29:H42)</f>
        <v>342.63600000000031</v>
      </c>
      <c r="J43" s="5"/>
    </row>
    <row r="44" spans="2:10" ht="15" customHeight="1" x14ac:dyDescent="0.25">
      <c r="B44" s="6"/>
      <c r="D44" s="9" t="s">
        <v>0</v>
      </c>
      <c r="E44" s="8"/>
      <c r="F44" s="8">
        <f>AVERAGE(F29:F42)</f>
        <v>190.02</v>
      </c>
      <c r="G44" s="7"/>
      <c r="H44" s="8">
        <f>AVERAGE(H29:H42)</f>
        <v>24.474000000000022</v>
      </c>
      <c r="J44" s="5"/>
    </row>
    <row r="45" spans="2:10" x14ac:dyDescent="0.25">
      <c r="B45" s="6"/>
      <c r="J45" s="5"/>
    </row>
    <row r="46" spans="2:10" x14ac:dyDescent="0.25">
      <c r="B46" s="6"/>
      <c r="J46" s="5"/>
    </row>
    <row r="47" spans="2:10" x14ac:dyDescent="0.25">
      <c r="B47" s="6"/>
      <c r="J47" s="5"/>
    </row>
    <row r="48" spans="2:10" x14ac:dyDescent="0.25">
      <c r="B48" s="6"/>
      <c r="J48" s="5"/>
    </row>
    <row r="49" spans="2:10" x14ac:dyDescent="0.25">
      <c r="B49" s="4"/>
      <c r="C49" s="3"/>
      <c r="D49" s="3"/>
      <c r="E49" s="3"/>
      <c r="F49" s="3"/>
      <c r="G49" s="3"/>
      <c r="H49" s="3"/>
      <c r="I49" s="3"/>
      <c r="J49" s="2"/>
    </row>
  </sheetData>
  <mergeCells count="6"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13" workbookViewId="0">
      <selection activeCell="E43" sqref="E43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2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96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39">
        <v>8320.9</v>
      </c>
      <c r="I18" s="1"/>
      <c r="J18" s="5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332.83600000000001</v>
      </c>
      <c r="I20" s="1"/>
      <c r="J20" s="5"/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I21" s="1"/>
      <c r="J21" s="5"/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  <c r="L22" s="48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ht="25.5" customHeight="1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43722</v>
      </c>
      <c r="E29" s="33">
        <v>332.83600000000001</v>
      </c>
      <c r="F29" s="10">
        <v>309.98487449499999</v>
      </c>
      <c r="G29" s="11">
        <f t="shared" ref="G29:G42" si="0">F29/E29</f>
        <v>0.93134418901501037</v>
      </c>
      <c r="H29" s="10">
        <f t="shared" ref="H29:H42" si="1">F29-E29</f>
        <v>-22.851125505000027</v>
      </c>
      <c r="I29" s="1"/>
      <c r="J29" s="5"/>
    </row>
    <row r="30" spans="1:12" x14ac:dyDescent="0.25">
      <c r="A30" s="1"/>
      <c r="B30" s="6"/>
      <c r="C30" s="1"/>
      <c r="D30" s="46">
        <v>43723</v>
      </c>
      <c r="E30" s="33">
        <v>332.83600000000001</v>
      </c>
      <c r="F30" s="10">
        <v>309.98487449499999</v>
      </c>
      <c r="G30" s="11">
        <f t="shared" si="0"/>
        <v>0.93134418901501037</v>
      </c>
      <c r="H30" s="10">
        <f t="shared" si="1"/>
        <v>-22.851125505000027</v>
      </c>
      <c r="I30" s="1"/>
      <c r="J30" s="5"/>
    </row>
    <row r="31" spans="1:12" x14ac:dyDescent="0.25">
      <c r="A31" s="1"/>
      <c r="B31" s="6"/>
      <c r="C31" s="1"/>
      <c r="D31" s="46">
        <v>43724</v>
      </c>
      <c r="E31" s="33">
        <v>332.83600000000001</v>
      </c>
      <c r="F31" s="10">
        <v>311.836123284</v>
      </c>
      <c r="G31" s="11">
        <f t="shared" si="0"/>
        <v>0.93690623395305794</v>
      </c>
      <c r="H31" s="10">
        <f t="shared" si="1"/>
        <v>-20.999876716000017</v>
      </c>
      <c r="I31" s="1"/>
      <c r="J31" s="5"/>
    </row>
    <row r="32" spans="1:12" x14ac:dyDescent="0.25">
      <c r="A32" s="1"/>
      <c r="B32" s="6"/>
      <c r="C32" s="1"/>
      <c r="D32" s="46">
        <v>43725</v>
      </c>
      <c r="E32" s="33">
        <v>332.83600000000001</v>
      </c>
      <c r="F32" s="10">
        <v>400.44550327000002</v>
      </c>
      <c r="G32" s="11">
        <f t="shared" si="0"/>
        <v>1.2031315821305388</v>
      </c>
      <c r="H32" s="10">
        <f t="shared" si="1"/>
        <v>67.609503270000005</v>
      </c>
      <c r="I32" s="1"/>
      <c r="J32" s="5"/>
    </row>
    <row r="33" spans="1:11" x14ac:dyDescent="0.25">
      <c r="A33" s="1"/>
      <c r="B33" s="6"/>
      <c r="C33" s="1"/>
      <c r="D33" s="46">
        <v>43726</v>
      </c>
      <c r="E33" s="33">
        <v>332.83600000000001</v>
      </c>
      <c r="F33" s="33">
        <v>309.88472251899998</v>
      </c>
      <c r="G33" s="11">
        <f t="shared" si="0"/>
        <v>0.93104328413693216</v>
      </c>
      <c r="H33" s="10">
        <f t="shared" si="1"/>
        <v>-22.951277481000034</v>
      </c>
      <c r="I33" s="1"/>
      <c r="J33" s="5"/>
    </row>
    <row r="34" spans="1:11" x14ac:dyDescent="0.25">
      <c r="A34" s="1"/>
      <c r="B34" s="6"/>
      <c r="C34" s="1"/>
      <c r="D34" s="46">
        <v>43727</v>
      </c>
      <c r="E34" s="33">
        <v>332.83600000000001</v>
      </c>
      <c r="F34" s="33">
        <v>309.72097083699998</v>
      </c>
      <c r="G34" s="11">
        <f t="shared" si="0"/>
        <v>0.93055129504320433</v>
      </c>
      <c r="H34" s="10">
        <f t="shared" si="1"/>
        <v>-23.115029163000031</v>
      </c>
      <c r="I34" s="1"/>
      <c r="J34" s="5"/>
      <c r="K34" s="47"/>
    </row>
    <row r="35" spans="1:11" x14ac:dyDescent="0.25">
      <c r="A35" s="1"/>
      <c r="B35" s="6"/>
      <c r="C35" s="1"/>
      <c r="D35" s="46">
        <v>43728</v>
      </c>
      <c r="E35" s="33">
        <v>332.83600000000001</v>
      </c>
      <c r="F35" s="33">
        <v>319.00936574100001</v>
      </c>
      <c r="G35" s="11">
        <f t="shared" si="0"/>
        <v>0.95845811673316583</v>
      </c>
      <c r="H35" s="10">
        <f t="shared" si="1"/>
        <v>-13.826634259000002</v>
      </c>
      <c r="I35" s="1"/>
      <c r="J35" s="5"/>
    </row>
    <row r="36" spans="1:11" x14ac:dyDescent="0.25">
      <c r="A36" s="1"/>
      <c r="B36" s="6"/>
      <c r="C36" s="1"/>
      <c r="D36" s="46">
        <v>43729</v>
      </c>
      <c r="E36" s="33">
        <v>332.83600000000001</v>
      </c>
      <c r="F36" s="8">
        <v>413.04184643100001</v>
      </c>
      <c r="G36" s="11">
        <f t="shared" si="0"/>
        <v>1.2409770770920212</v>
      </c>
      <c r="H36" s="10">
        <f t="shared" si="1"/>
        <v>80.205846430999998</v>
      </c>
      <c r="I36" s="1"/>
      <c r="J36" s="5"/>
    </row>
    <row r="37" spans="1:11" x14ac:dyDescent="0.25">
      <c r="A37" s="1"/>
      <c r="B37" s="6"/>
      <c r="C37" s="1"/>
      <c r="D37" s="46">
        <v>43730</v>
      </c>
      <c r="E37" s="33">
        <v>332.83600000000001</v>
      </c>
      <c r="F37" s="8">
        <v>413.04184643100001</v>
      </c>
      <c r="G37" s="11">
        <f t="shared" si="0"/>
        <v>1.2409770770920212</v>
      </c>
      <c r="H37" s="10">
        <f t="shared" si="1"/>
        <v>80.205846430999998</v>
      </c>
      <c r="I37" s="1"/>
      <c r="J37" s="5"/>
    </row>
    <row r="38" spans="1:11" x14ac:dyDescent="0.25">
      <c r="A38" s="1"/>
      <c r="B38" s="6"/>
      <c r="C38" s="1"/>
      <c r="D38" s="46">
        <v>43731</v>
      </c>
      <c r="E38" s="33">
        <v>332.83600000000001</v>
      </c>
      <c r="F38" s="8">
        <v>320.31053840999999</v>
      </c>
      <c r="G38" s="11">
        <f t="shared" si="0"/>
        <v>0.96236746749149726</v>
      </c>
      <c r="H38" s="10">
        <f t="shared" si="1"/>
        <v>-12.52546159000002</v>
      </c>
      <c r="I38" s="1"/>
      <c r="J38" s="5"/>
    </row>
    <row r="39" spans="1:11" x14ac:dyDescent="0.25">
      <c r="A39" s="1"/>
      <c r="B39" s="6"/>
      <c r="C39" s="1"/>
      <c r="D39" s="46">
        <v>43732</v>
      </c>
      <c r="E39" s="33">
        <v>332.83600000000001</v>
      </c>
      <c r="F39" s="8">
        <v>356.599918613</v>
      </c>
      <c r="G39" s="11">
        <f t="shared" si="0"/>
        <v>1.0713982820758572</v>
      </c>
      <c r="H39" s="10">
        <f t="shared" si="1"/>
        <v>23.763918612999987</v>
      </c>
      <c r="I39" s="1"/>
      <c r="J39" s="5"/>
    </row>
    <row r="40" spans="1:11" x14ac:dyDescent="0.25">
      <c r="A40" s="1"/>
      <c r="B40" s="6"/>
      <c r="C40" s="1"/>
      <c r="D40" s="46">
        <v>43733</v>
      </c>
      <c r="E40" s="33">
        <v>332.83600000000001</v>
      </c>
      <c r="F40" s="8">
        <v>314.39960274699996</v>
      </c>
      <c r="G40" s="11">
        <f t="shared" si="0"/>
        <v>0.94460816362112254</v>
      </c>
      <c r="H40" s="10">
        <f t="shared" si="1"/>
        <v>-18.436397253000052</v>
      </c>
      <c r="I40" s="1"/>
      <c r="J40" s="5"/>
    </row>
    <row r="41" spans="1:11" x14ac:dyDescent="0.25">
      <c r="A41" s="1"/>
      <c r="B41" s="6"/>
      <c r="C41" s="1"/>
      <c r="D41" s="46">
        <v>43734</v>
      </c>
      <c r="E41" s="33">
        <v>332.83600000000001</v>
      </c>
      <c r="F41" s="8">
        <v>314.73263821400002</v>
      </c>
      <c r="G41" s="11">
        <f t="shared" si="0"/>
        <v>0.94560876291627105</v>
      </c>
      <c r="H41" s="10">
        <f t="shared" si="1"/>
        <v>-18.103361785999994</v>
      </c>
      <c r="I41" s="1"/>
      <c r="J41" s="5"/>
    </row>
    <row r="42" spans="1:11" x14ac:dyDescent="0.25">
      <c r="A42" s="1"/>
      <c r="B42" s="6"/>
      <c r="C42" s="1"/>
      <c r="D42" s="46">
        <v>43735</v>
      </c>
      <c r="E42" s="33">
        <v>332.83600000000001</v>
      </c>
      <c r="F42" s="8">
        <v>320.12303494499997</v>
      </c>
      <c r="G42" s="11">
        <f t="shared" si="0"/>
        <v>0.96180411657693266</v>
      </c>
      <c r="H42" s="10">
        <f t="shared" si="1"/>
        <v>-12.712965055000041</v>
      </c>
      <c r="I42" s="1"/>
      <c r="J42" s="5"/>
    </row>
    <row r="43" spans="1:11" x14ac:dyDescent="0.25">
      <c r="A43" s="1"/>
      <c r="B43" s="6"/>
      <c r="C43" s="1"/>
      <c r="D43" s="42" t="s">
        <v>77</v>
      </c>
      <c r="E43" s="33">
        <f>SUM(E29:E42)</f>
        <v>4659.7040000000015</v>
      </c>
      <c r="F43" s="34">
        <f>SUM(F29:F42)</f>
        <v>4723.1158604319999</v>
      </c>
      <c r="G43" s="11">
        <f>F43/E43</f>
        <v>1.0136085597780455</v>
      </c>
      <c r="H43" s="34">
        <f>SUM(H29:H42)</f>
        <v>63.411860431999742</v>
      </c>
      <c r="I43" s="1"/>
      <c r="J43" s="5"/>
    </row>
    <row r="44" spans="1:11" x14ac:dyDescent="0.25">
      <c r="A44" s="1"/>
      <c r="B44" s="6"/>
      <c r="C44" s="1"/>
      <c r="D44" s="9" t="s">
        <v>0</v>
      </c>
      <c r="E44" s="8"/>
      <c r="F44" s="8">
        <f>AVERAGE(F29:F42)</f>
        <v>337.36541860228573</v>
      </c>
      <c r="G44" s="7"/>
      <c r="H44" s="8">
        <f>AVERAGE(H29:H42)</f>
        <v>4.5294186022856957</v>
      </c>
      <c r="I44" s="1"/>
      <c r="J44" s="5"/>
    </row>
    <row r="45" spans="1:11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1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1" x14ac:dyDescent="0.25">
      <c r="A47" s="1"/>
      <c r="B47" s="6"/>
      <c r="C47" s="1"/>
      <c r="D47" s="1"/>
      <c r="E47" s="1"/>
      <c r="F47" s="1"/>
      <c r="G47" s="1"/>
      <c r="H47" s="1"/>
      <c r="I47" s="1"/>
      <c r="J47" s="5"/>
    </row>
    <row r="48" spans="1:11" x14ac:dyDescent="0.25">
      <c r="A48" s="1"/>
      <c r="B48" s="6"/>
      <c r="C48" s="1"/>
      <c r="D48" s="1"/>
      <c r="E48" s="1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</sheetData>
  <mergeCells count="11">
    <mergeCell ref="D21:G21"/>
    <mergeCell ref="D9:F9"/>
    <mergeCell ref="D17:G17"/>
    <mergeCell ref="D18:G18"/>
    <mergeCell ref="D19:G19"/>
    <mergeCell ref="D20:G20"/>
    <mergeCell ref="D25:D27"/>
    <mergeCell ref="E25:E27"/>
    <mergeCell ref="F25:F27"/>
    <mergeCell ref="G25:G27"/>
    <mergeCell ref="H25:H27"/>
  </mergeCell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26" workbookViewId="0">
      <selection activeCell="K43" sqref="K43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2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97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44">
        <v>8414.35</v>
      </c>
      <c r="I18" s="1"/>
      <c r="J18" s="5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336.57400000000001</v>
      </c>
      <c r="I20" s="1"/>
      <c r="J20" s="5"/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I21" s="1"/>
      <c r="J21" s="5"/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  <c r="L22" s="48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ht="25.5" customHeight="1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43736</v>
      </c>
      <c r="E29" s="33">
        <v>336.57400000000001</v>
      </c>
      <c r="F29" s="10">
        <v>320.12303494499997</v>
      </c>
      <c r="G29" s="11">
        <f t="shared" ref="G29:G42" si="0">F29/E29</f>
        <v>0.95112229389376468</v>
      </c>
      <c r="H29" s="10">
        <f t="shared" ref="H29:H42" si="1">F29-E29</f>
        <v>-16.45096505500004</v>
      </c>
      <c r="I29" s="1"/>
      <c r="J29" s="5"/>
    </row>
    <row r="30" spans="1:12" x14ac:dyDescent="0.25">
      <c r="A30" s="1"/>
      <c r="B30" s="6"/>
      <c r="C30" s="1"/>
      <c r="D30" s="46">
        <v>43737</v>
      </c>
      <c r="E30" s="33">
        <v>336.57400000000001</v>
      </c>
      <c r="F30" s="10">
        <v>320.12303494499997</v>
      </c>
      <c r="G30" s="11">
        <f t="shared" si="0"/>
        <v>0.95112229389376468</v>
      </c>
      <c r="H30" s="10">
        <f t="shared" si="1"/>
        <v>-16.45096505500004</v>
      </c>
      <c r="I30" s="1"/>
      <c r="J30" s="5"/>
    </row>
    <row r="31" spans="1:12" x14ac:dyDescent="0.25">
      <c r="A31" s="1"/>
      <c r="B31" s="6"/>
      <c r="C31" s="1"/>
      <c r="D31" s="46">
        <v>43738</v>
      </c>
      <c r="E31" s="33">
        <v>336.57400000000001</v>
      </c>
      <c r="F31" s="10">
        <v>420.20222916199998</v>
      </c>
      <c r="G31" s="11">
        <f t="shared" si="0"/>
        <v>1.2484690711760265</v>
      </c>
      <c r="H31" s="10">
        <f t="shared" si="1"/>
        <v>83.628229161999968</v>
      </c>
      <c r="I31" s="1"/>
      <c r="J31" s="5"/>
    </row>
    <row r="32" spans="1:12" x14ac:dyDescent="0.25">
      <c r="A32" s="1"/>
      <c r="B32" s="6"/>
      <c r="C32" s="1"/>
      <c r="D32" s="46">
        <v>43739</v>
      </c>
      <c r="E32" s="33">
        <v>336.57400000000001</v>
      </c>
      <c r="F32" s="10">
        <v>420.32766386399999</v>
      </c>
      <c r="G32" s="11">
        <f t="shared" si="0"/>
        <v>1.2488417520782948</v>
      </c>
      <c r="H32" s="10">
        <f t="shared" si="1"/>
        <v>83.753663863999975</v>
      </c>
      <c r="I32" s="1"/>
      <c r="J32" s="5"/>
    </row>
    <row r="33" spans="1:11" x14ac:dyDescent="0.25">
      <c r="A33" s="1"/>
      <c r="B33" s="6"/>
      <c r="C33" s="1"/>
      <c r="D33" s="46">
        <v>43740</v>
      </c>
      <c r="E33" s="33">
        <v>336.57400000000001</v>
      </c>
      <c r="F33" s="10">
        <v>420.32766386399999</v>
      </c>
      <c r="G33" s="11">
        <f t="shared" si="0"/>
        <v>1.2488417520782948</v>
      </c>
      <c r="H33" s="10">
        <f t="shared" si="1"/>
        <v>83.753663863999975</v>
      </c>
      <c r="I33" s="1"/>
      <c r="J33" s="5"/>
    </row>
    <row r="34" spans="1:11" x14ac:dyDescent="0.25">
      <c r="A34" s="1"/>
      <c r="B34" s="6"/>
      <c r="C34" s="1"/>
      <c r="D34" s="46">
        <v>43741</v>
      </c>
      <c r="E34" s="33">
        <v>336.57400000000001</v>
      </c>
      <c r="F34" s="10">
        <v>383.94026648699997</v>
      </c>
      <c r="G34" s="11">
        <f t="shared" si="0"/>
        <v>1.1407306164082787</v>
      </c>
      <c r="H34" s="10">
        <f t="shared" si="1"/>
        <v>47.366266486999962</v>
      </c>
      <c r="I34" s="1"/>
      <c r="J34" s="5"/>
      <c r="K34" s="47"/>
    </row>
    <row r="35" spans="1:11" x14ac:dyDescent="0.25">
      <c r="A35" s="1"/>
      <c r="B35" s="6"/>
      <c r="C35" s="1"/>
      <c r="D35" s="46">
        <v>43742</v>
      </c>
      <c r="E35" s="33">
        <v>336.57400000000001</v>
      </c>
      <c r="F35" s="10">
        <v>409.76398206699997</v>
      </c>
      <c r="G35" s="11">
        <f t="shared" si="0"/>
        <v>1.2174558405194695</v>
      </c>
      <c r="H35" s="10">
        <f t="shared" si="1"/>
        <v>73.18998206699996</v>
      </c>
      <c r="I35" s="1"/>
      <c r="J35" s="5"/>
    </row>
    <row r="36" spans="1:11" x14ac:dyDescent="0.25">
      <c r="A36" s="1"/>
      <c r="B36" s="6"/>
      <c r="C36" s="1"/>
      <c r="D36" s="46">
        <v>43743</v>
      </c>
      <c r="E36" s="33">
        <v>336.57400000000001</v>
      </c>
      <c r="F36" s="8">
        <v>422.64349581800002</v>
      </c>
      <c r="G36" s="11">
        <f t="shared" si="0"/>
        <v>1.2557223547213985</v>
      </c>
      <c r="H36" s="10">
        <f t="shared" si="1"/>
        <v>86.069495818000007</v>
      </c>
      <c r="I36" s="1"/>
      <c r="J36" s="5"/>
    </row>
    <row r="37" spans="1:11" x14ac:dyDescent="0.25">
      <c r="A37" s="1"/>
      <c r="B37" s="6"/>
      <c r="C37" s="1"/>
      <c r="D37" s="46">
        <v>43744</v>
      </c>
      <c r="E37" s="33">
        <v>336.57400000000001</v>
      </c>
      <c r="F37" s="8">
        <v>422.64349581799996</v>
      </c>
      <c r="G37" s="11">
        <f t="shared" si="0"/>
        <v>1.2557223547213985</v>
      </c>
      <c r="H37" s="10">
        <f t="shared" si="1"/>
        <v>86.06949581799995</v>
      </c>
      <c r="I37" s="1"/>
      <c r="J37" s="5"/>
    </row>
    <row r="38" spans="1:11" x14ac:dyDescent="0.25">
      <c r="A38" s="1"/>
      <c r="B38" s="6"/>
      <c r="C38" s="1"/>
      <c r="D38" s="46">
        <v>43745</v>
      </c>
      <c r="E38" s="33">
        <v>336.57400000000001</v>
      </c>
      <c r="F38" s="8">
        <v>317.34096894300001</v>
      </c>
      <c r="G38" s="11">
        <f t="shared" si="0"/>
        <v>0.94285645636026549</v>
      </c>
      <c r="H38" s="10">
        <f t="shared" si="1"/>
        <v>-19.233031057000005</v>
      </c>
      <c r="I38" s="1"/>
      <c r="J38" s="5"/>
    </row>
    <row r="39" spans="1:11" x14ac:dyDescent="0.25">
      <c r="A39" s="1"/>
      <c r="B39" s="6"/>
      <c r="C39" s="1"/>
      <c r="D39" s="46">
        <v>43746</v>
      </c>
      <c r="E39" s="33">
        <v>336.57400000000001</v>
      </c>
      <c r="F39" s="8">
        <v>317.34096894300001</v>
      </c>
      <c r="G39" s="11">
        <f t="shared" si="0"/>
        <v>0.94285645636026549</v>
      </c>
      <c r="H39" s="10">
        <f t="shared" si="1"/>
        <v>-19.233031057000005</v>
      </c>
      <c r="I39" s="1"/>
      <c r="J39" s="5"/>
    </row>
    <row r="40" spans="1:11" x14ac:dyDescent="0.25">
      <c r="A40" s="1"/>
      <c r="B40" s="6"/>
      <c r="C40" s="1"/>
      <c r="D40" s="46">
        <v>43747</v>
      </c>
      <c r="E40" s="33">
        <v>336.57400000000001</v>
      </c>
      <c r="F40" s="8">
        <v>316.05090959199998</v>
      </c>
      <c r="G40" s="11">
        <f t="shared" si="0"/>
        <v>0.93902354190163229</v>
      </c>
      <c r="H40" s="10">
        <f t="shared" si="1"/>
        <v>-20.52309040800003</v>
      </c>
      <c r="I40" s="1"/>
      <c r="J40" s="5"/>
    </row>
    <row r="41" spans="1:11" x14ac:dyDescent="0.25">
      <c r="A41" s="1"/>
      <c r="B41" s="6"/>
      <c r="C41" s="1"/>
      <c r="D41" s="46">
        <v>43748</v>
      </c>
      <c r="E41" s="33">
        <v>336.57400000000001</v>
      </c>
      <c r="F41" s="8">
        <v>314.922772189</v>
      </c>
      <c r="G41" s="11">
        <f t="shared" si="0"/>
        <v>0.93567171614266098</v>
      </c>
      <c r="H41" s="10">
        <f t="shared" si="1"/>
        <v>-21.651227811000012</v>
      </c>
      <c r="I41" s="1"/>
      <c r="J41" s="5"/>
    </row>
    <row r="42" spans="1:11" x14ac:dyDescent="0.25">
      <c r="A42" s="1"/>
      <c r="B42" s="6"/>
      <c r="C42" s="1"/>
      <c r="D42" s="46">
        <v>43749</v>
      </c>
      <c r="E42" s="33">
        <v>336.57400000000001</v>
      </c>
      <c r="F42" s="8">
        <v>325.14862433100001</v>
      </c>
      <c r="G42" s="11">
        <f t="shared" si="0"/>
        <v>0.96605389700630473</v>
      </c>
      <c r="H42" s="10">
        <f t="shared" si="1"/>
        <v>-11.425375669000005</v>
      </c>
      <c r="I42" s="1"/>
      <c r="J42" s="5"/>
    </row>
    <row r="43" spans="1:11" x14ac:dyDescent="0.25">
      <c r="A43" s="1"/>
      <c r="B43" s="6"/>
      <c r="C43" s="1"/>
      <c r="D43" s="42" t="s">
        <v>77</v>
      </c>
      <c r="E43" s="33">
        <f>SUM(E29:E42)</f>
        <v>4712.0360000000001</v>
      </c>
      <c r="F43" s="34">
        <f>SUM(F29:F42)</f>
        <v>5130.8991109680001</v>
      </c>
      <c r="G43" s="11">
        <f>F43/E43</f>
        <v>1.0888921712329871</v>
      </c>
      <c r="H43" s="34">
        <f>SUM(H29:H42)</f>
        <v>418.86311096799966</v>
      </c>
      <c r="I43" s="1"/>
      <c r="J43" s="5"/>
    </row>
    <row r="44" spans="1:11" x14ac:dyDescent="0.25">
      <c r="A44" s="1"/>
      <c r="B44" s="6"/>
      <c r="C44" s="1"/>
      <c r="D44" s="9" t="s">
        <v>0</v>
      </c>
      <c r="E44" s="8"/>
      <c r="F44" s="8">
        <f>AVERAGE(F29:F42)</f>
        <v>366.49279364057145</v>
      </c>
      <c r="G44" s="7"/>
      <c r="H44" s="8">
        <f>AVERAGE(H29:H42)</f>
        <v>29.918793640571405</v>
      </c>
      <c r="I44" s="1"/>
      <c r="J44" s="5"/>
    </row>
    <row r="45" spans="1:11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1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1" x14ac:dyDescent="0.25">
      <c r="A47" s="1"/>
      <c r="B47" s="6"/>
      <c r="C47" s="1"/>
      <c r="D47" s="1"/>
      <c r="E47" s="1"/>
      <c r="F47" s="1"/>
      <c r="G47" s="1"/>
      <c r="H47" s="1"/>
      <c r="I47" s="1"/>
      <c r="J47" s="5"/>
    </row>
    <row r="48" spans="1:11" x14ac:dyDescent="0.25">
      <c r="A48" s="1"/>
      <c r="B48" s="6"/>
      <c r="C48" s="1"/>
      <c r="D48" s="1"/>
      <c r="E48" s="1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</sheetData>
  <mergeCells count="11">
    <mergeCell ref="D21:G21"/>
    <mergeCell ref="D9:F9"/>
    <mergeCell ref="D17:G17"/>
    <mergeCell ref="D18:G18"/>
    <mergeCell ref="D19:G19"/>
    <mergeCell ref="D20:G20"/>
    <mergeCell ref="D25:D27"/>
    <mergeCell ref="E25:E27"/>
    <mergeCell ref="F25:F27"/>
    <mergeCell ref="G25:G27"/>
    <mergeCell ref="H25:H27"/>
  </mergeCells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26" workbookViewId="0">
      <selection activeCell="E42" sqref="E42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2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98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44">
        <v>8628.7900000000009</v>
      </c>
      <c r="I18" s="1"/>
      <c r="J18" s="5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345.15160000000003</v>
      </c>
      <c r="I20" s="1"/>
      <c r="J20" s="5"/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I21" s="1"/>
      <c r="J21" s="5"/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  <c r="L22" s="48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ht="25.5" customHeight="1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43750</v>
      </c>
      <c r="E29" s="33">
        <v>345.15160000000003</v>
      </c>
      <c r="F29" s="10">
        <v>325.14862433100001</v>
      </c>
      <c r="G29" s="11">
        <f t="shared" ref="G29:G42" si="0">F29/E29</f>
        <v>0.9420458266193753</v>
      </c>
      <c r="H29" s="10">
        <f t="shared" ref="H29:H42" si="1">F29-E29</f>
        <v>-20.002975669000023</v>
      </c>
      <c r="I29" s="1"/>
      <c r="J29" s="49"/>
      <c r="K29" s="50"/>
    </row>
    <row r="30" spans="1:12" x14ac:dyDescent="0.25">
      <c r="A30" s="1"/>
      <c r="B30" s="6"/>
      <c r="C30" s="1"/>
      <c r="D30" s="46">
        <v>43751</v>
      </c>
      <c r="E30" s="33">
        <v>345.15160000000003</v>
      </c>
      <c r="F30" s="10">
        <v>325.14862433100001</v>
      </c>
      <c r="G30" s="11">
        <f t="shared" si="0"/>
        <v>0.9420458266193753</v>
      </c>
      <c r="H30" s="10">
        <f t="shared" si="1"/>
        <v>-20.002975669000023</v>
      </c>
      <c r="I30" s="1"/>
      <c r="J30" s="49"/>
      <c r="K30" s="50"/>
    </row>
    <row r="31" spans="1:12" x14ac:dyDescent="0.25">
      <c r="A31" s="1"/>
      <c r="B31" s="6"/>
      <c r="C31" s="1"/>
      <c r="D31" s="46">
        <v>43752</v>
      </c>
      <c r="E31" s="33">
        <v>345.15160000000003</v>
      </c>
      <c r="F31" s="10">
        <v>377.13076348599998</v>
      </c>
      <c r="G31" s="11">
        <f t="shared" si="0"/>
        <v>1.0926525141010499</v>
      </c>
      <c r="H31" s="10">
        <f t="shared" si="1"/>
        <v>31.979163485999948</v>
      </c>
      <c r="I31" s="1"/>
      <c r="J31" s="49"/>
      <c r="K31" s="50"/>
    </row>
    <row r="32" spans="1:12" x14ac:dyDescent="0.25">
      <c r="A32" s="1"/>
      <c r="B32" s="6"/>
      <c r="C32" s="1"/>
      <c r="D32" s="46">
        <v>43753</v>
      </c>
      <c r="E32" s="33">
        <v>345.15160000000003</v>
      </c>
      <c r="F32" s="10">
        <v>324.81476516700002</v>
      </c>
      <c r="G32" s="11">
        <f t="shared" si="0"/>
        <v>0.941078543941271</v>
      </c>
      <c r="H32" s="10">
        <f t="shared" si="1"/>
        <v>-20.336834833000012</v>
      </c>
      <c r="I32" s="1"/>
      <c r="J32" s="49"/>
      <c r="K32" s="50"/>
    </row>
    <row r="33" spans="1:11" x14ac:dyDescent="0.25">
      <c r="A33" s="1"/>
      <c r="B33" s="6"/>
      <c r="C33" s="1"/>
      <c r="D33" s="46">
        <v>43754</v>
      </c>
      <c r="E33" s="33">
        <v>345.15160000000003</v>
      </c>
      <c r="F33" s="10">
        <v>326.56202437600001</v>
      </c>
      <c r="G33" s="11">
        <f t="shared" si="0"/>
        <v>0.94614083891252421</v>
      </c>
      <c r="H33" s="10">
        <f t="shared" si="1"/>
        <v>-18.58957562400002</v>
      </c>
      <c r="I33" s="1"/>
      <c r="J33" s="49"/>
    </row>
    <row r="34" spans="1:11" x14ac:dyDescent="0.25">
      <c r="A34" s="1"/>
      <c r="B34" s="6"/>
      <c r="C34" s="1"/>
      <c r="D34" s="46">
        <v>43755</v>
      </c>
      <c r="E34" s="33">
        <v>345.15160000000003</v>
      </c>
      <c r="F34" s="10">
        <v>321.92123653800002</v>
      </c>
      <c r="G34" s="11">
        <f t="shared" si="0"/>
        <v>0.93269518825350939</v>
      </c>
      <c r="H34" s="10">
        <f t="shared" si="1"/>
        <v>-23.230363462000014</v>
      </c>
      <c r="I34" s="1"/>
      <c r="J34" s="49"/>
      <c r="K34" s="47"/>
    </row>
    <row r="35" spans="1:11" x14ac:dyDescent="0.25">
      <c r="A35" s="1"/>
      <c r="B35" s="6"/>
      <c r="C35" s="1"/>
      <c r="D35" s="46">
        <v>43756</v>
      </c>
      <c r="E35" s="33">
        <v>345.15160000000003</v>
      </c>
      <c r="F35" s="10">
        <v>338.27898274699999</v>
      </c>
      <c r="G35" s="11">
        <f t="shared" si="0"/>
        <v>0.98008811996525569</v>
      </c>
      <c r="H35" s="10">
        <f t="shared" si="1"/>
        <v>-6.872617253000044</v>
      </c>
      <c r="I35" s="1"/>
      <c r="J35" s="49"/>
    </row>
    <row r="36" spans="1:11" x14ac:dyDescent="0.25">
      <c r="A36" s="1"/>
      <c r="B36" s="6"/>
      <c r="C36" s="1"/>
      <c r="D36" s="46">
        <v>43757</v>
      </c>
      <c r="E36" s="33">
        <v>345.15160000000003</v>
      </c>
      <c r="F36" s="8">
        <v>431.71466109200003</v>
      </c>
      <c r="G36" s="11">
        <f t="shared" si="0"/>
        <v>1.2507972180688138</v>
      </c>
      <c r="H36" s="10">
        <f t="shared" si="1"/>
        <v>86.563061091999998</v>
      </c>
      <c r="I36" s="1"/>
      <c r="J36" s="49"/>
    </row>
    <row r="37" spans="1:11" x14ac:dyDescent="0.25">
      <c r="A37" s="1"/>
      <c r="B37" s="6"/>
      <c r="C37" s="1"/>
      <c r="D37" s="46">
        <v>43758</v>
      </c>
      <c r="E37" s="33">
        <v>345.15160000000003</v>
      </c>
      <c r="F37" s="8">
        <v>431.71466109200003</v>
      </c>
      <c r="G37" s="11">
        <f t="shared" si="0"/>
        <v>1.2507972180688138</v>
      </c>
      <c r="H37" s="10">
        <f t="shared" si="1"/>
        <v>86.563061091999998</v>
      </c>
      <c r="I37" s="1"/>
      <c r="J37" s="49"/>
    </row>
    <row r="38" spans="1:11" x14ac:dyDescent="0.25">
      <c r="A38" s="1"/>
      <c r="B38" s="6"/>
      <c r="C38" s="1"/>
      <c r="D38" s="46">
        <v>43759</v>
      </c>
      <c r="E38" s="33">
        <v>345.15160000000003</v>
      </c>
      <c r="F38" s="8">
        <v>435.948940451</v>
      </c>
      <c r="G38" s="11">
        <f t="shared" si="0"/>
        <v>1.2630651008165685</v>
      </c>
      <c r="H38" s="10">
        <f t="shared" si="1"/>
        <v>90.797340450999968</v>
      </c>
      <c r="I38" s="1"/>
      <c r="J38" s="49"/>
    </row>
    <row r="39" spans="1:11" x14ac:dyDescent="0.25">
      <c r="A39" s="1"/>
      <c r="B39" s="6"/>
      <c r="C39" s="1"/>
      <c r="D39" s="46">
        <v>43760</v>
      </c>
      <c r="E39" s="33">
        <v>345.15160000000003</v>
      </c>
      <c r="F39" s="8">
        <v>324.69572187300002</v>
      </c>
      <c r="G39" s="11">
        <f t="shared" si="0"/>
        <v>0.94073364247188773</v>
      </c>
      <c r="H39" s="10">
        <f t="shared" si="1"/>
        <v>-20.455878127000005</v>
      </c>
      <c r="I39" s="1"/>
      <c r="J39" s="49"/>
    </row>
    <row r="40" spans="1:11" x14ac:dyDescent="0.25">
      <c r="A40" s="1"/>
      <c r="B40" s="6"/>
      <c r="C40" s="1"/>
      <c r="D40" s="46">
        <v>43761</v>
      </c>
      <c r="E40" s="33">
        <v>345.15160000000003</v>
      </c>
      <c r="F40" s="8">
        <v>324.75244182699998</v>
      </c>
      <c r="G40" s="11">
        <f t="shared" si="0"/>
        <v>0.94089797592420243</v>
      </c>
      <c r="H40" s="10">
        <f t="shared" si="1"/>
        <v>-20.399158173000046</v>
      </c>
      <c r="I40" s="1"/>
      <c r="J40" s="49"/>
    </row>
    <row r="41" spans="1:11" x14ac:dyDescent="0.25">
      <c r="A41" s="1"/>
      <c r="B41" s="6"/>
      <c r="C41" s="1"/>
      <c r="D41" s="46">
        <v>43762</v>
      </c>
      <c r="E41" s="33">
        <v>345.15160000000003</v>
      </c>
      <c r="F41" s="8">
        <v>324.149848066</v>
      </c>
      <c r="G41" s="11">
        <f t="shared" si="0"/>
        <v>0.93915209451730763</v>
      </c>
      <c r="H41" s="10">
        <f t="shared" si="1"/>
        <v>-21.001751934000026</v>
      </c>
      <c r="I41" s="1"/>
      <c r="J41" s="49"/>
    </row>
    <row r="42" spans="1:11" x14ac:dyDescent="0.25">
      <c r="A42" s="1"/>
      <c r="B42" s="6"/>
      <c r="C42" s="1"/>
      <c r="D42" s="46">
        <v>43763</v>
      </c>
      <c r="E42" s="33">
        <v>345.15160000000003</v>
      </c>
      <c r="F42" s="8">
        <v>495.80097004700002</v>
      </c>
      <c r="G42" s="11">
        <f t="shared" si="0"/>
        <v>1.4364730456037289</v>
      </c>
      <c r="H42" s="10">
        <f t="shared" si="1"/>
        <v>150.64937004699999</v>
      </c>
      <c r="J42" s="49"/>
    </row>
    <row r="43" spans="1:11" x14ac:dyDescent="0.25">
      <c r="A43" s="1"/>
      <c r="B43" s="6"/>
      <c r="C43" s="1"/>
      <c r="D43" s="42" t="s">
        <v>77</v>
      </c>
      <c r="E43" s="33">
        <f>SUM(E29:E42)</f>
        <v>4832.1224000000011</v>
      </c>
      <c r="F43" s="34">
        <f>SUM(F29:F42)</f>
        <v>5107.7822654240008</v>
      </c>
      <c r="G43" s="11">
        <f>F43/E43</f>
        <v>1.0570473681345489</v>
      </c>
      <c r="H43" s="34">
        <f>SUM(H29:H42)</f>
        <v>275.65986542399969</v>
      </c>
      <c r="I43" s="1"/>
      <c r="J43" s="5"/>
    </row>
    <row r="44" spans="1:11" x14ac:dyDescent="0.25">
      <c r="A44" s="1"/>
      <c r="B44" s="6"/>
      <c r="C44" s="1"/>
      <c r="D44" s="9" t="s">
        <v>0</v>
      </c>
      <c r="E44" s="8"/>
      <c r="F44" s="8">
        <f>AVERAGE(F29:F42)</f>
        <v>364.84159038742865</v>
      </c>
      <c r="G44" s="7"/>
      <c r="H44" s="8">
        <f>AVERAGE(H29:H42)</f>
        <v>19.689990387428548</v>
      </c>
      <c r="I44" s="1"/>
      <c r="J44" s="5"/>
    </row>
    <row r="45" spans="1:11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1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1" x14ac:dyDescent="0.25">
      <c r="A47" s="1"/>
      <c r="B47" s="6"/>
      <c r="C47" s="1"/>
      <c r="D47" s="1"/>
      <c r="E47" s="1"/>
      <c r="F47" s="1"/>
      <c r="G47" s="1"/>
      <c r="H47" s="1"/>
      <c r="I47" s="1"/>
      <c r="J47" s="5"/>
    </row>
    <row r="48" spans="1:11" x14ac:dyDescent="0.25">
      <c r="A48" s="1"/>
      <c r="B48" s="6"/>
      <c r="C48" s="1"/>
      <c r="D48" s="1"/>
      <c r="E48" s="1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</sheetData>
  <mergeCells count="11">
    <mergeCell ref="D25:D27"/>
    <mergeCell ref="E25:E27"/>
    <mergeCell ref="F25:F27"/>
    <mergeCell ref="G25:G27"/>
    <mergeCell ref="H25:H27"/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28" zoomScaleNormal="100" workbookViewId="0">
      <selection activeCell="G44" sqref="G44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2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99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39">
        <v>8870.9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354.83600000000001</v>
      </c>
      <c r="I20" s="1"/>
      <c r="J20" s="5"/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I21" s="1"/>
      <c r="J21" s="5"/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  <c r="L22" s="48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ht="25.5" customHeight="1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43764</v>
      </c>
      <c r="E29" s="33">
        <f>$H$20</f>
        <v>354.83600000000001</v>
      </c>
      <c r="F29" s="10">
        <v>495.80097004700002</v>
      </c>
      <c r="G29" s="11">
        <f t="shared" ref="G29:G42" si="0">F29/E29</f>
        <v>1.3972679492695217</v>
      </c>
      <c r="H29" s="10">
        <f t="shared" ref="H29:H42" si="1">F29-E29</f>
        <v>140.96497004700001</v>
      </c>
      <c r="I29" s="1"/>
      <c r="J29" s="49"/>
      <c r="K29" s="50"/>
    </row>
    <row r="30" spans="1:12" x14ac:dyDescent="0.25">
      <c r="A30" s="1"/>
      <c r="B30" s="6"/>
      <c r="C30" s="1"/>
      <c r="D30" s="46">
        <f>+D29+1</f>
        <v>43765</v>
      </c>
      <c r="E30" s="33">
        <f t="shared" ref="E30:E42" si="2">$H$20</f>
        <v>354.83600000000001</v>
      </c>
      <c r="F30" s="10">
        <v>495.80097004700002</v>
      </c>
      <c r="G30" s="11">
        <f t="shared" si="0"/>
        <v>1.3972679492695217</v>
      </c>
      <c r="H30" s="10">
        <f t="shared" si="1"/>
        <v>140.96497004700001</v>
      </c>
      <c r="I30" s="1"/>
      <c r="J30" s="49"/>
      <c r="K30" s="50"/>
    </row>
    <row r="31" spans="1:12" x14ac:dyDescent="0.25">
      <c r="A31" s="1"/>
      <c r="B31" s="6"/>
      <c r="C31" s="1"/>
      <c r="D31" s="46">
        <f t="shared" ref="D31:D42" si="3">+D30+1</f>
        <v>43766</v>
      </c>
      <c r="E31" s="33">
        <f t="shared" si="2"/>
        <v>354.83600000000001</v>
      </c>
      <c r="F31" s="10">
        <v>441.34562853800003</v>
      </c>
      <c r="G31" s="11">
        <f t="shared" si="0"/>
        <v>1.2438017240020742</v>
      </c>
      <c r="H31" s="10">
        <f t="shared" si="1"/>
        <v>86.509628538000015</v>
      </c>
      <c r="I31" s="1"/>
      <c r="J31" s="49"/>
      <c r="K31" s="50"/>
    </row>
    <row r="32" spans="1:12" x14ac:dyDescent="0.25">
      <c r="A32" s="1"/>
      <c r="B32" s="6"/>
      <c r="C32" s="1"/>
      <c r="D32" s="46">
        <f t="shared" si="3"/>
        <v>43767</v>
      </c>
      <c r="E32" s="33">
        <f t="shared" si="2"/>
        <v>354.83600000000001</v>
      </c>
      <c r="F32" s="10">
        <v>332.70798199699999</v>
      </c>
      <c r="G32" s="11">
        <f t="shared" si="0"/>
        <v>0.93763874577833128</v>
      </c>
      <c r="H32" s="10">
        <f t="shared" si="1"/>
        <v>-22.128018003000022</v>
      </c>
      <c r="I32" s="1"/>
      <c r="J32" s="49"/>
      <c r="K32" s="50"/>
    </row>
    <row r="33" spans="1:11" x14ac:dyDescent="0.25">
      <c r="A33" s="1"/>
      <c r="B33" s="6"/>
      <c r="C33" s="1"/>
      <c r="D33" s="46">
        <f t="shared" si="3"/>
        <v>43768</v>
      </c>
      <c r="E33" s="33">
        <f t="shared" si="2"/>
        <v>354.83600000000001</v>
      </c>
      <c r="F33" s="10">
        <v>332.00383049300001</v>
      </c>
      <c r="G33" s="11">
        <f t="shared" si="0"/>
        <v>0.93565430365859159</v>
      </c>
      <c r="H33" s="10">
        <f t="shared" si="1"/>
        <v>-22.832169507000003</v>
      </c>
      <c r="I33" s="1"/>
      <c r="J33" s="49"/>
    </row>
    <row r="34" spans="1:11" x14ac:dyDescent="0.25">
      <c r="A34" s="1"/>
      <c r="B34" s="6"/>
      <c r="C34" s="1"/>
      <c r="D34" s="46">
        <f t="shared" si="3"/>
        <v>43769</v>
      </c>
      <c r="E34" s="33">
        <f t="shared" si="2"/>
        <v>354.83600000000001</v>
      </c>
      <c r="F34" s="10">
        <v>333.93111024499996</v>
      </c>
      <c r="G34" s="11">
        <f t="shared" si="0"/>
        <v>0.941085769890879</v>
      </c>
      <c r="H34" s="10">
        <f t="shared" si="1"/>
        <v>-20.904889755000056</v>
      </c>
      <c r="I34" s="1"/>
      <c r="J34" s="49"/>
      <c r="K34" s="47"/>
    </row>
    <row r="35" spans="1:11" x14ac:dyDescent="0.25">
      <c r="A35" s="1"/>
      <c r="B35" s="6"/>
      <c r="C35" s="1"/>
      <c r="D35" s="46">
        <f t="shared" si="3"/>
        <v>43770</v>
      </c>
      <c r="E35" s="33">
        <f t="shared" si="2"/>
        <v>354.83600000000001</v>
      </c>
      <c r="F35" s="10">
        <v>332.644949607</v>
      </c>
      <c r="G35" s="11">
        <f t="shared" si="0"/>
        <v>0.9374611076863677</v>
      </c>
      <c r="H35" s="10">
        <f t="shared" si="1"/>
        <v>-22.191050393000012</v>
      </c>
      <c r="I35" s="1"/>
      <c r="J35" s="49"/>
    </row>
    <row r="36" spans="1:11" x14ac:dyDescent="0.25">
      <c r="A36" s="1"/>
      <c r="B36" s="6"/>
      <c r="C36" s="1"/>
      <c r="D36" s="46">
        <f t="shared" si="3"/>
        <v>43771</v>
      </c>
      <c r="E36" s="33">
        <f t="shared" si="2"/>
        <v>354.83600000000001</v>
      </c>
      <c r="F36" s="8">
        <v>393.75472549200003</v>
      </c>
      <c r="G36" s="11">
        <f t="shared" si="0"/>
        <v>1.1096808821314637</v>
      </c>
      <c r="H36" s="10">
        <f t="shared" si="1"/>
        <v>38.918725492000021</v>
      </c>
      <c r="I36" s="1"/>
      <c r="J36" s="49"/>
      <c r="K36">
        <f>E41*90/100</f>
        <v>319.35239999999999</v>
      </c>
    </row>
    <row r="37" spans="1:11" x14ac:dyDescent="0.25">
      <c r="A37" s="1"/>
      <c r="B37" s="6"/>
      <c r="C37" s="1"/>
      <c r="D37" s="46">
        <f t="shared" si="3"/>
        <v>43772</v>
      </c>
      <c r="E37" s="33">
        <f t="shared" si="2"/>
        <v>354.83600000000001</v>
      </c>
      <c r="F37" s="8">
        <v>393.75472549200003</v>
      </c>
      <c r="G37" s="11">
        <f t="shared" si="0"/>
        <v>1.1096808821314637</v>
      </c>
      <c r="H37" s="10">
        <f t="shared" si="1"/>
        <v>38.918725492000021</v>
      </c>
      <c r="I37" s="1"/>
      <c r="J37" s="49"/>
    </row>
    <row r="38" spans="1:11" x14ac:dyDescent="0.25">
      <c r="A38" s="1"/>
      <c r="B38" s="6"/>
      <c r="C38" s="1"/>
      <c r="D38" s="46">
        <f t="shared" si="3"/>
        <v>43773</v>
      </c>
      <c r="E38" s="33">
        <f t="shared" si="2"/>
        <v>354.83600000000001</v>
      </c>
      <c r="F38" s="8">
        <v>332.47414710100003</v>
      </c>
      <c r="G38" s="11">
        <f t="shared" si="0"/>
        <v>0.93697975149364776</v>
      </c>
      <c r="H38" s="10">
        <f t="shared" si="1"/>
        <v>-22.361852898999985</v>
      </c>
      <c r="I38" s="1"/>
      <c r="J38" s="49"/>
    </row>
    <row r="39" spans="1:11" x14ac:dyDescent="0.25">
      <c r="A39" s="1"/>
      <c r="B39" s="6"/>
      <c r="C39" s="1"/>
      <c r="D39" s="46">
        <f t="shared" si="3"/>
        <v>43774</v>
      </c>
      <c r="E39" s="33">
        <f t="shared" si="2"/>
        <v>354.83600000000001</v>
      </c>
      <c r="F39" s="8">
        <v>331.73258335999998</v>
      </c>
      <c r="G39" s="11">
        <f t="shared" si="0"/>
        <v>0.93488987408267477</v>
      </c>
      <c r="H39" s="10">
        <f t="shared" si="1"/>
        <v>-23.103416640000034</v>
      </c>
      <c r="I39" s="1"/>
      <c r="J39" s="49"/>
    </row>
    <row r="40" spans="1:11" x14ac:dyDescent="0.25">
      <c r="A40" s="1"/>
      <c r="B40" s="6"/>
      <c r="C40" s="1"/>
      <c r="D40" s="46">
        <f t="shared" si="3"/>
        <v>43775</v>
      </c>
      <c r="E40" s="33">
        <f t="shared" si="2"/>
        <v>354.83600000000001</v>
      </c>
      <c r="F40" s="8">
        <v>325.17867781199999</v>
      </c>
      <c r="G40" s="11">
        <f t="shared" si="0"/>
        <v>0.9164196355837626</v>
      </c>
      <c r="H40" s="10">
        <f t="shared" si="1"/>
        <v>-29.657322188000023</v>
      </c>
      <c r="I40" s="1"/>
      <c r="J40" s="49"/>
    </row>
    <row r="41" spans="1:11" x14ac:dyDescent="0.25">
      <c r="A41" s="1"/>
      <c r="B41" s="6"/>
      <c r="C41" s="1"/>
      <c r="D41" s="46">
        <f t="shared" si="3"/>
        <v>43776</v>
      </c>
      <c r="E41" s="33">
        <f t="shared" si="2"/>
        <v>354.83600000000001</v>
      </c>
      <c r="F41" s="8">
        <v>324.19569591499999</v>
      </c>
      <c r="G41" s="11">
        <f t="shared" si="0"/>
        <v>0.91364939271945345</v>
      </c>
      <c r="H41" s="10">
        <f t="shared" si="1"/>
        <v>-30.640304085000025</v>
      </c>
      <c r="I41" s="1"/>
      <c r="J41" s="49"/>
    </row>
    <row r="42" spans="1:11" x14ac:dyDescent="0.25">
      <c r="A42" s="1"/>
      <c r="B42" s="6"/>
      <c r="C42" s="1"/>
      <c r="D42" s="46">
        <f t="shared" si="3"/>
        <v>43777</v>
      </c>
      <c r="E42" s="33">
        <f t="shared" si="2"/>
        <v>354.83600000000001</v>
      </c>
      <c r="F42" s="8">
        <v>329.72562693100002</v>
      </c>
      <c r="G42" s="11">
        <f t="shared" si="0"/>
        <v>0.92923386277322484</v>
      </c>
      <c r="H42" s="10">
        <f t="shared" si="1"/>
        <v>-25.110373068999991</v>
      </c>
      <c r="J42" s="49"/>
    </row>
    <row r="43" spans="1:11" x14ac:dyDescent="0.25">
      <c r="A43" s="1"/>
      <c r="B43" s="6"/>
      <c r="C43" s="1"/>
      <c r="D43" s="42" t="s">
        <v>77</v>
      </c>
      <c r="E43" s="33">
        <f>SUM(E29:E42)</f>
        <v>4967.7040000000015</v>
      </c>
      <c r="F43" s="34">
        <f>SUM(F29:F42)</f>
        <v>5195.0516230770008</v>
      </c>
      <c r="H43" s="34">
        <f>SUM(H29:H42)</f>
        <v>227.34762307699992</v>
      </c>
      <c r="I43" s="1"/>
      <c r="J43" s="5"/>
    </row>
    <row r="44" spans="1:11" x14ac:dyDescent="0.25">
      <c r="A44" s="1"/>
      <c r="B44" s="6"/>
      <c r="C44" s="1"/>
      <c r="D44" s="9" t="s">
        <v>0</v>
      </c>
      <c r="E44" s="8"/>
      <c r="F44" s="8">
        <f>AVERAGE(F29:F42)</f>
        <v>371.0751159340715</v>
      </c>
      <c r="G44" s="11">
        <f>F43/E43</f>
        <v>1.0457651307479268</v>
      </c>
      <c r="H44" s="8">
        <f>AVERAGE(H29:H42)</f>
        <v>16.239115934071425</v>
      </c>
      <c r="I44" s="1"/>
      <c r="J44" s="5"/>
    </row>
    <row r="45" spans="1:11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1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1" x14ac:dyDescent="0.25">
      <c r="A47" s="1"/>
      <c r="B47" s="6"/>
      <c r="C47" s="1"/>
      <c r="D47" s="1"/>
      <c r="E47" s="1"/>
      <c r="F47" s="1"/>
      <c r="G47" s="1"/>
      <c r="H47" s="1"/>
      <c r="I47" s="1"/>
      <c r="J47" s="5"/>
    </row>
    <row r="48" spans="1:11" x14ac:dyDescent="0.25">
      <c r="A48" s="1"/>
      <c r="B48" s="6"/>
      <c r="C48" s="1"/>
      <c r="D48" s="1"/>
      <c r="E48" s="1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</sheetData>
  <mergeCells count="11">
    <mergeCell ref="D21:G21"/>
    <mergeCell ref="D9:F9"/>
    <mergeCell ref="D17:G17"/>
    <mergeCell ref="D18:G18"/>
    <mergeCell ref="D19:G19"/>
    <mergeCell ref="D20:G20"/>
    <mergeCell ref="D25:D27"/>
    <mergeCell ref="E25:E27"/>
    <mergeCell ref="F25:F27"/>
    <mergeCell ref="G25:G27"/>
    <mergeCell ref="H25:H27"/>
  </mergeCells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5" workbookViewId="0">
      <selection activeCell="E15" sqref="E15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2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100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39">
        <v>9037.9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361.51600000000002</v>
      </c>
      <c r="I20" s="1"/>
      <c r="J20" s="5"/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I21" s="1"/>
      <c r="J21" s="5"/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  <c r="L22" s="48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ht="25.5" customHeight="1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43778</v>
      </c>
      <c r="E29" s="33">
        <v>361.51600000000002</v>
      </c>
      <c r="F29" s="10">
        <v>329.72562693100002</v>
      </c>
      <c r="G29" s="11">
        <f t="shared" ref="G29:G33" si="0">F29/E29</f>
        <v>0.91206371759756144</v>
      </c>
      <c r="H29" s="10">
        <f t="shared" ref="H29:H42" si="1">F29-E29</f>
        <v>-31.790373068999997</v>
      </c>
      <c r="I29" s="1"/>
      <c r="J29" s="49"/>
      <c r="K29" s="50"/>
    </row>
    <row r="30" spans="1:12" x14ac:dyDescent="0.25">
      <c r="A30" s="1"/>
      <c r="B30" s="6"/>
      <c r="C30" s="1"/>
      <c r="D30" s="46">
        <f>+D29+1</f>
        <v>43779</v>
      </c>
      <c r="E30" s="33">
        <f t="shared" ref="E30:E42" si="2">$H$20</f>
        <v>361.51600000000002</v>
      </c>
      <c r="F30" s="10">
        <v>329.72562693100002</v>
      </c>
      <c r="G30" s="11">
        <f t="shared" si="0"/>
        <v>0.91206371759756144</v>
      </c>
      <c r="H30" s="10">
        <f t="shared" si="1"/>
        <v>-31.790373068999997</v>
      </c>
      <c r="I30" s="1"/>
      <c r="J30" s="49"/>
      <c r="K30" s="50"/>
    </row>
    <row r="31" spans="1:12" x14ac:dyDescent="0.25">
      <c r="A31" s="1"/>
      <c r="B31" s="6"/>
      <c r="C31" s="1"/>
      <c r="D31" s="46">
        <f t="shared" ref="D31:D42" si="3">+D30+1</f>
        <v>43780</v>
      </c>
      <c r="E31" s="33">
        <f t="shared" si="2"/>
        <v>361.51600000000002</v>
      </c>
      <c r="F31" s="10">
        <v>410.609360493</v>
      </c>
      <c r="G31" s="11">
        <f t="shared" si="0"/>
        <v>1.1357985828925967</v>
      </c>
      <c r="H31" s="10">
        <f t="shared" si="1"/>
        <v>49.093360492999977</v>
      </c>
      <c r="I31" s="1"/>
      <c r="J31" s="49"/>
      <c r="K31" s="50"/>
    </row>
    <row r="32" spans="1:12" x14ac:dyDescent="0.25">
      <c r="A32" s="1"/>
      <c r="B32" s="6"/>
      <c r="C32" s="1"/>
      <c r="D32" s="46">
        <f t="shared" si="3"/>
        <v>43781</v>
      </c>
      <c r="E32" s="33">
        <f t="shared" si="2"/>
        <v>361.51600000000002</v>
      </c>
      <c r="F32" s="10">
        <v>426.10671181700002</v>
      </c>
      <c r="G32" s="11">
        <f t="shared" si="0"/>
        <v>1.178666260461501</v>
      </c>
      <c r="H32" s="10">
        <f t="shared" si="1"/>
        <v>64.590711816999999</v>
      </c>
      <c r="I32" s="1"/>
      <c r="J32" s="49"/>
      <c r="K32" s="50"/>
    </row>
    <row r="33" spans="1:11" x14ac:dyDescent="0.25">
      <c r="A33" s="1"/>
      <c r="B33" s="6"/>
      <c r="C33" s="1"/>
      <c r="D33" s="46">
        <f t="shared" si="3"/>
        <v>43782</v>
      </c>
      <c r="E33" s="33">
        <f t="shared" si="2"/>
        <v>361.51600000000002</v>
      </c>
      <c r="F33" s="10">
        <v>337.578728571</v>
      </c>
      <c r="G33" s="11">
        <f t="shared" si="0"/>
        <v>0.93378641213943503</v>
      </c>
      <c r="H33" s="10">
        <f t="shared" si="1"/>
        <v>-23.93727142900002</v>
      </c>
      <c r="I33" s="1"/>
      <c r="J33" s="49"/>
    </row>
    <row r="34" spans="1:11" x14ac:dyDescent="0.25">
      <c r="A34" s="1"/>
      <c r="B34" s="6"/>
      <c r="C34" s="1"/>
      <c r="D34" s="46">
        <f t="shared" si="3"/>
        <v>43783</v>
      </c>
      <c r="E34" s="33">
        <f t="shared" si="2"/>
        <v>361.51600000000002</v>
      </c>
      <c r="F34" s="10">
        <v>333.24559976300003</v>
      </c>
      <c r="G34" s="11">
        <f>F34/E34</f>
        <v>0.92180041758317754</v>
      </c>
      <c r="H34" s="10">
        <f t="shared" si="1"/>
        <v>-28.27040023699999</v>
      </c>
      <c r="I34" s="1"/>
      <c r="J34" s="49"/>
      <c r="K34" s="47"/>
    </row>
    <row r="35" spans="1:11" x14ac:dyDescent="0.25">
      <c r="A35" s="1"/>
      <c r="B35" s="6"/>
      <c r="C35" s="1"/>
      <c r="D35" s="46">
        <f t="shared" si="3"/>
        <v>43784</v>
      </c>
      <c r="E35" s="33">
        <f t="shared" si="2"/>
        <v>361.51600000000002</v>
      </c>
      <c r="F35" s="10">
        <v>355.49535006299999</v>
      </c>
      <c r="G35" s="11">
        <f t="shared" ref="G35:G36" si="4">F35/E35</f>
        <v>0.98334610380453413</v>
      </c>
      <c r="H35" s="10">
        <f t="shared" si="1"/>
        <v>-6.0206499370000301</v>
      </c>
      <c r="I35" s="1"/>
      <c r="J35" s="49"/>
    </row>
    <row r="36" spans="1:11" x14ac:dyDescent="0.25">
      <c r="A36" s="1"/>
      <c r="B36" s="6"/>
      <c r="C36" s="1"/>
      <c r="D36" s="46">
        <f t="shared" si="3"/>
        <v>43785</v>
      </c>
      <c r="E36" s="33">
        <f t="shared" si="2"/>
        <v>361.51600000000002</v>
      </c>
      <c r="F36" s="10">
        <v>390.93154864100001</v>
      </c>
      <c r="G36" s="11">
        <f t="shared" si="4"/>
        <v>1.0813672109699155</v>
      </c>
      <c r="H36" s="10">
        <f t="shared" si="1"/>
        <v>29.415548640999987</v>
      </c>
      <c r="I36" s="1"/>
      <c r="J36" s="49"/>
    </row>
    <row r="37" spans="1:11" x14ac:dyDescent="0.25">
      <c r="A37" s="1"/>
      <c r="B37" s="6"/>
      <c r="C37" s="1"/>
      <c r="D37" s="46">
        <f t="shared" si="3"/>
        <v>43786</v>
      </c>
      <c r="E37" s="33">
        <f t="shared" si="2"/>
        <v>361.51600000000002</v>
      </c>
      <c r="F37" s="10">
        <v>390.93154864100001</v>
      </c>
      <c r="G37" s="11">
        <f t="shared" ref="G37:G42" si="5">F37/E37</f>
        <v>1.0813672109699155</v>
      </c>
      <c r="H37" s="10">
        <f t="shared" si="1"/>
        <v>29.415548640999987</v>
      </c>
      <c r="I37" s="1"/>
      <c r="J37" s="49"/>
    </row>
    <row r="38" spans="1:11" x14ac:dyDescent="0.25">
      <c r="A38" s="1"/>
      <c r="B38" s="6"/>
      <c r="C38" s="1"/>
      <c r="D38" s="46">
        <f t="shared" si="3"/>
        <v>43787</v>
      </c>
      <c r="E38" s="33">
        <f t="shared" si="2"/>
        <v>361.51600000000002</v>
      </c>
      <c r="F38" s="8">
        <v>349.22157399000002</v>
      </c>
      <c r="G38" s="11">
        <f t="shared" si="5"/>
        <v>0.96599202798769623</v>
      </c>
      <c r="H38" s="10">
        <f t="shared" si="1"/>
        <v>-12.294426009999995</v>
      </c>
      <c r="I38" s="1"/>
      <c r="J38" s="49"/>
    </row>
    <row r="39" spans="1:11" x14ac:dyDescent="0.25">
      <c r="A39" s="1"/>
      <c r="B39" s="6"/>
      <c r="C39" s="1"/>
      <c r="D39" s="46">
        <f t="shared" si="3"/>
        <v>43788</v>
      </c>
      <c r="E39" s="33">
        <f t="shared" si="2"/>
        <v>361.51600000000002</v>
      </c>
      <c r="F39" s="8">
        <v>340.99471510500001</v>
      </c>
      <c r="G39" s="11">
        <f t="shared" si="5"/>
        <v>0.94323547257936025</v>
      </c>
      <c r="H39" s="10">
        <f t="shared" si="1"/>
        <v>-20.521284895000008</v>
      </c>
      <c r="I39" s="1"/>
      <c r="J39" s="49"/>
    </row>
    <row r="40" spans="1:11" x14ac:dyDescent="0.25">
      <c r="A40" s="1"/>
      <c r="B40" s="6"/>
      <c r="C40" s="1"/>
      <c r="D40" s="46">
        <f t="shared" si="3"/>
        <v>43789</v>
      </c>
      <c r="E40" s="33">
        <f t="shared" si="2"/>
        <v>361.51600000000002</v>
      </c>
      <c r="F40" s="8">
        <v>340.54668621999997</v>
      </c>
      <c r="G40" s="11">
        <f t="shared" si="5"/>
        <v>0.94199616675333864</v>
      </c>
      <c r="H40" s="10">
        <f t="shared" si="1"/>
        <v>-20.96931378000005</v>
      </c>
      <c r="I40" s="1"/>
      <c r="J40" s="49"/>
    </row>
    <row r="41" spans="1:11" x14ac:dyDescent="0.25">
      <c r="A41" s="1"/>
      <c r="B41" s="6"/>
      <c r="C41" s="1"/>
      <c r="D41" s="46">
        <f t="shared" si="3"/>
        <v>43790</v>
      </c>
      <c r="E41" s="33">
        <f t="shared" si="2"/>
        <v>361.51600000000002</v>
      </c>
      <c r="F41" s="8">
        <v>408.47505440100002</v>
      </c>
      <c r="G41" s="11">
        <f t="shared" si="5"/>
        <v>1.1298948162764579</v>
      </c>
      <c r="H41" s="10">
        <f t="shared" si="1"/>
        <v>46.959054401000003</v>
      </c>
      <c r="I41" s="1"/>
      <c r="J41" s="49"/>
    </row>
    <row r="42" spans="1:11" x14ac:dyDescent="0.25">
      <c r="A42" s="1"/>
      <c r="B42" s="6"/>
      <c r="C42" s="1"/>
      <c r="D42" s="46">
        <f t="shared" si="3"/>
        <v>43791</v>
      </c>
      <c r="E42" s="33">
        <f t="shared" si="2"/>
        <v>361.51600000000002</v>
      </c>
      <c r="F42" s="8">
        <v>351.22908346899999</v>
      </c>
      <c r="G42" s="11">
        <f t="shared" si="5"/>
        <v>0.97154505877748143</v>
      </c>
      <c r="H42" s="10">
        <f t="shared" si="1"/>
        <v>-10.286916531000031</v>
      </c>
      <c r="J42" s="49"/>
    </row>
    <row r="43" spans="1:11" x14ac:dyDescent="0.25">
      <c r="A43" s="1"/>
      <c r="B43" s="6"/>
      <c r="C43" s="1"/>
      <c r="D43" s="42" t="s">
        <v>77</v>
      </c>
      <c r="E43" s="33">
        <f>SUM(E29:E42)</f>
        <v>5061.2239999999993</v>
      </c>
      <c r="F43" s="34">
        <f>SUM(F29:F42)</f>
        <v>5094.8172150360015</v>
      </c>
      <c r="G43" s="11"/>
      <c r="H43" s="34">
        <f>SUM(H29:H42)</f>
        <v>33.593215035999833</v>
      </c>
      <c r="I43" s="1"/>
      <c r="J43" s="5"/>
    </row>
    <row r="44" spans="1:11" x14ac:dyDescent="0.25">
      <c r="A44" s="1"/>
      <c r="B44" s="6"/>
      <c r="C44" s="1"/>
      <c r="D44" s="9" t="s">
        <v>0</v>
      </c>
      <c r="E44" s="8"/>
      <c r="F44" s="8">
        <f>AVERAGE(F29:F42)</f>
        <v>363.91551535971439</v>
      </c>
      <c r="G44" s="52">
        <f>F43/E43</f>
        <v>1.0066373697421813</v>
      </c>
      <c r="H44" s="8">
        <f>AVERAGE(H29:H42)</f>
        <v>2.399515359714274</v>
      </c>
      <c r="I44" s="1"/>
      <c r="J44" s="5"/>
    </row>
    <row r="45" spans="1:11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1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1" x14ac:dyDescent="0.25">
      <c r="A47" s="1"/>
      <c r="B47" s="6"/>
      <c r="C47" s="1"/>
      <c r="D47" s="1"/>
      <c r="E47" s="1"/>
      <c r="F47" s="1"/>
      <c r="G47" s="1"/>
      <c r="H47" s="1"/>
      <c r="I47" s="1"/>
      <c r="J47" s="5"/>
    </row>
    <row r="48" spans="1:11" x14ac:dyDescent="0.25">
      <c r="A48" s="1"/>
      <c r="B48" s="6"/>
      <c r="C48" s="1"/>
      <c r="D48" s="1"/>
      <c r="E48" s="1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</sheetData>
  <mergeCells count="11">
    <mergeCell ref="D25:D27"/>
    <mergeCell ref="E25:E27"/>
    <mergeCell ref="F25:F27"/>
    <mergeCell ref="G25:G27"/>
    <mergeCell ref="H25:H27"/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/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2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101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44">
        <v>9440.3799999999992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377.61519999999996</v>
      </c>
      <c r="I20" s="1"/>
      <c r="J20" s="5"/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I21" s="1"/>
      <c r="J21" s="5"/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  <c r="L22" s="48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ht="25.5" customHeight="1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43792</v>
      </c>
      <c r="E29" s="33">
        <f t="shared" ref="E29:E42" si="0">$H$20</f>
        <v>377.61519999999996</v>
      </c>
      <c r="F29" s="10">
        <v>351.22908346899999</v>
      </c>
      <c r="G29" s="11">
        <f t="shared" ref="G29:G42" si="1">F29/E29</f>
        <v>0.93012432621621166</v>
      </c>
      <c r="H29" s="10">
        <f t="shared" ref="H29:H42" si="2">F29-E29</f>
        <v>-26.386116530999971</v>
      </c>
      <c r="I29" s="1"/>
      <c r="J29" s="49"/>
      <c r="K29" s="50"/>
    </row>
    <row r="30" spans="1:12" x14ac:dyDescent="0.25">
      <c r="A30" s="1"/>
      <c r="B30" s="6"/>
      <c r="C30" s="1"/>
      <c r="D30" s="46">
        <f>+D29+1</f>
        <v>43793</v>
      </c>
      <c r="E30" s="33">
        <f t="shared" si="0"/>
        <v>377.61519999999996</v>
      </c>
      <c r="F30" s="10">
        <v>351.22908346899999</v>
      </c>
      <c r="G30" s="11">
        <f t="shared" si="1"/>
        <v>0.93012432621621166</v>
      </c>
      <c r="H30" s="10">
        <f t="shared" si="2"/>
        <v>-26.386116530999971</v>
      </c>
      <c r="I30" s="1"/>
      <c r="J30" s="49"/>
      <c r="K30" s="50"/>
    </row>
    <row r="31" spans="1:12" x14ac:dyDescent="0.25">
      <c r="A31" s="1"/>
      <c r="B31" s="6"/>
      <c r="C31" s="1"/>
      <c r="D31" s="46">
        <f t="shared" ref="D31:D42" si="3">+D30+1</f>
        <v>43794</v>
      </c>
      <c r="E31" s="33">
        <f t="shared" si="0"/>
        <v>377.61519999999996</v>
      </c>
      <c r="F31" s="10">
        <v>352.66664421999997</v>
      </c>
      <c r="G31" s="11">
        <f t="shared" si="1"/>
        <v>0.93393127241700014</v>
      </c>
      <c r="H31" s="10">
        <f t="shared" si="2"/>
        <v>-24.948555779999992</v>
      </c>
      <c r="I31" s="1"/>
      <c r="J31" s="49"/>
      <c r="K31" s="50"/>
    </row>
    <row r="32" spans="1:12" x14ac:dyDescent="0.25">
      <c r="A32" s="1"/>
      <c r="B32" s="6"/>
      <c r="C32" s="1"/>
      <c r="D32" s="46">
        <f t="shared" si="3"/>
        <v>43795</v>
      </c>
      <c r="E32" s="33">
        <f t="shared" si="0"/>
        <v>377.61519999999996</v>
      </c>
      <c r="F32" s="10">
        <v>349.902242204</v>
      </c>
      <c r="G32" s="11">
        <f t="shared" si="1"/>
        <v>0.92661058719034628</v>
      </c>
      <c r="H32" s="10">
        <f t="shared" si="2"/>
        <v>-27.712957795999955</v>
      </c>
      <c r="I32" s="1"/>
      <c r="J32" s="49"/>
      <c r="K32" s="50"/>
    </row>
    <row r="33" spans="1:11" x14ac:dyDescent="0.25">
      <c r="A33" s="1"/>
      <c r="B33" s="6"/>
      <c r="C33" s="1"/>
      <c r="D33" s="46">
        <f t="shared" si="3"/>
        <v>43796</v>
      </c>
      <c r="E33" s="33">
        <f t="shared" si="0"/>
        <v>377.61519999999996</v>
      </c>
      <c r="F33" s="10">
        <v>351.88221434899998</v>
      </c>
      <c r="G33" s="11">
        <f t="shared" si="1"/>
        <v>0.931853946422178</v>
      </c>
      <c r="H33" s="10">
        <f t="shared" si="2"/>
        <v>-25.732985650999979</v>
      </c>
      <c r="I33" s="1"/>
      <c r="J33" s="49"/>
    </row>
    <row r="34" spans="1:11" x14ac:dyDescent="0.25">
      <c r="A34" s="1"/>
      <c r="B34" s="6"/>
      <c r="C34" s="1"/>
      <c r="D34" s="46">
        <f t="shared" si="3"/>
        <v>43797</v>
      </c>
      <c r="E34" s="33">
        <f t="shared" si="0"/>
        <v>377.61519999999996</v>
      </c>
      <c r="F34" s="10">
        <v>398.54303596599999</v>
      </c>
      <c r="G34" s="11">
        <f t="shared" si="1"/>
        <v>1.0554210634688435</v>
      </c>
      <c r="H34" s="10">
        <f t="shared" si="2"/>
        <v>20.927835966000032</v>
      </c>
      <c r="I34" s="1"/>
      <c r="J34" s="49"/>
      <c r="K34" s="47"/>
    </row>
    <row r="35" spans="1:11" x14ac:dyDescent="0.25">
      <c r="A35" s="1"/>
      <c r="B35" s="6"/>
      <c r="C35" s="1"/>
      <c r="D35" s="46">
        <f t="shared" si="3"/>
        <v>43798</v>
      </c>
      <c r="E35" s="33">
        <f t="shared" si="0"/>
        <v>377.61519999999996</v>
      </c>
      <c r="F35" s="10">
        <v>375.63700000799997</v>
      </c>
      <c r="G35" s="11">
        <f t="shared" si="1"/>
        <v>0.99476133378105547</v>
      </c>
      <c r="H35" s="10">
        <f t="shared" si="2"/>
        <v>-1.9781999919999862</v>
      </c>
      <c r="I35" s="1"/>
      <c r="J35" s="49"/>
    </row>
    <row r="36" spans="1:11" x14ac:dyDescent="0.25">
      <c r="A36" s="1"/>
      <c r="B36" s="6"/>
      <c r="C36" s="1"/>
      <c r="D36" s="46">
        <f t="shared" si="3"/>
        <v>43799</v>
      </c>
      <c r="E36" s="33">
        <f t="shared" si="0"/>
        <v>377.61519999999996</v>
      </c>
      <c r="F36" s="10">
        <v>427.85614892399997</v>
      </c>
      <c r="G36" s="11">
        <f t="shared" si="1"/>
        <v>1.1330480047519274</v>
      </c>
      <c r="H36" s="10">
        <f t="shared" si="2"/>
        <v>50.240948924000008</v>
      </c>
      <c r="I36" s="1"/>
      <c r="J36" s="49"/>
    </row>
    <row r="37" spans="1:11" x14ac:dyDescent="0.25">
      <c r="A37" s="1"/>
      <c r="B37" s="6"/>
      <c r="C37" s="1"/>
      <c r="D37" s="46">
        <f t="shared" si="3"/>
        <v>43800</v>
      </c>
      <c r="E37" s="33">
        <f t="shared" si="0"/>
        <v>377.61519999999996</v>
      </c>
      <c r="F37" s="10">
        <v>427.85614892399997</v>
      </c>
      <c r="G37" s="11">
        <f t="shared" si="1"/>
        <v>1.1330480047519274</v>
      </c>
      <c r="H37" s="10">
        <f t="shared" si="2"/>
        <v>50.240948924000008</v>
      </c>
      <c r="I37" s="1"/>
      <c r="J37" s="49"/>
    </row>
    <row r="38" spans="1:11" x14ac:dyDescent="0.25">
      <c r="A38" s="1"/>
      <c r="B38" s="6"/>
      <c r="C38" s="1"/>
      <c r="D38" s="46">
        <f t="shared" si="3"/>
        <v>43801</v>
      </c>
      <c r="E38" s="33">
        <f t="shared" si="0"/>
        <v>377.61519999999996</v>
      </c>
      <c r="F38" s="10">
        <v>353.10064080299998</v>
      </c>
      <c r="G38" s="11">
        <f t="shared" si="1"/>
        <v>0.93508058150996043</v>
      </c>
      <c r="H38" s="10">
        <f t="shared" si="2"/>
        <v>-24.514559196999983</v>
      </c>
      <c r="I38" s="1"/>
      <c r="J38" s="49"/>
    </row>
    <row r="39" spans="1:11" x14ac:dyDescent="0.25">
      <c r="A39" s="1"/>
      <c r="B39" s="6"/>
      <c r="C39" s="1"/>
      <c r="D39" s="46">
        <f t="shared" si="3"/>
        <v>43802</v>
      </c>
      <c r="E39" s="33">
        <f t="shared" si="0"/>
        <v>377.61519999999996</v>
      </c>
      <c r="F39" s="8">
        <v>355.24209237299999</v>
      </c>
      <c r="G39" s="11">
        <f t="shared" si="1"/>
        <v>0.9407515703101994</v>
      </c>
      <c r="H39" s="10">
        <f t="shared" si="2"/>
        <v>-22.373107626999968</v>
      </c>
      <c r="I39" s="1"/>
      <c r="J39" s="49"/>
    </row>
    <row r="40" spans="1:11" x14ac:dyDescent="0.25">
      <c r="A40" s="1"/>
      <c r="B40" s="6"/>
      <c r="C40" s="1"/>
      <c r="D40" s="46">
        <f t="shared" si="3"/>
        <v>43803</v>
      </c>
      <c r="E40" s="33">
        <f t="shared" si="0"/>
        <v>377.61519999999996</v>
      </c>
      <c r="F40" s="8">
        <v>461.05645988900005</v>
      </c>
      <c r="G40" s="11">
        <f t="shared" si="1"/>
        <v>1.2209690179023516</v>
      </c>
      <c r="H40" s="10">
        <f t="shared" si="2"/>
        <v>83.441259889000094</v>
      </c>
      <c r="I40" s="1"/>
      <c r="J40" s="49"/>
    </row>
    <row r="41" spans="1:11" x14ac:dyDescent="0.25">
      <c r="A41" s="1"/>
      <c r="B41" s="6"/>
      <c r="C41" s="1"/>
      <c r="D41" s="46">
        <f t="shared" si="3"/>
        <v>43804</v>
      </c>
      <c r="E41" s="33">
        <f t="shared" si="0"/>
        <v>377.61519999999996</v>
      </c>
      <c r="F41" s="8">
        <v>414.30619795199999</v>
      </c>
      <c r="G41" s="11">
        <f t="shared" si="1"/>
        <v>1.097165045135895</v>
      </c>
      <c r="H41" s="10">
        <f t="shared" si="2"/>
        <v>36.690997952000032</v>
      </c>
      <c r="I41" s="1"/>
      <c r="J41" s="49"/>
    </row>
    <row r="42" spans="1:11" x14ac:dyDescent="0.25">
      <c r="A42" s="1"/>
      <c r="B42" s="6"/>
      <c r="C42" s="1"/>
      <c r="D42" s="46">
        <f t="shared" si="3"/>
        <v>43805</v>
      </c>
      <c r="E42" s="33">
        <f t="shared" si="0"/>
        <v>377.61519999999996</v>
      </c>
      <c r="F42" s="8">
        <v>356.92904901599996</v>
      </c>
      <c r="G42" s="11">
        <f t="shared" si="1"/>
        <v>0.94521896633398228</v>
      </c>
      <c r="H42" s="10">
        <f t="shared" si="2"/>
        <v>-20.686150983999994</v>
      </c>
      <c r="J42" s="49"/>
    </row>
    <row r="43" spans="1:11" x14ac:dyDescent="0.25">
      <c r="A43" s="1"/>
      <c r="B43" s="6"/>
      <c r="C43" s="1"/>
      <c r="D43" s="42" t="s">
        <v>77</v>
      </c>
      <c r="E43" s="33">
        <f>SUM(E29:E42)</f>
        <v>5286.6128000000008</v>
      </c>
      <c r="F43" s="34">
        <f>SUM(F29:F42)</f>
        <v>5327.4360415660003</v>
      </c>
      <c r="G43" s="11"/>
      <c r="H43" s="34">
        <f>SUM(H29:H42)</f>
        <v>40.823241566000377</v>
      </c>
      <c r="I43" s="1"/>
      <c r="J43" s="5"/>
    </row>
    <row r="44" spans="1:11" x14ac:dyDescent="0.25">
      <c r="A44" s="1"/>
      <c r="B44" s="6"/>
      <c r="C44" s="1"/>
      <c r="D44" s="9" t="s">
        <v>0</v>
      </c>
      <c r="E44" s="8"/>
      <c r="F44" s="8">
        <f>AVERAGE(F29:F42)</f>
        <v>380.5311458261429</v>
      </c>
      <c r="G44" s="11">
        <f>F43/E43</f>
        <v>1.0077220033148635</v>
      </c>
      <c r="H44" s="8">
        <f>AVERAGE(H29:H42)</f>
        <v>2.9159458261428841</v>
      </c>
      <c r="I44" s="1"/>
      <c r="J44" s="5"/>
    </row>
    <row r="45" spans="1:11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1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1" x14ac:dyDescent="0.25">
      <c r="A47" s="1"/>
      <c r="B47" s="6"/>
      <c r="C47" s="1"/>
      <c r="D47" s="1"/>
      <c r="E47" s="1"/>
      <c r="F47" s="1"/>
      <c r="G47" s="1"/>
      <c r="H47" s="1"/>
      <c r="I47" s="1"/>
      <c r="J47" s="5"/>
    </row>
    <row r="48" spans="1:11" x14ac:dyDescent="0.25">
      <c r="A48" s="1"/>
      <c r="B48" s="6"/>
      <c r="C48" s="1"/>
      <c r="D48" s="1"/>
      <c r="E48" s="1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</sheetData>
  <mergeCells count="11">
    <mergeCell ref="D25:D27"/>
    <mergeCell ref="E25:E27"/>
    <mergeCell ref="F25:F27"/>
    <mergeCell ref="G25:G27"/>
    <mergeCell ref="H25:H27"/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25" workbookViewId="0">
      <selection activeCell="K39" sqref="K39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102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44">
        <v>9609.41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384.37639999999999</v>
      </c>
      <c r="I20" s="1"/>
      <c r="J20" s="5"/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I21" s="1"/>
      <c r="J21" s="5"/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  <c r="L22" s="48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ht="25.5" customHeight="1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43806</v>
      </c>
      <c r="E29" s="33">
        <v>384.37639999999999</v>
      </c>
      <c r="F29" s="10">
        <v>443.33006930299996</v>
      </c>
      <c r="G29" s="11">
        <f t="shared" ref="G29:G42" si="0">F29/E29</f>
        <v>1.1533748411791149</v>
      </c>
      <c r="H29" s="10">
        <f t="shared" ref="H29:H42" si="1">F29-E29</f>
        <v>58.95366930299997</v>
      </c>
      <c r="I29" s="1"/>
      <c r="J29" s="49"/>
      <c r="K29" s="50"/>
    </row>
    <row r="30" spans="1:12" x14ac:dyDescent="0.25">
      <c r="A30" s="1"/>
      <c r="B30" s="6"/>
      <c r="C30" s="1"/>
      <c r="D30" s="46">
        <f>+D29+1</f>
        <v>43807</v>
      </c>
      <c r="E30" s="33">
        <v>384.37639999999999</v>
      </c>
      <c r="F30" s="10">
        <v>443.33006930299996</v>
      </c>
      <c r="G30" s="11">
        <f t="shared" si="0"/>
        <v>1.1533748411791149</v>
      </c>
      <c r="H30" s="10">
        <f t="shared" si="1"/>
        <v>58.95366930299997</v>
      </c>
      <c r="I30" s="1"/>
      <c r="J30" s="49"/>
      <c r="K30" s="50"/>
    </row>
    <row r="31" spans="1:12" x14ac:dyDescent="0.25">
      <c r="A31" s="1"/>
      <c r="B31" s="6"/>
      <c r="C31" s="1"/>
      <c r="D31" s="46">
        <f t="shared" ref="D31:D42" si="2">+D30+1</f>
        <v>43808</v>
      </c>
      <c r="E31" s="33">
        <v>384.37639999999999</v>
      </c>
      <c r="F31" s="10">
        <v>357.64012559000003</v>
      </c>
      <c r="G31" s="11">
        <f t="shared" si="0"/>
        <v>0.9304424662648384</v>
      </c>
      <c r="H31" s="10">
        <f t="shared" si="1"/>
        <v>-26.736274409999965</v>
      </c>
      <c r="I31" s="1"/>
      <c r="J31" s="49"/>
      <c r="K31" s="50"/>
    </row>
    <row r="32" spans="1:12" x14ac:dyDescent="0.25">
      <c r="A32" s="1"/>
      <c r="B32" s="6"/>
      <c r="C32" s="1"/>
      <c r="D32" s="46">
        <f t="shared" si="2"/>
        <v>43809</v>
      </c>
      <c r="E32" s="33">
        <v>384.37639999999999</v>
      </c>
      <c r="F32" s="10">
        <v>358.54312764600002</v>
      </c>
      <c r="G32" s="11">
        <f t="shared" si="0"/>
        <v>0.93279173134979154</v>
      </c>
      <c r="H32" s="10">
        <f t="shared" si="1"/>
        <v>-25.833272353999973</v>
      </c>
      <c r="I32" s="1"/>
      <c r="J32" s="49"/>
      <c r="K32" s="50"/>
    </row>
    <row r="33" spans="1:11" x14ac:dyDescent="0.25">
      <c r="A33" s="1"/>
      <c r="B33" s="6"/>
      <c r="C33" s="1"/>
      <c r="D33" s="46">
        <f t="shared" si="2"/>
        <v>43810</v>
      </c>
      <c r="E33" s="33">
        <v>384.37639999999999</v>
      </c>
      <c r="F33" s="10">
        <v>359.23468473400004</v>
      </c>
      <c r="G33" s="11">
        <f t="shared" si="0"/>
        <v>0.93459089770860038</v>
      </c>
      <c r="H33" s="10">
        <f t="shared" si="1"/>
        <v>-25.141715265999949</v>
      </c>
      <c r="I33" s="1"/>
      <c r="J33" s="49"/>
    </row>
    <row r="34" spans="1:11" x14ac:dyDescent="0.25">
      <c r="A34" s="1"/>
      <c r="B34" s="6"/>
      <c r="C34" s="1"/>
      <c r="D34" s="46">
        <f t="shared" si="2"/>
        <v>43811</v>
      </c>
      <c r="E34" s="33">
        <v>384.37639999999999</v>
      </c>
      <c r="F34" s="10">
        <v>359.319070533</v>
      </c>
      <c r="G34" s="11">
        <f t="shared" si="0"/>
        <v>0.93481043719905799</v>
      </c>
      <c r="H34" s="10">
        <f t="shared" si="1"/>
        <v>-25.057329466999988</v>
      </c>
      <c r="I34" s="1"/>
      <c r="J34" s="49"/>
      <c r="K34" s="53"/>
    </row>
    <row r="35" spans="1:11" x14ac:dyDescent="0.25">
      <c r="A35" s="1"/>
      <c r="B35" s="6"/>
      <c r="C35" s="1"/>
      <c r="D35" s="46">
        <f t="shared" si="2"/>
        <v>43812</v>
      </c>
      <c r="E35" s="33">
        <v>384.37639999999999</v>
      </c>
      <c r="F35" s="10">
        <v>386.11270987399996</v>
      </c>
      <c r="G35" s="11">
        <f t="shared" si="0"/>
        <v>1.0045172124875512</v>
      </c>
      <c r="H35" s="10">
        <f t="shared" si="1"/>
        <v>1.7363098739999714</v>
      </c>
      <c r="I35" s="1"/>
      <c r="J35" s="49"/>
    </row>
    <row r="36" spans="1:11" x14ac:dyDescent="0.25">
      <c r="A36" s="1"/>
      <c r="B36" s="6"/>
      <c r="C36" s="1"/>
      <c r="D36" s="46">
        <f t="shared" si="2"/>
        <v>43813</v>
      </c>
      <c r="E36" s="33">
        <v>384.37639999999999</v>
      </c>
      <c r="F36" s="10">
        <v>386.11270987399996</v>
      </c>
      <c r="G36" s="11">
        <f t="shared" si="0"/>
        <v>1.0045172124875512</v>
      </c>
      <c r="H36" s="10">
        <f t="shared" si="1"/>
        <v>1.7363098739999714</v>
      </c>
      <c r="I36" s="1"/>
      <c r="J36" s="49"/>
    </row>
    <row r="37" spans="1:11" x14ac:dyDescent="0.25">
      <c r="A37" s="1"/>
      <c r="B37" s="6"/>
      <c r="C37" s="1"/>
      <c r="D37" s="46">
        <f t="shared" si="2"/>
        <v>43814</v>
      </c>
      <c r="E37" s="33">
        <v>384.37639999999999</v>
      </c>
      <c r="F37" s="10">
        <v>386.11270987399996</v>
      </c>
      <c r="G37" s="11">
        <f t="shared" si="0"/>
        <v>1.0045172124875512</v>
      </c>
      <c r="H37" s="10">
        <f t="shared" si="1"/>
        <v>1.7363098739999714</v>
      </c>
      <c r="I37" s="1"/>
      <c r="J37" s="49"/>
    </row>
    <row r="38" spans="1:11" x14ac:dyDescent="0.25">
      <c r="A38" s="1"/>
      <c r="B38" s="6"/>
      <c r="C38" s="1"/>
      <c r="D38" s="46">
        <f t="shared" si="2"/>
        <v>43815</v>
      </c>
      <c r="E38" s="33">
        <v>384.37639999999999</v>
      </c>
      <c r="F38" s="10">
        <v>435.70221709600003</v>
      </c>
      <c r="G38" s="11">
        <f t="shared" si="0"/>
        <v>1.1335300947092486</v>
      </c>
      <c r="H38" s="10">
        <f t="shared" si="1"/>
        <v>51.325817096000037</v>
      </c>
      <c r="I38" s="1"/>
      <c r="J38" s="49"/>
    </row>
    <row r="39" spans="1:11" x14ac:dyDescent="0.25">
      <c r="A39" s="1"/>
      <c r="B39" s="6"/>
      <c r="C39" s="1"/>
      <c r="D39" s="46">
        <f t="shared" si="2"/>
        <v>43816</v>
      </c>
      <c r="E39" s="33">
        <v>384.37639999999999</v>
      </c>
      <c r="F39" s="8">
        <v>394.917638608</v>
      </c>
      <c r="G39" s="11">
        <f t="shared" si="0"/>
        <v>1.0274242607194406</v>
      </c>
      <c r="H39" s="10">
        <f t="shared" si="1"/>
        <v>10.541238608000015</v>
      </c>
      <c r="I39" s="1"/>
      <c r="J39" s="49"/>
    </row>
    <row r="40" spans="1:11" x14ac:dyDescent="0.25">
      <c r="A40" s="1"/>
      <c r="B40" s="6"/>
      <c r="C40" s="1"/>
      <c r="D40" s="46">
        <f t="shared" si="2"/>
        <v>43817</v>
      </c>
      <c r="E40" s="33">
        <v>384.37639999999999</v>
      </c>
      <c r="F40" s="8">
        <v>395.43438298800004</v>
      </c>
      <c r="G40" s="11">
        <f t="shared" si="0"/>
        <v>1.0287686314456352</v>
      </c>
      <c r="H40" s="10">
        <f t="shared" si="1"/>
        <v>11.057982988000049</v>
      </c>
      <c r="I40" s="1"/>
      <c r="J40" s="49"/>
    </row>
    <row r="41" spans="1:11" x14ac:dyDescent="0.25">
      <c r="A41" s="1"/>
      <c r="B41" s="6"/>
      <c r="C41" s="1"/>
      <c r="D41" s="46">
        <f t="shared" si="2"/>
        <v>43818</v>
      </c>
      <c r="E41" s="33">
        <v>384.37639999999999</v>
      </c>
      <c r="F41" s="8">
        <v>391.48149842499998</v>
      </c>
      <c r="G41" s="11">
        <f t="shared" si="0"/>
        <v>1.0184847415840306</v>
      </c>
      <c r="H41" s="10">
        <f t="shared" si="1"/>
        <v>7.1050984249999942</v>
      </c>
      <c r="I41" s="1"/>
      <c r="J41" s="49"/>
    </row>
    <row r="42" spans="1:11" x14ac:dyDescent="0.25">
      <c r="A42" s="1"/>
      <c r="B42" s="6"/>
      <c r="C42" s="1"/>
      <c r="D42" s="46">
        <f t="shared" si="2"/>
        <v>43819</v>
      </c>
      <c r="E42" s="33">
        <v>384.37639999999999</v>
      </c>
      <c r="F42" s="8">
        <v>382.846044178</v>
      </c>
      <c r="G42" s="11">
        <f t="shared" si="0"/>
        <v>0.99601860098070538</v>
      </c>
      <c r="H42" s="10">
        <f t="shared" si="1"/>
        <v>-1.53035582199999</v>
      </c>
      <c r="J42" s="49"/>
    </row>
    <row r="43" spans="1:11" x14ac:dyDescent="0.25">
      <c r="A43" s="1"/>
      <c r="B43" s="6"/>
      <c r="C43" s="1"/>
      <c r="D43" s="42" t="s">
        <v>77</v>
      </c>
      <c r="E43" s="33">
        <f>SUM(E29:E42)</f>
        <v>5381.2696000000005</v>
      </c>
      <c r="F43" s="34">
        <f>SUM(F29:F42)</f>
        <v>5480.1170580259986</v>
      </c>
      <c r="G43" s="11"/>
      <c r="H43" s="34">
        <f>SUM(H29:H42)</f>
        <v>98.847458026000083</v>
      </c>
      <c r="I43" s="1"/>
      <c r="J43" s="5"/>
    </row>
    <row r="44" spans="1:11" x14ac:dyDescent="0.25">
      <c r="A44" s="1"/>
      <c r="B44" s="6"/>
      <c r="C44" s="1"/>
      <c r="D44" s="9" t="s">
        <v>0</v>
      </c>
      <c r="E44" s="8"/>
      <c r="F44" s="8">
        <f>AVERAGE(F29:F42)</f>
        <v>391.43693271614273</v>
      </c>
      <c r="G44" s="11">
        <f>F43/E43</f>
        <v>1.0183687986987304</v>
      </c>
      <c r="H44" s="8">
        <f>AVERAGE(H29:H42)</f>
        <v>7.0605327161428635</v>
      </c>
      <c r="I44" s="1"/>
      <c r="J44" s="5"/>
    </row>
    <row r="45" spans="1:11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1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1" x14ac:dyDescent="0.25">
      <c r="A47" s="1"/>
      <c r="B47" s="6"/>
      <c r="C47" s="1"/>
      <c r="D47" s="1"/>
      <c r="E47" s="1"/>
      <c r="F47" s="1"/>
      <c r="G47" s="1"/>
      <c r="H47" s="1"/>
      <c r="I47" s="1"/>
      <c r="J47" s="5"/>
    </row>
    <row r="48" spans="1:11" x14ac:dyDescent="0.25">
      <c r="A48" s="1"/>
      <c r="B48" s="6"/>
      <c r="C48" s="1"/>
      <c r="D48" s="1"/>
      <c r="E48" s="1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</sheetData>
  <mergeCells count="11">
    <mergeCell ref="D25:D27"/>
    <mergeCell ref="E25:E27"/>
    <mergeCell ref="F25:F27"/>
    <mergeCell ref="G25:G27"/>
    <mergeCell ref="H25:H27"/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37" workbookViewId="0">
      <selection activeCell="G49" sqref="G49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103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39">
        <v>9853.06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394.12239999999997</v>
      </c>
      <c r="I20" s="1"/>
      <c r="J20" s="5"/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I21" s="1"/>
      <c r="J21" s="5"/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  <c r="L22" s="48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ht="25.5" customHeight="1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43820</v>
      </c>
      <c r="E29" s="33">
        <v>394.12240000000003</v>
      </c>
      <c r="F29" s="54">
        <v>418.11367685800002</v>
      </c>
      <c r="G29" s="11">
        <f t="shared" ref="G29:G42" si="0">F29/E29</f>
        <v>1.060872654936639</v>
      </c>
      <c r="H29" s="10">
        <f t="shared" ref="H29:H42" si="1">F29-E29</f>
        <v>23.991276857999992</v>
      </c>
      <c r="I29" s="1"/>
      <c r="J29" s="49"/>
      <c r="K29" s="50"/>
    </row>
    <row r="30" spans="1:12" x14ac:dyDescent="0.25">
      <c r="A30" s="1"/>
      <c r="B30" s="6"/>
      <c r="C30" s="1"/>
      <c r="D30" s="46">
        <f>+D29+1</f>
        <v>43821</v>
      </c>
      <c r="E30" s="33">
        <v>394.12239999999997</v>
      </c>
      <c r="F30" s="54">
        <v>406.95313636600002</v>
      </c>
      <c r="G30" s="11">
        <f t="shared" si="0"/>
        <v>1.0325552071285471</v>
      </c>
      <c r="H30" s="10">
        <f t="shared" si="1"/>
        <v>12.830736366000053</v>
      </c>
      <c r="I30" s="1"/>
      <c r="J30" s="49"/>
      <c r="K30" s="50"/>
    </row>
    <row r="31" spans="1:12" x14ac:dyDescent="0.25">
      <c r="A31" s="1"/>
      <c r="B31" s="6"/>
      <c r="C31" s="1"/>
      <c r="D31" s="46">
        <f t="shared" ref="D31:D42" si="2">+D30+1</f>
        <v>43822</v>
      </c>
      <c r="E31" s="33">
        <v>394.12239999999997</v>
      </c>
      <c r="F31" s="54">
        <v>381.216254945</v>
      </c>
      <c r="G31" s="11">
        <f t="shared" si="0"/>
        <v>0.96725345969932186</v>
      </c>
      <c r="H31" s="10">
        <f t="shared" si="1"/>
        <v>-12.906145054999968</v>
      </c>
      <c r="I31" s="1"/>
      <c r="J31" s="49"/>
      <c r="K31" s="50"/>
    </row>
    <row r="32" spans="1:12" x14ac:dyDescent="0.25">
      <c r="A32" s="1"/>
      <c r="B32" s="6"/>
      <c r="C32" s="1"/>
      <c r="D32" s="46">
        <f t="shared" si="2"/>
        <v>43823</v>
      </c>
      <c r="E32" s="33">
        <v>394.12239999999997</v>
      </c>
      <c r="F32" s="54">
        <v>421.214768343</v>
      </c>
      <c r="G32" s="11">
        <f t="shared" si="0"/>
        <v>1.068741001128076</v>
      </c>
      <c r="H32" s="10">
        <f t="shared" si="1"/>
        <v>27.092368343000032</v>
      </c>
      <c r="I32" s="1"/>
      <c r="J32" s="49"/>
      <c r="K32" s="50"/>
    </row>
    <row r="33" spans="1:11" x14ac:dyDescent="0.25">
      <c r="A33" s="1"/>
      <c r="B33" s="6"/>
      <c r="C33" s="1"/>
      <c r="D33" s="46">
        <f t="shared" si="2"/>
        <v>43824</v>
      </c>
      <c r="E33" s="33">
        <v>394.12239999999997</v>
      </c>
      <c r="F33" s="54">
        <v>415.23798399000003</v>
      </c>
      <c r="G33" s="11">
        <f t="shared" si="0"/>
        <v>1.0535762087869152</v>
      </c>
      <c r="H33" s="10">
        <f t="shared" si="1"/>
        <v>21.115583990000061</v>
      </c>
      <c r="I33" s="1"/>
      <c r="J33" s="49"/>
    </row>
    <row r="34" spans="1:11" x14ac:dyDescent="0.25">
      <c r="A34" s="1"/>
      <c r="B34" s="6"/>
      <c r="C34" s="1"/>
      <c r="D34" s="46">
        <f t="shared" si="2"/>
        <v>43825</v>
      </c>
      <c r="E34" s="33">
        <v>394.12239999999997</v>
      </c>
      <c r="F34" s="54">
        <v>379.70271910600002</v>
      </c>
      <c r="G34" s="11">
        <f t="shared" si="0"/>
        <v>0.96341319119644064</v>
      </c>
      <c r="H34" s="10">
        <f t="shared" si="1"/>
        <v>-14.419680893999953</v>
      </c>
      <c r="I34" s="1"/>
      <c r="J34" s="49"/>
      <c r="K34" s="53"/>
    </row>
    <row r="35" spans="1:11" x14ac:dyDescent="0.25">
      <c r="A35" s="1"/>
      <c r="B35" s="6"/>
      <c r="C35" s="1"/>
      <c r="D35" s="46">
        <f t="shared" si="2"/>
        <v>43826</v>
      </c>
      <c r="E35" s="33">
        <v>394.12239999999997</v>
      </c>
      <c r="F35" s="54">
        <v>442.19318713199999</v>
      </c>
      <c r="G35" s="11">
        <f t="shared" si="0"/>
        <v>1.1219691830050766</v>
      </c>
      <c r="H35" s="10">
        <f t="shared" si="1"/>
        <v>48.070787132000021</v>
      </c>
      <c r="I35" s="1"/>
      <c r="J35" s="49"/>
    </row>
    <row r="36" spans="1:11" x14ac:dyDescent="0.25">
      <c r="A36" s="1"/>
      <c r="B36" s="6"/>
      <c r="C36" s="1"/>
      <c r="D36" s="46">
        <f t="shared" si="2"/>
        <v>43827</v>
      </c>
      <c r="E36" s="33">
        <v>394.12239999999997</v>
      </c>
      <c r="F36" s="54">
        <v>433.00472272000002</v>
      </c>
      <c r="G36" s="11">
        <f t="shared" si="0"/>
        <v>1.0986554499820362</v>
      </c>
      <c r="H36" s="10">
        <f t="shared" si="1"/>
        <v>38.882322720000047</v>
      </c>
      <c r="I36" s="1"/>
      <c r="J36" s="49"/>
    </row>
    <row r="37" spans="1:11" x14ac:dyDescent="0.25">
      <c r="A37" s="1"/>
      <c r="B37" s="6"/>
      <c r="C37" s="1"/>
      <c r="D37" s="46">
        <f t="shared" si="2"/>
        <v>43828</v>
      </c>
      <c r="E37" s="33">
        <v>394.12239999999997</v>
      </c>
      <c r="F37" s="54">
        <v>425.82536340399997</v>
      </c>
      <c r="G37" s="11">
        <f t="shared" si="0"/>
        <v>1.0804393848307023</v>
      </c>
      <c r="H37" s="10">
        <f t="shared" si="1"/>
        <v>31.702963404000002</v>
      </c>
      <c r="I37" s="1"/>
      <c r="J37" s="49"/>
    </row>
    <row r="38" spans="1:11" x14ac:dyDescent="0.25">
      <c r="A38" s="1"/>
      <c r="B38" s="6"/>
      <c r="C38" s="1"/>
      <c r="D38" s="46">
        <f t="shared" si="2"/>
        <v>43829</v>
      </c>
      <c r="E38" s="33">
        <v>394.12239999999997</v>
      </c>
      <c r="F38" s="54">
        <v>380.98062827699999</v>
      </c>
      <c r="G38" s="11">
        <f t="shared" si="0"/>
        <v>0.96665560819938179</v>
      </c>
      <c r="H38" s="10">
        <f t="shared" si="1"/>
        <v>-13.141771722999977</v>
      </c>
      <c r="I38" s="1"/>
      <c r="J38" s="49"/>
      <c r="K38">
        <v>354.71015999999997</v>
      </c>
    </row>
    <row r="39" spans="1:11" x14ac:dyDescent="0.25">
      <c r="A39" s="1"/>
      <c r="B39" s="6"/>
      <c r="C39" s="1"/>
      <c r="D39" s="46">
        <f t="shared" si="2"/>
        <v>43830</v>
      </c>
      <c r="E39" s="33">
        <v>394.12239999999997</v>
      </c>
      <c r="F39" s="55">
        <v>433.75042182499999</v>
      </c>
      <c r="G39" s="11">
        <f t="shared" si="0"/>
        <v>1.1005474995204536</v>
      </c>
      <c r="H39" s="10">
        <f t="shared" si="1"/>
        <v>39.628021825000019</v>
      </c>
      <c r="I39" s="1"/>
      <c r="J39" s="49"/>
    </row>
    <row r="40" spans="1:11" x14ac:dyDescent="0.25">
      <c r="A40" s="1"/>
      <c r="B40" s="6"/>
      <c r="C40" s="1"/>
      <c r="D40" s="46">
        <f t="shared" si="2"/>
        <v>43831</v>
      </c>
      <c r="E40" s="33">
        <v>394.12239999999997</v>
      </c>
      <c r="F40" s="55">
        <v>394.05943393500002</v>
      </c>
      <c r="G40" s="11">
        <f t="shared" si="0"/>
        <v>0.9998402372841535</v>
      </c>
      <c r="H40" s="10">
        <f t="shared" si="1"/>
        <v>-6.2966064999955051E-2</v>
      </c>
      <c r="I40" s="1"/>
      <c r="J40" s="49"/>
    </row>
    <row r="41" spans="1:11" x14ac:dyDescent="0.25">
      <c r="A41" s="1"/>
      <c r="B41" s="6"/>
      <c r="C41" s="1"/>
      <c r="D41" s="46">
        <f t="shared" si="2"/>
        <v>43832</v>
      </c>
      <c r="E41" s="33">
        <v>394.12239999999997</v>
      </c>
      <c r="F41" s="8">
        <v>370.39158422399998</v>
      </c>
      <c r="G41" s="11">
        <f t="shared" si="0"/>
        <v>0.93978820849563494</v>
      </c>
      <c r="H41" s="10">
        <f t="shared" si="1"/>
        <v>-23.730815775999986</v>
      </c>
      <c r="I41" s="1"/>
      <c r="J41" s="49"/>
    </row>
    <row r="42" spans="1:11" x14ac:dyDescent="0.25">
      <c r="A42" s="1"/>
      <c r="B42" s="6"/>
      <c r="C42" s="1"/>
      <c r="D42" s="46">
        <f t="shared" si="2"/>
        <v>43833</v>
      </c>
      <c r="E42" s="33">
        <v>394.12240000000003</v>
      </c>
      <c r="F42" s="8">
        <v>373.93437414300001</v>
      </c>
      <c r="G42" s="11">
        <f t="shared" si="0"/>
        <v>0.94877726854144806</v>
      </c>
      <c r="H42" s="10">
        <f t="shared" si="1"/>
        <v>-20.188025857000014</v>
      </c>
      <c r="J42" s="49"/>
    </row>
    <row r="43" spans="1:11" x14ac:dyDescent="0.25">
      <c r="A43" s="1"/>
      <c r="B43" s="6"/>
      <c r="C43" s="1"/>
      <c r="D43" s="42" t="s">
        <v>77</v>
      </c>
      <c r="E43" s="33">
        <f>SUM(E29:E42)</f>
        <v>5517.713600000001</v>
      </c>
      <c r="F43" s="34">
        <f>SUM(F29:F42)</f>
        <v>5676.5782552680002</v>
      </c>
      <c r="G43" s="11"/>
      <c r="H43" s="34">
        <f>SUM(H29:H42)</f>
        <v>158.86465526800038</v>
      </c>
      <c r="I43" s="1"/>
      <c r="J43" s="5"/>
    </row>
    <row r="44" spans="1:11" x14ac:dyDescent="0.25">
      <c r="A44" s="1"/>
      <c r="B44" s="6"/>
      <c r="C44" s="1"/>
      <c r="D44" s="9" t="s">
        <v>0</v>
      </c>
      <c r="E44" s="8"/>
      <c r="F44" s="8">
        <f>AVERAGE(F29:F42)</f>
        <v>405.46987537628576</v>
      </c>
      <c r="G44" s="11">
        <f>F43/E43</f>
        <v>1.0287917544810588</v>
      </c>
      <c r="H44" s="8">
        <f>AVERAGE(H29:H42)</f>
        <v>11.347475376285741</v>
      </c>
      <c r="I44" s="1"/>
      <c r="J44" s="5"/>
    </row>
    <row r="45" spans="1:11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1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1" x14ac:dyDescent="0.25">
      <c r="A47" s="1"/>
      <c r="B47" s="6"/>
      <c r="C47" s="1"/>
      <c r="D47" s="1"/>
      <c r="E47" s="1"/>
      <c r="F47" s="1"/>
      <c r="G47" s="1"/>
      <c r="H47" s="1"/>
      <c r="I47" s="1"/>
      <c r="J47" s="5"/>
    </row>
    <row r="48" spans="1:11" x14ac:dyDescent="0.25">
      <c r="A48" s="1"/>
      <c r="B48" s="6"/>
      <c r="C48" s="1"/>
      <c r="D48" s="1"/>
      <c r="E48" s="1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</sheetData>
  <mergeCells count="11">
    <mergeCell ref="D25:D27"/>
    <mergeCell ref="E25:E27"/>
    <mergeCell ref="F25:F27"/>
    <mergeCell ref="G25:G27"/>
    <mergeCell ref="H25:H27"/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/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104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39">
        <v>9778.0400000000009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391.12160000000006</v>
      </c>
      <c r="I20" s="1"/>
      <c r="J20" s="5"/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I21" s="1"/>
      <c r="J21" s="5"/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  <c r="L22" s="48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ht="25.5" customHeight="1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43834</v>
      </c>
      <c r="E29" s="33">
        <v>391.12160000000006</v>
      </c>
      <c r="F29" s="54">
        <v>398.16108562599999</v>
      </c>
      <c r="G29" s="11">
        <f t="shared" ref="G29:G42" si="0">F29/E29</f>
        <v>1.0179982021601464</v>
      </c>
      <c r="H29" s="10">
        <f t="shared" ref="H29:H42" si="1">F29-E29</f>
        <v>7.0394856259999301</v>
      </c>
      <c r="I29" s="1"/>
      <c r="J29" s="49"/>
      <c r="K29" s="50">
        <v>398.16108562600004</v>
      </c>
      <c r="L29" t="b">
        <f>F29=K29</f>
        <v>1</v>
      </c>
    </row>
    <row r="30" spans="1:12" x14ac:dyDescent="0.25">
      <c r="A30" s="1"/>
      <c r="B30" s="6"/>
      <c r="C30" s="1"/>
      <c r="D30" s="46">
        <f>+D29+1</f>
        <v>43835</v>
      </c>
      <c r="E30" s="33">
        <v>391.12160000000006</v>
      </c>
      <c r="F30" s="54">
        <v>395.99776740200002</v>
      </c>
      <c r="G30" s="11">
        <f t="shared" si="0"/>
        <v>1.0124671391250188</v>
      </c>
      <c r="H30" s="10">
        <f t="shared" si="1"/>
        <v>4.8761674019999646</v>
      </c>
      <c r="I30" s="1"/>
      <c r="J30" s="49"/>
      <c r="K30" s="50">
        <v>395.99776740200002</v>
      </c>
      <c r="L30" t="b">
        <f t="shared" ref="L30:L41" si="2">F30=K30</f>
        <v>1</v>
      </c>
    </row>
    <row r="31" spans="1:12" x14ac:dyDescent="0.25">
      <c r="A31" s="1"/>
      <c r="B31" s="6"/>
      <c r="C31" s="1"/>
      <c r="D31" s="46">
        <f t="shared" ref="D31:D42" si="3">+D30+1</f>
        <v>43836</v>
      </c>
      <c r="E31" s="33">
        <v>391.12160000000006</v>
      </c>
      <c r="F31" s="54">
        <v>378.09517432500002</v>
      </c>
      <c r="G31" s="11">
        <f>F31/E31</f>
        <v>0.9666946911778842</v>
      </c>
      <c r="H31" s="10">
        <f t="shared" si="1"/>
        <v>-13.026425675000041</v>
      </c>
      <c r="I31" s="1"/>
      <c r="J31" s="49"/>
      <c r="K31" s="50">
        <v>378.09517432500002</v>
      </c>
      <c r="L31" t="b">
        <f t="shared" si="2"/>
        <v>1</v>
      </c>
    </row>
    <row r="32" spans="1:12" x14ac:dyDescent="0.25">
      <c r="A32" s="1"/>
      <c r="B32" s="6"/>
      <c r="C32" s="1"/>
      <c r="D32" s="46">
        <f t="shared" si="3"/>
        <v>43837</v>
      </c>
      <c r="E32" s="33">
        <v>391.12160000000006</v>
      </c>
      <c r="F32" s="54">
        <v>391.71478281599997</v>
      </c>
      <c r="G32" s="11">
        <f t="shared" si="0"/>
        <v>1.0015166199361014</v>
      </c>
      <c r="H32" s="10">
        <f t="shared" si="1"/>
        <v>0.59318281599990996</v>
      </c>
      <c r="I32" s="1"/>
      <c r="J32" s="49"/>
      <c r="K32" s="50">
        <v>391.71478281599997</v>
      </c>
      <c r="L32" t="b">
        <f t="shared" si="2"/>
        <v>1</v>
      </c>
    </row>
    <row r="33" spans="1:12" x14ac:dyDescent="0.25">
      <c r="A33" s="1"/>
      <c r="B33" s="6"/>
      <c r="C33" s="1"/>
      <c r="D33" s="46">
        <f t="shared" si="3"/>
        <v>43838</v>
      </c>
      <c r="E33" s="33">
        <v>391.12160000000006</v>
      </c>
      <c r="F33" s="54">
        <v>376.00920039499999</v>
      </c>
      <c r="G33" s="11">
        <f>F33/E33</f>
        <v>0.96136137813662026</v>
      </c>
      <c r="H33" s="10">
        <f t="shared" si="1"/>
        <v>-15.112399605000064</v>
      </c>
      <c r="I33" s="1"/>
      <c r="J33" s="49"/>
      <c r="K33" s="50">
        <v>376.00920039499999</v>
      </c>
      <c r="L33" t="b">
        <f t="shared" si="2"/>
        <v>1</v>
      </c>
    </row>
    <row r="34" spans="1:12" x14ac:dyDescent="0.25">
      <c r="A34" s="1"/>
      <c r="B34" s="6"/>
      <c r="C34" s="1"/>
      <c r="D34" s="46">
        <f t="shared" si="3"/>
        <v>43839</v>
      </c>
      <c r="E34" s="33">
        <v>391.12160000000006</v>
      </c>
      <c r="F34" s="54">
        <v>379.20155571499998</v>
      </c>
      <c r="G34" s="11">
        <f t="shared" si="0"/>
        <v>0.96952343137019259</v>
      </c>
      <c r="H34" s="10">
        <f t="shared" si="1"/>
        <v>-11.920044285000074</v>
      </c>
      <c r="I34" s="1"/>
      <c r="J34" s="49"/>
      <c r="K34" s="53">
        <v>379.20155571499998</v>
      </c>
      <c r="L34" t="b">
        <f t="shared" si="2"/>
        <v>1</v>
      </c>
    </row>
    <row r="35" spans="1:12" x14ac:dyDescent="0.25">
      <c r="A35" s="1"/>
      <c r="B35" s="6"/>
      <c r="C35" s="1"/>
      <c r="D35" s="46">
        <f t="shared" si="3"/>
        <v>43840</v>
      </c>
      <c r="E35" s="33">
        <v>391.12160000000006</v>
      </c>
      <c r="F35" s="54">
        <v>428.84477125799998</v>
      </c>
      <c r="G35" s="11">
        <f t="shared" si="0"/>
        <v>1.0964487035694268</v>
      </c>
      <c r="H35" s="10">
        <f t="shared" si="1"/>
        <v>37.723171257999923</v>
      </c>
      <c r="I35" s="1"/>
      <c r="J35" s="49"/>
      <c r="K35" s="53">
        <v>428.84477125799998</v>
      </c>
      <c r="L35" t="b">
        <f t="shared" si="2"/>
        <v>1</v>
      </c>
    </row>
    <row r="36" spans="1:12" x14ac:dyDescent="0.25">
      <c r="A36" s="1"/>
      <c r="B36" s="6"/>
      <c r="C36" s="1"/>
      <c r="D36" s="46">
        <f t="shared" si="3"/>
        <v>43841</v>
      </c>
      <c r="E36" s="33">
        <v>391.12160000000006</v>
      </c>
      <c r="F36" s="54">
        <v>429.11855138600004</v>
      </c>
      <c r="G36" s="11">
        <f t="shared" si="0"/>
        <v>1.0971486908061328</v>
      </c>
      <c r="H36" s="10">
        <f t="shared" si="1"/>
        <v>37.996951385999978</v>
      </c>
      <c r="I36" s="1"/>
      <c r="J36" s="49"/>
      <c r="K36" s="53">
        <v>429.11855138600004</v>
      </c>
      <c r="L36" t="b">
        <f t="shared" si="2"/>
        <v>1</v>
      </c>
    </row>
    <row r="37" spans="1:12" x14ac:dyDescent="0.25">
      <c r="A37" s="1"/>
      <c r="B37" s="6"/>
      <c r="C37" s="1"/>
      <c r="D37" s="46">
        <f t="shared" si="3"/>
        <v>43842</v>
      </c>
      <c r="E37" s="33">
        <v>391.12160000000006</v>
      </c>
      <c r="F37" s="54">
        <v>427.82141731399997</v>
      </c>
      <c r="G37" s="11">
        <f t="shared" si="0"/>
        <v>1.0938322437676669</v>
      </c>
      <c r="H37" s="10">
        <f t="shared" si="1"/>
        <v>36.699817313999915</v>
      </c>
      <c r="I37" s="1"/>
      <c r="J37" s="49"/>
      <c r="K37" s="53">
        <v>427.82141731399997</v>
      </c>
      <c r="L37" t="b">
        <f t="shared" si="2"/>
        <v>1</v>
      </c>
    </row>
    <row r="38" spans="1:12" x14ac:dyDescent="0.25">
      <c r="A38" s="1"/>
      <c r="B38" s="6"/>
      <c r="C38" s="1"/>
      <c r="D38" s="46">
        <f t="shared" si="3"/>
        <v>43843</v>
      </c>
      <c r="E38" s="33">
        <v>391.12160000000006</v>
      </c>
      <c r="F38" s="54">
        <v>378.89416735700001</v>
      </c>
      <c r="G38" s="11">
        <f t="shared" si="0"/>
        <v>0.9687375163043922</v>
      </c>
      <c r="H38" s="10">
        <f t="shared" si="1"/>
        <v>-12.227432643000043</v>
      </c>
      <c r="I38" s="1"/>
      <c r="J38" s="49"/>
      <c r="K38" s="53">
        <v>378.89416735700001</v>
      </c>
      <c r="L38" t="b">
        <f t="shared" si="2"/>
        <v>1</v>
      </c>
    </row>
    <row r="39" spans="1:12" x14ac:dyDescent="0.25">
      <c r="A39" s="1"/>
      <c r="B39" s="6"/>
      <c r="C39" s="1"/>
      <c r="D39" s="46">
        <f t="shared" si="3"/>
        <v>43844</v>
      </c>
      <c r="E39" s="33">
        <v>391.12160000000006</v>
      </c>
      <c r="F39" s="55">
        <v>377.50800844699995</v>
      </c>
      <c r="G39" s="11">
        <f t="shared" si="0"/>
        <v>0.96519345504569398</v>
      </c>
      <c r="H39" s="10">
        <f t="shared" si="1"/>
        <v>-13.613591553000106</v>
      </c>
      <c r="I39" s="1"/>
      <c r="J39" s="49"/>
      <c r="K39" s="53">
        <v>377.50800844699995</v>
      </c>
      <c r="L39" t="b">
        <f t="shared" si="2"/>
        <v>1</v>
      </c>
    </row>
    <row r="40" spans="1:12" x14ac:dyDescent="0.25">
      <c r="A40" s="1"/>
      <c r="B40" s="6"/>
      <c r="C40" s="1"/>
      <c r="D40" s="46">
        <f t="shared" si="3"/>
        <v>43845</v>
      </c>
      <c r="E40" s="33">
        <v>391.12160000000006</v>
      </c>
      <c r="F40" s="55">
        <v>392.31212648400003</v>
      </c>
      <c r="G40" s="11">
        <f t="shared" si="0"/>
        <v>1.0030438781289501</v>
      </c>
      <c r="H40" s="10">
        <f t="shared" si="1"/>
        <v>1.1905264839999745</v>
      </c>
      <c r="I40" s="1"/>
      <c r="J40" s="49"/>
      <c r="K40" s="53">
        <v>392.31212648400003</v>
      </c>
      <c r="L40" t="b">
        <f t="shared" si="2"/>
        <v>1</v>
      </c>
    </row>
    <row r="41" spans="1:12" x14ac:dyDescent="0.25">
      <c r="A41" s="1"/>
      <c r="B41" s="6"/>
      <c r="C41" s="1"/>
      <c r="D41" s="46">
        <f t="shared" si="3"/>
        <v>43846</v>
      </c>
      <c r="E41" s="33">
        <v>391.12160000000006</v>
      </c>
      <c r="F41" s="8">
        <v>377.05349293200004</v>
      </c>
      <c r="G41" s="11">
        <f t="shared" si="0"/>
        <v>0.96403137267795991</v>
      </c>
      <c r="H41" s="10">
        <f t="shared" si="1"/>
        <v>-14.068107068000018</v>
      </c>
      <c r="I41" s="1"/>
      <c r="J41" s="49"/>
      <c r="K41" s="53">
        <v>377.05349293200004</v>
      </c>
      <c r="L41" t="b">
        <f t="shared" si="2"/>
        <v>1</v>
      </c>
    </row>
    <row r="42" spans="1:12" x14ac:dyDescent="0.25">
      <c r="A42" s="1"/>
      <c r="B42" s="6"/>
      <c r="C42" s="1"/>
      <c r="D42" s="46">
        <f t="shared" si="3"/>
        <v>43847</v>
      </c>
      <c r="E42" s="33">
        <v>391.12160000000006</v>
      </c>
      <c r="F42" s="55">
        <v>382.38726006899998</v>
      </c>
      <c r="G42" s="11">
        <f t="shared" si="0"/>
        <v>0.97766847974900883</v>
      </c>
      <c r="H42" s="10">
        <f t="shared" si="1"/>
        <v>-8.7343399310000791</v>
      </c>
      <c r="J42" s="49"/>
    </row>
    <row r="43" spans="1:12" x14ac:dyDescent="0.25">
      <c r="A43" s="1"/>
      <c r="B43" s="6"/>
      <c r="C43" s="1"/>
      <c r="D43" s="42" t="s">
        <v>77</v>
      </c>
      <c r="E43" s="33">
        <f>SUM(E29:E42)</f>
        <v>5475.702400000001</v>
      </c>
      <c r="F43" s="34">
        <f>SUM(F29:F42)</f>
        <v>5513.1193615260008</v>
      </c>
      <c r="G43" s="11"/>
      <c r="H43" s="34">
        <f>SUM(H29:H42)</f>
        <v>37.41696152599917</v>
      </c>
      <c r="I43" s="1"/>
      <c r="J43" s="5"/>
    </row>
    <row r="44" spans="1:12" x14ac:dyDescent="0.25">
      <c r="A44" s="1"/>
      <c r="B44" s="6"/>
      <c r="C44" s="1"/>
      <c r="D44" s="9" t="s">
        <v>0</v>
      </c>
      <c r="E44" s="8"/>
      <c r="F44" s="8">
        <f>AVERAGE(F29:F42)</f>
        <v>393.79424010900004</v>
      </c>
      <c r="G44" s="11">
        <f>F43/E43</f>
        <v>1.0068332715682284</v>
      </c>
      <c r="H44" s="8">
        <f>AVERAGE(H29:H42)</f>
        <v>2.6726401089999405</v>
      </c>
      <c r="I44" s="1"/>
      <c r="J44" s="5"/>
    </row>
    <row r="45" spans="1:12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2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2" x14ac:dyDescent="0.25">
      <c r="A47" s="1"/>
      <c r="B47" s="6"/>
      <c r="C47" s="1"/>
      <c r="D47" s="1"/>
      <c r="E47" s="1"/>
      <c r="F47" s="1"/>
      <c r="G47" s="1"/>
      <c r="H47" s="1"/>
      <c r="I47" s="1"/>
      <c r="J47" s="5"/>
    </row>
    <row r="48" spans="1:12" x14ac:dyDescent="0.25">
      <c r="A48" s="1"/>
      <c r="B48" s="6"/>
      <c r="C48" s="1"/>
      <c r="D48" s="1"/>
      <c r="E48" s="1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</sheetData>
  <mergeCells count="11">
    <mergeCell ref="D25:D27"/>
    <mergeCell ref="E25:E27"/>
    <mergeCell ref="F25:F27"/>
    <mergeCell ref="G25:G27"/>
    <mergeCell ref="H25:H27"/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25" workbookViewId="0">
      <selection activeCell="E44" sqref="E44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105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39">
        <v>10254.43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410.17720000000003</v>
      </c>
      <c r="I20" s="1"/>
      <c r="J20" s="5"/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I21" s="1"/>
      <c r="J21" s="5"/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  <c r="L22" s="48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ht="25.5" customHeight="1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43848</v>
      </c>
      <c r="E29" s="33">
        <v>410.17720000000003</v>
      </c>
      <c r="F29" s="54">
        <v>450.98079851699998</v>
      </c>
      <c r="G29" s="11">
        <f t="shared" ref="G29:G34" si="0">F29/E29</f>
        <v>1.0994779780958082</v>
      </c>
      <c r="H29" s="10">
        <f t="shared" ref="H29:H34" si="1">F29-E29</f>
        <v>40.803598516999955</v>
      </c>
      <c r="I29" s="1"/>
      <c r="J29" s="49"/>
      <c r="K29" s="50"/>
    </row>
    <row r="30" spans="1:12" x14ac:dyDescent="0.25">
      <c r="A30" s="1"/>
      <c r="B30" s="6"/>
      <c r="C30" s="1"/>
      <c r="D30" s="46">
        <f>+D29+1</f>
        <v>43849</v>
      </c>
      <c r="E30" s="33">
        <v>410.17720000000003</v>
      </c>
      <c r="F30" s="54">
        <v>444.46331221800006</v>
      </c>
      <c r="G30" s="11">
        <f t="shared" si="0"/>
        <v>1.0835885373882312</v>
      </c>
      <c r="H30" s="10">
        <f t="shared" si="1"/>
        <v>34.286112218000028</v>
      </c>
      <c r="I30" s="1"/>
      <c r="J30" s="49"/>
      <c r="K30" s="50"/>
    </row>
    <row r="31" spans="1:12" x14ac:dyDescent="0.25">
      <c r="A31" s="1"/>
      <c r="B31" s="6"/>
      <c r="C31" s="1"/>
      <c r="D31" s="46">
        <f t="shared" ref="D31:D42" si="2">+D30+1</f>
        <v>43850</v>
      </c>
      <c r="E31" s="33">
        <v>410.17720000000003</v>
      </c>
      <c r="F31" s="54">
        <v>394.13358620100001</v>
      </c>
      <c r="G31" s="11">
        <f t="shared" si="0"/>
        <v>0.96088613945631296</v>
      </c>
      <c r="H31" s="10">
        <f t="shared" si="1"/>
        <v>-16.043613799000013</v>
      </c>
      <c r="I31" s="1"/>
      <c r="J31" s="49"/>
      <c r="K31" s="50"/>
    </row>
    <row r="32" spans="1:12" x14ac:dyDescent="0.25">
      <c r="A32" s="1"/>
      <c r="B32" s="6"/>
      <c r="C32" s="1"/>
      <c r="D32" s="46">
        <f t="shared" si="2"/>
        <v>43851</v>
      </c>
      <c r="E32" s="33">
        <v>410.17720000000003</v>
      </c>
      <c r="F32" s="54">
        <v>396.96340596900001</v>
      </c>
      <c r="G32" s="11">
        <f t="shared" si="0"/>
        <v>0.96778515716865776</v>
      </c>
      <c r="H32" s="10">
        <f t="shared" si="1"/>
        <v>-13.21379403100002</v>
      </c>
      <c r="I32" s="1"/>
      <c r="J32" s="49"/>
      <c r="K32" s="50"/>
    </row>
    <row r="33" spans="1:11" x14ac:dyDescent="0.25">
      <c r="A33" s="1"/>
      <c r="B33" s="6"/>
      <c r="C33" s="1"/>
      <c r="D33" s="46">
        <f t="shared" si="2"/>
        <v>43852</v>
      </c>
      <c r="E33" s="33">
        <v>410.17720000000003</v>
      </c>
      <c r="F33" s="54">
        <v>385.54107646799997</v>
      </c>
      <c r="G33" s="11">
        <f t="shared" si="0"/>
        <v>0.93993785239160033</v>
      </c>
      <c r="H33" s="10">
        <f t="shared" si="1"/>
        <v>-24.636123532000056</v>
      </c>
      <c r="I33" s="1"/>
      <c r="J33" s="49"/>
      <c r="K33" s="50"/>
    </row>
    <row r="34" spans="1:11" x14ac:dyDescent="0.25">
      <c r="A34" s="1"/>
      <c r="B34" s="6"/>
      <c r="C34" s="1"/>
      <c r="D34" s="46">
        <f t="shared" si="2"/>
        <v>43853</v>
      </c>
      <c r="E34" s="33">
        <v>410.17720000000003</v>
      </c>
      <c r="F34" s="54">
        <v>390.02363255400002</v>
      </c>
      <c r="G34" s="11">
        <f t="shared" si="0"/>
        <v>0.95086619284055762</v>
      </c>
      <c r="H34" s="10">
        <f t="shared" si="1"/>
        <v>-20.153567446000011</v>
      </c>
      <c r="I34" s="1"/>
      <c r="J34" s="49"/>
      <c r="K34" s="53"/>
    </row>
    <row r="35" spans="1:11" x14ac:dyDescent="0.25">
      <c r="A35" s="1"/>
      <c r="B35" s="6"/>
      <c r="C35" s="1"/>
      <c r="D35" s="46">
        <f t="shared" si="2"/>
        <v>43854</v>
      </c>
      <c r="E35" s="33">
        <v>410.17720000000003</v>
      </c>
      <c r="F35" s="54">
        <v>436.49031483300001</v>
      </c>
      <c r="G35" s="11">
        <f t="shared" ref="G35" si="3">F35/E35</f>
        <v>1.0641506032831665</v>
      </c>
      <c r="H35" s="10">
        <f t="shared" ref="H35" si="4">F35-E35</f>
        <v>26.313114832999986</v>
      </c>
      <c r="I35" s="1"/>
      <c r="J35" s="49"/>
      <c r="K35" s="53"/>
    </row>
    <row r="36" spans="1:11" x14ac:dyDescent="0.25">
      <c r="A36" s="1"/>
      <c r="B36" s="6"/>
      <c r="C36" s="1"/>
      <c r="D36" s="46">
        <f t="shared" si="2"/>
        <v>43855</v>
      </c>
      <c r="E36" s="33">
        <v>410.17720000000003</v>
      </c>
      <c r="F36" s="54">
        <v>435.31203367200004</v>
      </c>
      <c r="G36" s="11">
        <f t="shared" ref="G36:G42" si="5">F36/E36</f>
        <v>1.0612779883230956</v>
      </c>
      <c r="H36" s="10">
        <f t="shared" ref="H36:H42" si="6">F36-E36</f>
        <v>25.134833672000013</v>
      </c>
      <c r="I36" s="1"/>
      <c r="J36" s="49"/>
      <c r="K36" s="53"/>
    </row>
    <row r="37" spans="1:11" x14ac:dyDescent="0.25">
      <c r="A37" s="1"/>
      <c r="B37" s="6"/>
      <c r="C37" s="1"/>
      <c r="D37" s="46">
        <f t="shared" si="2"/>
        <v>43856</v>
      </c>
      <c r="E37" s="33">
        <v>410.17720000000003</v>
      </c>
      <c r="F37" s="54">
        <v>434.69446328199996</v>
      </c>
      <c r="G37" s="11">
        <f t="shared" si="5"/>
        <v>1.059772369800174</v>
      </c>
      <c r="H37" s="10">
        <f t="shared" si="6"/>
        <v>24.517263281999931</v>
      </c>
      <c r="I37" s="1"/>
      <c r="J37" s="49"/>
      <c r="K37" s="53"/>
    </row>
    <row r="38" spans="1:11" x14ac:dyDescent="0.25">
      <c r="A38" s="1"/>
      <c r="B38" s="6"/>
      <c r="C38" s="1"/>
      <c r="D38" s="46">
        <f t="shared" si="2"/>
        <v>43857</v>
      </c>
      <c r="E38" s="33">
        <v>410.17720000000003</v>
      </c>
      <c r="F38" s="54">
        <v>404.67199613899999</v>
      </c>
      <c r="G38" s="11">
        <f t="shared" si="5"/>
        <v>0.98657847422772393</v>
      </c>
      <c r="H38" s="10">
        <f t="shared" si="6"/>
        <v>-5.5052038610000409</v>
      </c>
      <c r="I38" s="1"/>
      <c r="J38" s="49"/>
      <c r="K38" s="53"/>
    </row>
    <row r="39" spans="1:11" x14ac:dyDescent="0.25">
      <c r="A39" s="1"/>
      <c r="B39" s="6"/>
      <c r="C39" s="1"/>
      <c r="D39" s="46">
        <f t="shared" si="2"/>
        <v>43858</v>
      </c>
      <c r="E39" s="33">
        <v>410.17720000000003</v>
      </c>
      <c r="F39" s="54">
        <v>402.37671822199997</v>
      </c>
      <c r="G39" s="11">
        <f t="shared" si="5"/>
        <v>0.9809826538920251</v>
      </c>
      <c r="H39" s="10">
        <f t="shared" si="6"/>
        <v>-7.8004817780000621</v>
      </c>
      <c r="I39" s="1"/>
      <c r="J39" s="49"/>
      <c r="K39" s="53"/>
    </row>
    <row r="40" spans="1:11" x14ac:dyDescent="0.25">
      <c r="A40" s="1"/>
      <c r="B40" s="6"/>
      <c r="C40" s="1"/>
      <c r="D40" s="46">
        <f t="shared" si="2"/>
        <v>43859</v>
      </c>
      <c r="E40" s="33">
        <v>410.17720000000003</v>
      </c>
      <c r="F40" s="54">
        <v>390.94252313600003</v>
      </c>
      <c r="G40" s="11">
        <f t="shared" si="5"/>
        <v>0.95310642116626665</v>
      </c>
      <c r="H40" s="10">
        <f t="shared" si="6"/>
        <v>-19.234676863999994</v>
      </c>
      <c r="I40" s="1"/>
      <c r="J40" s="49"/>
      <c r="K40" s="53"/>
    </row>
    <row r="41" spans="1:11" x14ac:dyDescent="0.25">
      <c r="A41" s="1"/>
      <c r="B41" s="6"/>
      <c r="C41" s="1"/>
      <c r="D41" s="46">
        <f t="shared" si="2"/>
        <v>43860</v>
      </c>
      <c r="E41" s="33">
        <v>410.17720000000003</v>
      </c>
      <c r="F41" s="54">
        <v>393.34721598000004</v>
      </c>
      <c r="G41" s="11">
        <f t="shared" si="5"/>
        <v>0.95896899188935913</v>
      </c>
      <c r="H41" s="10">
        <f t="shared" si="6"/>
        <v>-16.829984019999984</v>
      </c>
      <c r="I41" s="1"/>
      <c r="J41" s="49"/>
      <c r="K41" s="53"/>
    </row>
    <row r="42" spans="1:11" x14ac:dyDescent="0.25">
      <c r="A42" s="1"/>
      <c r="B42" s="6"/>
      <c r="C42" s="1"/>
      <c r="D42" s="46">
        <f t="shared" si="2"/>
        <v>43861</v>
      </c>
      <c r="E42" s="33">
        <v>410.17720000000003</v>
      </c>
      <c r="F42" s="54">
        <v>478.54492760400001</v>
      </c>
      <c r="G42" s="11">
        <f t="shared" si="5"/>
        <v>1.1666785174895142</v>
      </c>
      <c r="H42" s="10">
        <f t="shared" si="6"/>
        <v>68.367727603999981</v>
      </c>
      <c r="J42" s="49"/>
    </row>
    <row r="43" spans="1:11" x14ac:dyDescent="0.25">
      <c r="A43" s="1"/>
      <c r="B43" s="6"/>
      <c r="C43" s="1"/>
      <c r="D43" s="42" t="s">
        <v>77</v>
      </c>
      <c r="E43" s="33">
        <f>SUM(E29:E42)</f>
        <v>5742.4808000000003</v>
      </c>
      <c r="F43" s="34">
        <f>SUM(F29:F42)</f>
        <v>5838.4860047950006</v>
      </c>
      <c r="G43" s="11"/>
      <c r="H43" s="34">
        <f>SUM(H29:H42)</f>
        <v>96.005204794999713</v>
      </c>
      <c r="I43" s="1"/>
      <c r="J43" s="5"/>
    </row>
    <row r="44" spans="1:11" x14ac:dyDescent="0.25">
      <c r="A44" s="1"/>
      <c r="B44" s="6"/>
      <c r="C44" s="1"/>
      <c r="D44" s="9" t="s">
        <v>0</v>
      </c>
      <c r="E44" s="8"/>
      <c r="F44" s="8">
        <f>AVERAGE(F29:F42)</f>
        <v>417.03471462821432</v>
      </c>
      <c r="G44" s="11">
        <f>F43/E43</f>
        <v>1.0167184198151782</v>
      </c>
      <c r="H44" s="8">
        <f>AVERAGE(H29:H42)</f>
        <v>6.8575146282142656</v>
      </c>
      <c r="I44" s="1"/>
      <c r="J44" s="5"/>
    </row>
    <row r="45" spans="1:11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1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1" x14ac:dyDescent="0.25">
      <c r="A47" s="1"/>
      <c r="B47" s="6"/>
      <c r="C47" s="1"/>
      <c r="D47" s="1"/>
      <c r="E47" s="1"/>
      <c r="F47" s="1"/>
      <c r="G47" s="1"/>
      <c r="H47" s="1"/>
      <c r="I47" s="1"/>
      <c r="J47" s="5"/>
    </row>
    <row r="48" spans="1:11" x14ac:dyDescent="0.25">
      <c r="A48" s="1"/>
      <c r="B48" s="6"/>
      <c r="C48" s="1"/>
      <c r="D48" s="1"/>
      <c r="E48" s="1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</sheetData>
  <mergeCells count="11">
    <mergeCell ref="D25:D27"/>
    <mergeCell ref="E25:E27"/>
    <mergeCell ref="F25:F27"/>
    <mergeCell ref="G25:G27"/>
    <mergeCell ref="H25:H27"/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1:K49"/>
  <sheetViews>
    <sheetView showGridLines="0" topLeftCell="A25" workbookViewId="0"/>
  </sheetViews>
  <sheetFormatPr defaultRowHeight="12.75" x14ac:dyDescent="0.25"/>
  <cols>
    <col min="1" max="2" width="9.140625" style="1"/>
    <col min="3" max="3" width="4.7109375" style="1" customWidth="1"/>
    <col min="4" max="4" width="24.5703125" style="1" customWidth="1"/>
    <col min="5" max="5" width="19.5703125" style="1" bestFit="1" customWidth="1"/>
    <col min="6" max="8" width="18.7109375" style="1" customWidth="1"/>
    <col min="9" max="258" width="9.140625" style="1"/>
    <col min="259" max="259" width="4.7109375" style="1" customWidth="1"/>
    <col min="260" max="260" width="20.7109375" style="1" customWidth="1"/>
    <col min="261" max="264" width="18.7109375" style="1" customWidth="1"/>
    <col min="265" max="514" width="9.140625" style="1"/>
    <col min="515" max="515" width="4.7109375" style="1" customWidth="1"/>
    <col min="516" max="516" width="20.7109375" style="1" customWidth="1"/>
    <col min="517" max="520" width="18.7109375" style="1" customWidth="1"/>
    <col min="521" max="770" width="9.140625" style="1"/>
    <col min="771" max="771" width="4.7109375" style="1" customWidth="1"/>
    <col min="772" max="772" width="20.7109375" style="1" customWidth="1"/>
    <col min="773" max="776" width="18.7109375" style="1" customWidth="1"/>
    <col min="777" max="1026" width="9.140625" style="1"/>
    <col min="1027" max="1027" width="4.7109375" style="1" customWidth="1"/>
    <col min="1028" max="1028" width="20.7109375" style="1" customWidth="1"/>
    <col min="1029" max="1032" width="18.7109375" style="1" customWidth="1"/>
    <col min="1033" max="1282" width="9.140625" style="1"/>
    <col min="1283" max="1283" width="4.7109375" style="1" customWidth="1"/>
    <col min="1284" max="1284" width="20.7109375" style="1" customWidth="1"/>
    <col min="1285" max="1288" width="18.7109375" style="1" customWidth="1"/>
    <col min="1289" max="1538" width="9.140625" style="1"/>
    <col min="1539" max="1539" width="4.7109375" style="1" customWidth="1"/>
    <col min="1540" max="1540" width="20.7109375" style="1" customWidth="1"/>
    <col min="1541" max="1544" width="18.7109375" style="1" customWidth="1"/>
    <col min="1545" max="1794" width="9.140625" style="1"/>
    <col min="1795" max="1795" width="4.7109375" style="1" customWidth="1"/>
    <col min="1796" max="1796" width="20.7109375" style="1" customWidth="1"/>
    <col min="1797" max="1800" width="18.7109375" style="1" customWidth="1"/>
    <col min="1801" max="2050" width="9.140625" style="1"/>
    <col min="2051" max="2051" width="4.7109375" style="1" customWidth="1"/>
    <col min="2052" max="2052" width="20.7109375" style="1" customWidth="1"/>
    <col min="2053" max="2056" width="18.7109375" style="1" customWidth="1"/>
    <col min="2057" max="2306" width="9.140625" style="1"/>
    <col min="2307" max="2307" width="4.7109375" style="1" customWidth="1"/>
    <col min="2308" max="2308" width="20.7109375" style="1" customWidth="1"/>
    <col min="2309" max="2312" width="18.7109375" style="1" customWidth="1"/>
    <col min="2313" max="2562" width="9.140625" style="1"/>
    <col min="2563" max="2563" width="4.7109375" style="1" customWidth="1"/>
    <col min="2564" max="2564" width="20.7109375" style="1" customWidth="1"/>
    <col min="2565" max="2568" width="18.7109375" style="1" customWidth="1"/>
    <col min="2569" max="2818" width="9.140625" style="1"/>
    <col min="2819" max="2819" width="4.7109375" style="1" customWidth="1"/>
    <col min="2820" max="2820" width="20.7109375" style="1" customWidth="1"/>
    <col min="2821" max="2824" width="18.7109375" style="1" customWidth="1"/>
    <col min="2825" max="3074" width="9.140625" style="1"/>
    <col min="3075" max="3075" width="4.7109375" style="1" customWidth="1"/>
    <col min="3076" max="3076" width="20.7109375" style="1" customWidth="1"/>
    <col min="3077" max="3080" width="18.7109375" style="1" customWidth="1"/>
    <col min="3081" max="3330" width="9.140625" style="1"/>
    <col min="3331" max="3331" width="4.7109375" style="1" customWidth="1"/>
    <col min="3332" max="3332" width="20.7109375" style="1" customWidth="1"/>
    <col min="3333" max="3336" width="18.7109375" style="1" customWidth="1"/>
    <col min="3337" max="3586" width="9.140625" style="1"/>
    <col min="3587" max="3587" width="4.7109375" style="1" customWidth="1"/>
    <col min="3588" max="3588" width="20.7109375" style="1" customWidth="1"/>
    <col min="3589" max="3592" width="18.7109375" style="1" customWidth="1"/>
    <col min="3593" max="3842" width="9.140625" style="1"/>
    <col min="3843" max="3843" width="4.7109375" style="1" customWidth="1"/>
    <col min="3844" max="3844" width="20.7109375" style="1" customWidth="1"/>
    <col min="3845" max="3848" width="18.7109375" style="1" customWidth="1"/>
    <col min="3849" max="4098" width="9.140625" style="1"/>
    <col min="4099" max="4099" width="4.7109375" style="1" customWidth="1"/>
    <col min="4100" max="4100" width="20.7109375" style="1" customWidth="1"/>
    <col min="4101" max="4104" width="18.7109375" style="1" customWidth="1"/>
    <col min="4105" max="4354" width="9.140625" style="1"/>
    <col min="4355" max="4355" width="4.7109375" style="1" customWidth="1"/>
    <col min="4356" max="4356" width="20.7109375" style="1" customWidth="1"/>
    <col min="4357" max="4360" width="18.7109375" style="1" customWidth="1"/>
    <col min="4361" max="4610" width="9.140625" style="1"/>
    <col min="4611" max="4611" width="4.7109375" style="1" customWidth="1"/>
    <col min="4612" max="4612" width="20.7109375" style="1" customWidth="1"/>
    <col min="4613" max="4616" width="18.7109375" style="1" customWidth="1"/>
    <col min="4617" max="4866" width="9.140625" style="1"/>
    <col min="4867" max="4867" width="4.7109375" style="1" customWidth="1"/>
    <col min="4868" max="4868" width="20.7109375" style="1" customWidth="1"/>
    <col min="4869" max="4872" width="18.7109375" style="1" customWidth="1"/>
    <col min="4873" max="5122" width="9.140625" style="1"/>
    <col min="5123" max="5123" width="4.7109375" style="1" customWidth="1"/>
    <col min="5124" max="5124" width="20.7109375" style="1" customWidth="1"/>
    <col min="5125" max="5128" width="18.7109375" style="1" customWidth="1"/>
    <col min="5129" max="5378" width="9.140625" style="1"/>
    <col min="5379" max="5379" width="4.7109375" style="1" customWidth="1"/>
    <col min="5380" max="5380" width="20.7109375" style="1" customWidth="1"/>
    <col min="5381" max="5384" width="18.7109375" style="1" customWidth="1"/>
    <col min="5385" max="5634" width="9.140625" style="1"/>
    <col min="5635" max="5635" width="4.7109375" style="1" customWidth="1"/>
    <col min="5636" max="5636" width="20.7109375" style="1" customWidth="1"/>
    <col min="5637" max="5640" width="18.7109375" style="1" customWidth="1"/>
    <col min="5641" max="5890" width="9.140625" style="1"/>
    <col min="5891" max="5891" width="4.7109375" style="1" customWidth="1"/>
    <col min="5892" max="5892" width="20.7109375" style="1" customWidth="1"/>
    <col min="5893" max="5896" width="18.7109375" style="1" customWidth="1"/>
    <col min="5897" max="6146" width="9.140625" style="1"/>
    <col min="6147" max="6147" width="4.7109375" style="1" customWidth="1"/>
    <col min="6148" max="6148" width="20.7109375" style="1" customWidth="1"/>
    <col min="6149" max="6152" width="18.7109375" style="1" customWidth="1"/>
    <col min="6153" max="6402" width="9.140625" style="1"/>
    <col min="6403" max="6403" width="4.7109375" style="1" customWidth="1"/>
    <col min="6404" max="6404" width="20.7109375" style="1" customWidth="1"/>
    <col min="6405" max="6408" width="18.7109375" style="1" customWidth="1"/>
    <col min="6409" max="6658" width="9.140625" style="1"/>
    <col min="6659" max="6659" width="4.7109375" style="1" customWidth="1"/>
    <col min="6660" max="6660" width="20.7109375" style="1" customWidth="1"/>
    <col min="6661" max="6664" width="18.7109375" style="1" customWidth="1"/>
    <col min="6665" max="6914" width="9.140625" style="1"/>
    <col min="6915" max="6915" width="4.7109375" style="1" customWidth="1"/>
    <col min="6916" max="6916" width="20.7109375" style="1" customWidth="1"/>
    <col min="6917" max="6920" width="18.7109375" style="1" customWidth="1"/>
    <col min="6921" max="7170" width="9.140625" style="1"/>
    <col min="7171" max="7171" width="4.7109375" style="1" customWidth="1"/>
    <col min="7172" max="7172" width="20.7109375" style="1" customWidth="1"/>
    <col min="7173" max="7176" width="18.7109375" style="1" customWidth="1"/>
    <col min="7177" max="7426" width="9.140625" style="1"/>
    <col min="7427" max="7427" width="4.7109375" style="1" customWidth="1"/>
    <col min="7428" max="7428" width="20.7109375" style="1" customWidth="1"/>
    <col min="7429" max="7432" width="18.7109375" style="1" customWidth="1"/>
    <col min="7433" max="7682" width="9.140625" style="1"/>
    <col min="7683" max="7683" width="4.7109375" style="1" customWidth="1"/>
    <col min="7684" max="7684" width="20.7109375" style="1" customWidth="1"/>
    <col min="7685" max="7688" width="18.7109375" style="1" customWidth="1"/>
    <col min="7689" max="7938" width="9.140625" style="1"/>
    <col min="7939" max="7939" width="4.7109375" style="1" customWidth="1"/>
    <col min="7940" max="7940" width="20.7109375" style="1" customWidth="1"/>
    <col min="7941" max="7944" width="18.7109375" style="1" customWidth="1"/>
    <col min="7945" max="8194" width="9.140625" style="1"/>
    <col min="8195" max="8195" width="4.7109375" style="1" customWidth="1"/>
    <col min="8196" max="8196" width="20.7109375" style="1" customWidth="1"/>
    <col min="8197" max="8200" width="18.7109375" style="1" customWidth="1"/>
    <col min="8201" max="8450" width="9.140625" style="1"/>
    <col min="8451" max="8451" width="4.7109375" style="1" customWidth="1"/>
    <col min="8452" max="8452" width="20.7109375" style="1" customWidth="1"/>
    <col min="8453" max="8456" width="18.7109375" style="1" customWidth="1"/>
    <col min="8457" max="8706" width="9.140625" style="1"/>
    <col min="8707" max="8707" width="4.7109375" style="1" customWidth="1"/>
    <col min="8708" max="8708" width="20.7109375" style="1" customWidth="1"/>
    <col min="8709" max="8712" width="18.7109375" style="1" customWidth="1"/>
    <col min="8713" max="8962" width="9.140625" style="1"/>
    <col min="8963" max="8963" width="4.7109375" style="1" customWidth="1"/>
    <col min="8964" max="8964" width="20.7109375" style="1" customWidth="1"/>
    <col min="8965" max="8968" width="18.7109375" style="1" customWidth="1"/>
    <col min="8969" max="9218" width="9.140625" style="1"/>
    <col min="9219" max="9219" width="4.7109375" style="1" customWidth="1"/>
    <col min="9220" max="9220" width="20.7109375" style="1" customWidth="1"/>
    <col min="9221" max="9224" width="18.7109375" style="1" customWidth="1"/>
    <col min="9225" max="9474" width="9.140625" style="1"/>
    <col min="9475" max="9475" width="4.7109375" style="1" customWidth="1"/>
    <col min="9476" max="9476" width="20.7109375" style="1" customWidth="1"/>
    <col min="9477" max="9480" width="18.7109375" style="1" customWidth="1"/>
    <col min="9481" max="9730" width="9.140625" style="1"/>
    <col min="9731" max="9731" width="4.7109375" style="1" customWidth="1"/>
    <col min="9732" max="9732" width="20.7109375" style="1" customWidth="1"/>
    <col min="9733" max="9736" width="18.7109375" style="1" customWidth="1"/>
    <col min="9737" max="9986" width="9.140625" style="1"/>
    <col min="9987" max="9987" width="4.7109375" style="1" customWidth="1"/>
    <col min="9988" max="9988" width="20.7109375" style="1" customWidth="1"/>
    <col min="9989" max="9992" width="18.7109375" style="1" customWidth="1"/>
    <col min="9993" max="10242" width="9.140625" style="1"/>
    <col min="10243" max="10243" width="4.7109375" style="1" customWidth="1"/>
    <col min="10244" max="10244" width="20.7109375" style="1" customWidth="1"/>
    <col min="10245" max="10248" width="18.7109375" style="1" customWidth="1"/>
    <col min="10249" max="10498" width="9.140625" style="1"/>
    <col min="10499" max="10499" width="4.7109375" style="1" customWidth="1"/>
    <col min="10500" max="10500" width="20.7109375" style="1" customWidth="1"/>
    <col min="10501" max="10504" width="18.7109375" style="1" customWidth="1"/>
    <col min="10505" max="10754" width="9.140625" style="1"/>
    <col min="10755" max="10755" width="4.7109375" style="1" customWidth="1"/>
    <col min="10756" max="10756" width="20.7109375" style="1" customWidth="1"/>
    <col min="10757" max="10760" width="18.7109375" style="1" customWidth="1"/>
    <col min="10761" max="11010" width="9.140625" style="1"/>
    <col min="11011" max="11011" width="4.7109375" style="1" customWidth="1"/>
    <col min="11012" max="11012" width="20.7109375" style="1" customWidth="1"/>
    <col min="11013" max="11016" width="18.7109375" style="1" customWidth="1"/>
    <col min="11017" max="11266" width="9.140625" style="1"/>
    <col min="11267" max="11267" width="4.7109375" style="1" customWidth="1"/>
    <col min="11268" max="11268" width="20.7109375" style="1" customWidth="1"/>
    <col min="11269" max="11272" width="18.7109375" style="1" customWidth="1"/>
    <col min="11273" max="11522" width="9.140625" style="1"/>
    <col min="11523" max="11523" width="4.7109375" style="1" customWidth="1"/>
    <col min="11524" max="11524" width="20.7109375" style="1" customWidth="1"/>
    <col min="11525" max="11528" width="18.7109375" style="1" customWidth="1"/>
    <col min="11529" max="11778" width="9.140625" style="1"/>
    <col min="11779" max="11779" width="4.7109375" style="1" customWidth="1"/>
    <col min="11780" max="11780" width="20.7109375" style="1" customWidth="1"/>
    <col min="11781" max="11784" width="18.7109375" style="1" customWidth="1"/>
    <col min="11785" max="12034" width="9.140625" style="1"/>
    <col min="12035" max="12035" width="4.7109375" style="1" customWidth="1"/>
    <col min="12036" max="12036" width="20.7109375" style="1" customWidth="1"/>
    <col min="12037" max="12040" width="18.7109375" style="1" customWidth="1"/>
    <col min="12041" max="12290" width="9.140625" style="1"/>
    <col min="12291" max="12291" width="4.7109375" style="1" customWidth="1"/>
    <col min="12292" max="12292" width="20.7109375" style="1" customWidth="1"/>
    <col min="12293" max="12296" width="18.7109375" style="1" customWidth="1"/>
    <col min="12297" max="12546" width="9.140625" style="1"/>
    <col min="12547" max="12547" width="4.7109375" style="1" customWidth="1"/>
    <col min="12548" max="12548" width="20.7109375" style="1" customWidth="1"/>
    <col min="12549" max="12552" width="18.7109375" style="1" customWidth="1"/>
    <col min="12553" max="12802" width="9.140625" style="1"/>
    <col min="12803" max="12803" width="4.7109375" style="1" customWidth="1"/>
    <col min="12804" max="12804" width="20.7109375" style="1" customWidth="1"/>
    <col min="12805" max="12808" width="18.7109375" style="1" customWidth="1"/>
    <col min="12809" max="13058" width="9.140625" style="1"/>
    <col min="13059" max="13059" width="4.7109375" style="1" customWidth="1"/>
    <col min="13060" max="13060" width="20.7109375" style="1" customWidth="1"/>
    <col min="13061" max="13064" width="18.7109375" style="1" customWidth="1"/>
    <col min="13065" max="13314" width="9.140625" style="1"/>
    <col min="13315" max="13315" width="4.7109375" style="1" customWidth="1"/>
    <col min="13316" max="13316" width="20.7109375" style="1" customWidth="1"/>
    <col min="13317" max="13320" width="18.7109375" style="1" customWidth="1"/>
    <col min="13321" max="13570" width="9.140625" style="1"/>
    <col min="13571" max="13571" width="4.7109375" style="1" customWidth="1"/>
    <col min="13572" max="13572" width="20.7109375" style="1" customWidth="1"/>
    <col min="13573" max="13576" width="18.7109375" style="1" customWidth="1"/>
    <col min="13577" max="13826" width="9.140625" style="1"/>
    <col min="13827" max="13827" width="4.7109375" style="1" customWidth="1"/>
    <col min="13828" max="13828" width="20.7109375" style="1" customWidth="1"/>
    <col min="13829" max="13832" width="18.7109375" style="1" customWidth="1"/>
    <col min="13833" max="14082" width="9.140625" style="1"/>
    <col min="14083" max="14083" width="4.7109375" style="1" customWidth="1"/>
    <col min="14084" max="14084" width="20.7109375" style="1" customWidth="1"/>
    <col min="14085" max="14088" width="18.7109375" style="1" customWidth="1"/>
    <col min="14089" max="14338" width="9.140625" style="1"/>
    <col min="14339" max="14339" width="4.7109375" style="1" customWidth="1"/>
    <col min="14340" max="14340" width="20.7109375" style="1" customWidth="1"/>
    <col min="14341" max="14344" width="18.7109375" style="1" customWidth="1"/>
    <col min="14345" max="14594" width="9.140625" style="1"/>
    <col min="14595" max="14595" width="4.7109375" style="1" customWidth="1"/>
    <col min="14596" max="14596" width="20.7109375" style="1" customWidth="1"/>
    <col min="14597" max="14600" width="18.7109375" style="1" customWidth="1"/>
    <col min="14601" max="14850" width="9.140625" style="1"/>
    <col min="14851" max="14851" width="4.7109375" style="1" customWidth="1"/>
    <col min="14852" max="14852" width="20.7109375" style="1" customWidth="1"/>
    <col min="14853" max="14856" width="18.7109375" style="1" customWidth="1"/>
    <col min="14857" max="15106" width="9.140625" style="1"/>
    <col min="15107" max="15107" width="4.7109375" style="1" customWidth="1"/>
    <col min="15108" max="15108" width="20.7109375" style="1" customWidth="1"/>
    <col min="15109" max="15112" width="18.7109375" style="1" customWidth="1"/>
    <col min="15113" max="15362" width="9.140625" style="1"/>
    <col min="15363" max="15363" width="4.7109375" style="1" customWidth="1"/>
    <col min="15364" max="15364" width="20.7109375" style="1" customWidth="1"/>
    <col min="15365" max="15368" width="18.7109375" style="1" customWidth="1"/>
    <col min="15369" max="15618" width="9.140625" style="1"/>
    <col min="15619" max="15619" width="4.7109375" style="1" customWidth="1"/>
    <col min="15620" max="15620" width="20.7109375" style="1" customWidth="1"/>
    <col min="15621" max="15624" width="18.7109375" style="1" customWidth="1"/>
    <col min="15625" max="15874" width="9.140625" style="1"/>
    <col min="15875" max="15875" width="4.7109375" style="1" customWidth="1"/>
    <col min="15876" max="15876" width="20.7109375" style="1" customWidth="1"/>
    <col min="15877" max="15880" width="18.7109375" style="1" customWidth="1"/>
    <col min="15881" max="16130" width="9.140625" style="1"/>
    <col min="16131" max="16131" width="4.7109375" style="1" customWidth="1"/>
    <col min="16132" max="16132" width="20.7109375" style="1" customWidth="1"/>
    <col min="16133" max="16136" width="18.7109375" style="1" customWidth="1"/>
    <col min="16137" max="16384" width="9.140625" style="1"/>
  </cols>
  <sheetData>
    <row r="1" spans="2:11" x14ac:dyDescent="0.25">
      <c r="K1" s="28"/>
    </row>
    <row r="2" spans="2:11" x14ac:dyDescent="0.25">
      <c r="B2" s="31"/>
      <c r="C2" s="30"/>
      <c r="D2" s="30"/>
      <c r="E2" s="30"/>
      <c r="F2" s="30"/>
      <c r="G2" s="30"/>
      <c r="H2" s="30"/>
      <c r="I2" s="30"/>
      <c r="J2" s="29"/>
      <c r="K2" s="28"/>
    </row>
    <row r="3" spans="2:11" x14ac:dyDescent="0.25">
      <c r="B3" s="6"/>
      <c r="E3" s="27"/>
      <c r="F3" s="26" t="s">
        <v>35</v>
      </c>
      <c r="G3" s="27"/>
      <c r="J3" s="5"/>
    </row>
    <row r="4" spans="2:11" x14ac:dyDescent="0.25">
      <c r="B4" s="6"/>
      <c r="F4" s="26" t="s">
        <v>34</v>
      </c>
      <c r="J4" s="5"/>
    </row>
    <row r="5" spans="2:11" x14ac:dyDescent="0.25">
      <c r="B5" s="6"/>
      <c r="D5" s="16"/>
      <c r="J5" s="5"/>
    </row>
    <row r="6" spans="2:11" x14ac:dyDescent="0.25">
      <c r="B6" s="6"/>
      <c r="E6" s="25"/>
      <c r="J6" s="5"/>
    </row>
    <row r="7" spans="2:11" ht="15" customHeight="1" x14ac:dyDescent="0.25">
      <c r="B7" s="6"/>
      <c r="D7" s="16" t="s">
        <v>33</v>
      </c>
      <c r="E7" s="24" t="s">
        <v>36</v>
      </c>
      <c r="F7" s="24"/>
      <c r="J7" s="5"/>
    </row>
    <row r="8" spans="2:11" x14ac:dyDescent="0.25">
      <c r="B8" s="6"/>
      <c r="J8" s="5"/>
    </row>
    <row r="9" spans="2:11" x14ac:dyDescent="0.25">
      <c r="B9" s="6"/>
      <c r="D9" s="96" t="s">
        <v>32</v>
      </c>
      <c r="E9" s="96"/>
      <c r="F9" s="96"/>
      <c r="J9" s="5"/>
    </row>
    <row r="10" spans="2:11" x14ac:dyDescent="0.25">
      <c r="B10" s="6"/>
      <c r="J10" s="5"/>
    </row>
    <row r="11" spans="2:11" x14ac:dyDescent="0.25">
      <c r="B11" s="6"/>
      <c r="D11" s="1" t="s">
        <v>31</v>
      </c>
      <c r="J11" s="5"/>
    </row>
    <row r="12" spans="2:11" x14ac:dyDescent="0.25">
      <c r="B12" s="6"/>
      <c r="J12" s="5"/>
    </row>
    <row r="13" spans="2:11" ht="15" customHeight="1" x14ac:dyDescent="0.25">
      <c r="B13" s="6"/>
      <c r="D13" s="16" t="s">
        <v>30</v>
      </c>
      <c r="E13" s="23" t="s">
        <v>46</v>
      </c>
      <c r="J13" s="5"/>
    </row>
    <row r="14" spans="2:11" x14ac:dyDescent="0.25">
      <c r="B14" s="6"/>
      <c r="J14" s="5"/>
    </row>
    <row r="15" spans="2:11" x14ac:dyDescent="0.25">
      <c r="B15" s="6"/>
      <c r="H15" s="36" t="s">
        <v>29</v>
      </c>
      <c r="J15" s="5"/>
    </row>
    <row r="16" spans="2:11" ht="15" customHeight="1" x14ac:dyDescent="0.25">
      <c r="B16" s="6"/>
      <c r="C16" s="22"/>
      <c r="D16" s="21"/>
      <c r="E16" s="20"/>
      <c r="F16" s="20"/>
      <c r="G16" s="19"/>
      <c r="H16" s="12" t="s">
        <v>28</v>
      </c>
      <c r="J16" s="5"/>
    </row>
    <row r="17" spans="2:10" ht="15" customHeight="1" x14ac:dyDescent="0.25">
      <c r="B17" s="6"/>
      <c r="C17" s="15" t="s">
        <v>27</v>
      </c>
      <c r="D17" s="93" t="s">
        <v>26</v>
      </c>
      <c r="E17" s="94"/>
      <c r="F17" s="94"/>
      <c r="G17" s="95"/>
      <c r="H17" s="7"/>
      <c r="J17" s="5"/>
    </row>
    <row r="18" spans="2:10" ht="15" customHeight="1" x14ac:dyDescent="0.25">
      <c r="B18" s="6"/>
      <c r="C18" s="18"/>
      <c r="D18" s="93" t="s">
        <v>25</v>
      </c>
      <c r="E18" s="94"/>
      <c r="F18" s="94"/>
      <c r="G18" s="95"/>
      <c r="H18" s="7" t="s">
        <v>47</v>
      </c>
      <c r="J18" s="5"/>
    </row>
    <row r="19" spans="2:10" ht="15" customHeight="1" x14ac:dyDescent="0.25">
      <c r="B19" s="6"/>
      <c r="C19" s="17"/>
      <c r="D19" s="93" t="s">
        <v>24</v>
      </c>
      <c r="E19" s="94"/>
      <c r="F19" s="94"/>
      <c r="G19" s="95"/>
      <c r="H19" s="7" t="s">
        <v>23</v>
      </c>
      <c r="J19" s="5"/>
    </row>
    <row r="20" spans="2:10" ht="15" customHeight="1" x14ac:dyDescent="0.25"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162.9272</v>
      </c>
      <c r="J20" s="5"/>
    </row>
    <row r="21" spans="2:10" ht="15" customHeight="1" x14ac:dyDescent="0.25"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J21" s="5"/>
    </row>
    <row r="22" spans="2:10" x14ac:dyDescent="0.25">
      <c r="B22" s="6"/>
      <c r="J22" s="5"/>
    </row>
    <row r="23" spans="2:10" x14ac:dyDescent="0.25">
      <c r="B23" s="6"/>
      <c r="J23" s="5"/>
    </row>
    <row r="24" spans="2:10" x14ac:dyDescent="0.25">
      <c r="B24" s="6"/>
      <c r="H24" s="16" t="s">
        <v>17</v>
      </c>
      <c r="J24" s="5"/>
    </row>
    <row r="25" spans="2:10" ht="14.1" customHeight="1" x14ac:dyDescent="0.25">
      <c r="B25" s="6"/>
      <c r="D25" s="15" t="s">
        <v>16</v>
      </c>
      <c r="E25" s="15" t="s">
        <v>15</v>
      </c>
      <c r="F25" s="15" t="s">
        <v>14</v>
      </c>
      <c r="G25" s="15" t="s">
        <v>13</v>
      </c>
      <c r="H25" s="15" t="s">
        <v>12</v>
      </c>
      <c r="J25" s="5"/>
    </row>
    <row r="26" spans="2:10" ht="14.1" customHeight="1" x14ac:dyDescent="0.25">
      <c r="B26" s="6"/>
      <c r="D26" s="13" t="s">
        <v>11</v>
      </c>
      <c r="E26" s="13" t="s">
        <v>10</v>
      </c>
      <c r="F26" s="13" t="s">
        <v>9</v>
      </c>
      <c r="G26" s="13" t="s">
        <v>8</v>
      </c>
      <c r="H26" s="13" t="s">
        <v>7</v>
      </c>
      <c r="J26" s="5"/>
    </row>
    <row r="27" spans="2:10" ht="13.5" customHeight="1" x14ac:dyDescent="0.25">
      <c r="B27" s="6"/>
      <c r="D27" s="13"/>
      <c r="E27" s="14" t="s">
        <v>6</v>
      </c>
      <c r="F27" s="13" t="s">
        <v>5</v>
      </c>
      <c r="G27" s="13" t="s">
        <v>4</v>
      </c>
      <c r="H27" s="13" t="s">
        <v>3</v>
      </c>
      <c r="J27" s="5"/>
    </row>
    <row r="28" spans="2:10" ht="14.1" customHeight="1" x14ac:dyDescent="0.25">
      <c r="B28" s="6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J28" s="5"/>
    </row>
    <row r="29" spans="2:10" ht="15" customHeight="1" x14ac:dyDescent="0.25">
      <c r="B29" s="6"/>
      <c r="D29" s="32">
        <v>43232</v>
      </c>
      <c r="E29" s="33">
        <f>$H$20</f>
        <v>162.9272</v>
      </c>
      <c r="F29" s="8">
        <v>190.02</v>
      </c>
      <c r="G29" s="11">
        <f t="shared" ref="G29:G33" si="0">F29/E29</f>
        <v>1.1662877653332286</v>
      </c>
      <c r="H29" s="10">
        <f t="shared" ref="H29:H33" si="1">F29-E29</f>
        <v>27.092800000000011</v>
      </c>
      <c r="J29" s="5"/>
    </row>
    <row r="30" spans="2:10" ht="15" customHeight="1" x14ac:dyDescent="0.25">
      <c r="B30" s="6"/>
      <c r="D30" s="32">
        <f>D29+1</f>
        <v>43233</v>
      </c>
      <c r="E30" s="33">
        <f>$H$20</f>
        <v>162.9272</v>
      </c>
      <c r="F30" s="8">
        <v>190.02</v>
      </c>
      <c r="G30" s="11">
        <f t="shared" si="0"/>
        <v>1.1662877653332286</v>
      </c>
      <c r="H30" s="10">
        <f t="shared" si="1"/>
        <v>27.092800000000011</v>
      </c>
      <c r="J30" s="5"/>
    </row>
    <row r="31" spans="2:10" ht="15" customHeight="1" x14ac:dyDescent="0.25">
      <c r="B31" s="6"/>
      <c r="D31" s="32">
        <f t="shared" ref="D31:D42" si="2">D30+1</f>
        <v>43234</v>
      </c>
      <c r="E31" s="33">
        <f>$H$20</f>
        <v>162.9272</v>
      </c>
      <c r="F31" s="8">
        <v>190.02</v>
      </c>
      <c r="G31" s="11">
        <f t="shared" si="0"/>
        <v>1.1662877653332286</v>
      </c>
      <c r="H31" s="10">
        <f t="shared" si="1"/>
        <v>27.092800000000011</v>
      </c>
      <c r="J31" s="5"/>
    </row>
    <row r="32" spans="2:10" ht="15" customHeight="1" x14ac:dyDescent="0.25">
      <c r="B32" s="6"/>
      <c r="D32" s="32">
        <f t="shared" si="2"/>
        <v>43235</v>
      </c>
      <c r="E32" s="33">
        <f>$H$20</f>
        <v>162.9272</v>
      </c>
      <c r="F32" s="8">
        <v>190.02</v>
      </c>
      <c r="G32" s="11">
        <f t="shared" si="0"/>
        <v>1.1662877653332286</v>
      </c>
      <c r="H32" s="10">
        <f t="shared" si="1"/>
        <v>27.092800000000011</v>
      </c>
      <c r="J32" s="5"/>
    </row>
    <row r="33" spans="2:10" ht="15" customHeight="1" x14ac:dyDescent="0.25">
      <c r="B33" s="6"/>
      <c r="D33" s="32">
        <f t="shared" si="2"/>
        <v>43236</v>
      </c>
      <c r="E33" s="33">
        <f>$H$20</f>
        <v>162.9272</v>
      </c>
      <c r="F33" s="8">
        <v>190.02</v>
      </c>
      <c r="G33" s="11">
        <f t="shared" si="0"/>
        <v>1.1662877653332286</v>
      </c>
      <c r="H33" s="10">
        <f t="shared" si="1"/>
        <v>27.092800000000011</v>
      </c>
      <c r="J33" s="5"/>
    </row>
    <row r="34" spans="2:10" ht="15" customHeight="1" x14ac:dyDescent="0.25">
      <c r="B34" s="6"/>
      <c r="D34" s="32">
        <f t="shared" si="2"/>
        <v>43237</v>
      </c>
      <c r="E34" s="33">
        <f t="shared" ref="E34:E42" si="3">$H$20</f>
        <v>162.9272</v>
      </c>
      <c r="F34" s="8">
        <v>190.02</v>
      </c>
      <c r="G34" s="11">
        <f t="shared" ref="G34" si="4">F34/E34</f>
        <v>1.1662877653332286</v>
      </c>
      <c r="H34" s="10">
        <f t="shared" ref="H34" si="5">F34-E34</f>
        <v>27.092800000000011</v>
      </c>
      <c r="J34" s="5"/>
    </row>
    <row r="35" spans="2:10" ht="15" customHeight="1" x14ac:dyDescent="0.25">
      <c r="B35" s="6"/>
      <c r="D35" s="32">
        <f t="shared" si="2"/>
        <v>43238</v>
      </c>
      <c r="E35" s="33">
        <f t="shared" si="3"/>
        <v>162.9272</v>
      </c>
      <c r="F35" s="8">
        <v>190.02</v>
      </c>
      <c r="G35" s="11">
        <f t="shared" ref="G35:G37" si="6">F35/E35</f>
        <v>1.1662877653332286</v>
      </c>
      <c r="H35" s="10">
        <f t="shared" ref="H35:H37" si="7">F35-E35</f>
        <v>27.092800000000011</v>
      </c>
      <c r="J35" s="5"/>
    </row>
    <row r="36" spans="2:10" ht="15" customHeight="1" x14ac:dyDescent="0.25">
      <c r="B36" s="6"/>
      <c r="D36" s="32">
        <f t="shared" si="2"/>
        <v>43239</v>
      </c>
      <c r="E36" s="33">
        <f t="shared" si="3"/>
        <v>162.9272</v>
      </c>
      <c r="F36" s="8">
        <v>190.02</v>
      </c>
      <c r="G36" s="11">
        <f t="shared" si="6"/>
        <v>1.1662877653332286</v>
      </c>
      <c r="H36" s="10">
        <f t="shared" si="7"/>
        <v>27.092800000000011</v>
      </c>
      <c r="J36" s="5"/>
    </row>
    <row r="37" spans="2:10" ht="15" customHeight="1" x14ac:dyDescent="0.25">
      <c r="B37" s="6"/>
      <c r="D37" s="32">
        <f t="shared" si="2"/>
        <v>43240</v>
      </c>
      <c r="E37" s="33">
        <f t="shared" si="3"/>
        <v>162.9272</v>
      </c>
      <c r="F37" s="8">
        <v>190.02</v>
      </c>
      <c r="G37" s="11">
        <f t="shared" si="6"/>
        <v>1.1662877653332286</v>
      </c>
      <c r="H37" s="10">
        <f t="shared" si="7"/>
        <v>27.092800000000011</v>
      </c>
      <c r="J37" s="5"/>
    </row>
    <row r="38" spans="2:10" ht="15" customHeight="1" x14ac:dyDescent="0.25">
      <c r="B38" s="6"/>
      <c r="D38" s="32">
        <f t="shared" si="2"/>
        <v>43241</v>
      </c>
      <c r="E38" s="33">
        <f t="shared" si="3"/>
        <v>162.9272</v>
      </c>
      <c r="F38" s="8">
        <v>190.02</v>
      </c>
      <c r="G38" s="11">
        <f t="shared" ref="G38:G41" si="8">F38/E38</f>
        <v>1.1662877653332286</v>
      </c>
      <c r="H38" s="10">
        <f t="shared" ref="H38:H41" si="9">F38-E38</f>
        <v>27.092800000000011</v>
      </c>
      <c r="J38" s="5"/>
    </row>
    <row r="39" spans="2:10" ht="15" customHeight="1" x14ac:dyDescent="0.25">
      <c r="B39" s="6"/>
      <c r="D39" s="32">
        <f t="shared" si="2"/>
        <v>43242</v>
      </c>
      <c r="E39" s="33">
        <f t="shared" si="3"/>
        <v>162.9272</v>
      </c>
      <c r="F39" s="8">
        <v>190.02</v>
      </c>
      <c r="G39" s="11">
        <f t="shared" si="8"/>
        <v>1.1662877653332286</v>
      </c>
      <c r="H39" s="10">
        <f t="shared" si="9"/>
        <v>27.092800000000011</v>
      </c>
      <c r="J39" s="5"/>
    </row>
    <row r="40" spans="2:10" ht="15" customHeight="1" x14ac:dyDescent="0.25">
      <c r="B40" s="6"/>
      <c r="D40" s="32">
        <f t="shared" si="2"/>
        <v>43243</v>
      </c>
      <c r="E40" s="33">
        <f t="shared" si="3"/>
        <v>162.9272</v>
      </c>
      <c r="F40" s="8">
        <v>190.02</v>
      </c>
      <c r="G40" s="11">
        <f t="shared" si="8"/>
        <v>1.1662877653332286</v>
      </c>
      <c r="H40" s="10">
        <f t="shared" si="9"/>
        <v>27.092800000000011</v>
      </c>
      <c r="J40" s="5"/>
    </row>
    <row r="41" spans="2:10" ht="15" customHeight="1" x14ac:dyDescent="0.25">
      <c r="B41" s="6"/>
      <c r="D41" s="32">
        <f t="shared" si="2"/>
        <v>43244</v>
      </c>
      <c r="E41" s="33">
        <f t="shared" si="3"/>
        <v>162.9272</v>
      </c>
      <c r="F41" s="8">
        <v>190.02</v>
      </c>
      <c r="G41" s="11">
        <f t="shared" si="8"/>
        <v>1.1662877653332286</v>
      </c>
      <c r="H41" s="10">
        <f t="shared" si="9"/>
        <v>27.092800000000011</v>
      </c>
      <c r="J41" s="5"/>
    </row>
    <row r="42" spans="2:10" ht="15" customHeight="1" x14ac:dyDescent="0.25">
      <c r="B42" s="6"/>
      <c r="D42" s="32">
        <f t="shared" si="2"/>
        <v>43245</v>
      </c>
      <c r="E42" s="33">
        <f t="shared" si="3"/>
        <v>162.9272</v>
      </c>
      <c r="F42" s="8">
        <v>190.02</v>
      </c>
      <c r="G42" s="11">
        <f t="shared" ref="G42" si="10">F42/E42</f>
        <v>1.1662877653332286</v>
      </c>
      <c r="H42" s="10">
        <f t="shared" ref="H42" si="11">F42-E42</f>
        <v>27.092800000000011</v>
      </c>
      <c r="J42" s="5"/>
    </row>
    <row r="43" spans="2:10" ht="15" customHeight="1" x14ac:dyDescent="0.25">
      <c r="B43" s="6"/>
      <c r="D43" s="9" t="s">
        <v>1</v>
      </c>
      <c r="E43" s="34">
        <f>SUM(E29:E42)</f>
        <v>2280.9808000000003</v>
      </c>
      <c r="F43" s="34">
        <f>SUM(F29:F42)</f>
        <v>2660.28</v>
      </c>
      <c r="G43" s="34"/>
      <c r="H43" s="34">
        <f>SUM(H29:H42)</f>
        <v>379.29920000000016</v>
      </c>
      <c r="J43" s="5"/>
    </row>
    <row r="44" spans="2:10" ht="15" customHeight="1" x14ac:dyDescent="0.25">
      <c r="B44" s="6"/>
      <c r="D44" s="9" t="s">
        <v>0</v>
      </c>
      <c r="E44" s="8"/>
      <c r="F44" s="8">
        <f>AVERAGE(F29:F42)</f>
        <v>190.02</v>
      </c>
      <c r="G44" s="7"/>
      <c r="H44" s="8">
        <f>AVERAGE(H29:H42)</f>
        <v>27.092800000000011</v>
      </c>
      <c r="J44" s="5"/>
    </row>
    <row r="45" spans="2:10" x14ac:dyDescent="0.25">
      <c r="B45" s="6"/>
      <c r="J45" s="5"/>
    </row>
    <row r="46" spans="2:10" x14ac:dyDescent="0.25">
      <c r="B46" s="6"/>
      <c r="J46" s="5"/>
    </row>
    <row r="47" spans="2:10" x14ac:dyDescent="0.25">
      <c r="B47" s="6"/>
      <c r="J47" s="5"/>
    </row>
    <row r="48" spans="2:10" x14ac:dyDescent="0.25">
      <c r="B48" s="6"/>
      <c r="J48" s="5"/>
    </row>
    <row r="49" spans="2:10" x14ac:dyDescent="0.25">
      <c r="B49" s="4"/>
      <c r="C49" s="3"/>
      <c r="D49" s="3"/>
      <c r="E49" s="3"/>
      <c r="F49" s="3"/>
      <c r="G49" s="3"/>
      <c r="H49" s="3"/>
      <c r="I49" s="3"/>
      <c r="J49" s="2"/>
    </row>
  </sheetData>
  <mergeCells count="6"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34" workbookViewId="0">
      <selection activeCell="H55" sqref="H55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7.7109375" bestFit="1" customWidth="1"/>
    <col min="11" max="11" width="16.85546875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108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106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39">
        <v>10367.98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414.7192</v>
      </c>
      <c r="I20" s="1"/>
      <c r="J20" s="5"/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I21" s="1"/>
      <c r="J21" s="5"/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  <c r="L22" s="48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ht="25.5" customHeight="1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43862</v>
      </c>
      <c r="E29" s="33">
        <v>414.7192</v>
      </c>
      <c r="F29" s="54">
        <v>432.10492065900002</v>
      </c>
      <c r="G29" s="11">
        <f t="shared" ref="G29:G42" si="0">F29/E29</f>
        <v>1.0419216681045875</v>
      </c>
      <c r="H29" s="10">
        <f t="shared" ref="H29:H42" si="1">F29-E29</f>
        <v>17.385720659000015</v>
      </c>
      <c r="I29" s="1"/>
      <c r="J29" s="49"/>
      <c r="K29" s="50">
        <v>432.10492065900002</v>
      </c>
      <c r="L29" t="b">
        <f>K29=F29</f>
        <v>1</v>
      </c>
    </row>
    <row r="30" spans="1:12" x14ac:dyDescent="0.25">
      <c r="A30" s="1"/>
      <c r="B30" s="6"/>
      <c r="C30" s="1"/>
      <c r="D30" s="46">
        <f>+D29+1</f>
        <v>43863</v>
      </c>
      <c r="E30" s="33">
        <v>414.7192</v>
      </c>
      <c r="F30" s="54">
        <v>419.25601876600001</v>
      </c>
      <c r="G30" s="11">
        <f t="shared" si="0"/>
        <v>1.0109394953645745</v>
      </c>
      <c r="H30" s="10">
        <f t="shared" si="1"/>
        <v>4.5368187660000103</v>
      </c>
      <c r="I30" s="1"/>
      <c r="J30" s="49"/>
      <c r="K30" s="50">
        <v>419.25601876600001</v>
      </c>
      <c r="L30" t="b">
        <f t="shared" ref="L30:L42" si="2">K30=F30</f>
        <v>1</v>
      </c>
    </row>
    <row r="31" spans="1:12" x14ac:dyDescent="0.25">
      <c r="A31" s="1"/>
      <c r="B31" s="6"/>
      <c r="C31" s="1"/>
      <c r="D31" s="46">
        <f t="shared" ref="D31:D42" si="3">+D30+1</f>
        <v>43864</v>
      </c>
      <c r="E31" s="33">
        <v>414.7192</v>
      </c>
      <c r="F31" s="54">
        <v>396.45847244399999</v>
      </c>
      <c r="G31" s="11">
        <f t="shared" si="0"/>
        <v>0.95596845394184782</v>
      </c>
      <c r="H31" s="10">
        <f t="shared" si="1"/>
        <v>-18.260727556000006</v>
      </c>
      <c r="I31" s="1"/>
      <c r="J31" s="49"/>
      <c r="K31" s="50">
        <v>396.45847244399999</v>
      </c>
      <c r="L31" t="b">
        <f t="shared" si="2"/>
        <v>1</v>
      </c>
    </row>
    <row r="32" spans="1:12" x14ac:dyDescent="0.25">
      <c r="A32" s="1"/>
      <c r="B32" s="6"/>
      <c r="C32" s="1"/>
      <c r="D32" s="46">
        <f t="shared" si="3"/>
        <v>43865</v>
      </c>
      <c r="E32" s="33">
        <v>414.7192</v>
      </c>
      <c r="F32" s="54">
        <v>393.36872786700002</v>
      </c>
      <c r="G32" s="11">
        <f t="shared" si="0"/>
        <v>0.94851824527776873</v>
      </c>
      <c r="H32" s="10">
        <f t="shared" si="1"/>
        <v>-21.350472132999982</v>
      </c>
      <c r="I32" s="1"/>
      <c r="J32" s="49"/>
      <c r="K32" s="50">
        <v>393.36872786700002</v>
      </c>
      <c r="L32" t="b">
        <f t="shared" si="2"/>
        <v>1</v>
      </c>
    </row>
    <row r="33" spans="1:12" ht="14.25" customHeight="1" x14ac:dyDescent="0.25">
      <c r="A33" s="1"/>
      <c r="B33" s="6"/>
      <c r="C33" s="1"/>
      <c r="D33" s="46">
        <f t="shared" si="3"/>
        <v>43866</v>
      </c>
      <c r="E33" s="33">
        <v>414.7192</v>
      </c>
      <c r="F33" s="54">
        <v>407.05154230700003</v>
      </c>
      <c r="G33" s="11">
        <f t="shared" si="0"/>
        <v>0.98151120639459188</v>
      </c>
      <c r="H33" s="10">
        <f t="shared" si="1"/>
        <v>-7.6676576929999669</v>
      </c>
      <c r="I33" s="1"/>
      <c r="J33" s="49"/>
      <c r="K33" s="50">
        <v>407.05154230700003</v>
      </c>
      <c r="L33" t="b">
        <f t="shared" si="2"/>
        <v>1</v>
      </c>
    </row>
    <row r="34" spans="1:12" x14ac:dyDescent="0.25">
      <c r="A34" s="1"/>
      <c r="B34" s="6"/>
      <c r="C34" s="1"/>
      <c r="D34" s="46">
        <f t="shared" si="3"/>
        <v>43867</v>
      </c>
      <c r="E34" s="33">
        <v>414.7192</v>
      </c>
      <c r="F34" s="54">
        <v>407.80433303500001</v>
      </c>
      <c r="G34" s="11">
        <f t="shared" si="0"/>
        <v>0.98332638815613072</v>
      </c>
      <c r="H34" s="10">
        <f t="shared" si="1"/>
        <v>-6.9148669649999874</v>
      </c>
      <c r="I34" s="1"/>
      <c r="J34" s="49"/>
      <c r="K34" s="53">
        <v>407.80433303500001</v>
      </c>
      <c r="L34" t="b">
        <f t="shared" si="2"/>
        <v>1</v>
      </c>
    </row>
    <row r="35" spans="1:12" x14ac:dyDescent="0.25">
      <c r="A35" s="1"/>
      <c r="B35" s="6"/>
      <c r="C35" s="1"/>
      <c r="D35" s="46">
        <f t="shared" si="3"/>
        <v>43868</v>
      </c>
      <c r="E35" s="33">
        <v>414.7192</v>
      </c>
      <c r="F35" s="54">
        <v>431.847698729</v>
      </c>
      <c r="G35" s="11">
        <f t="shared" si="0"/>
        <v>1.0413014365599664</v>
      </c>
      <c r="H35" s="10">
        <f t="shared" si="1"/>
        <v>17.128498729</v>
      </c>
      <c r="I35" s="1"/>
      <c r="J35" s="49"/>
      <c r="K35" s="53">
        <v>431.847698729</v>
      </c>
      <c r="L35" t="b">
        <f t="shared" si="2"/>
        <v>1</v>
      </c>
    </row>
    <row r="36" spans="1:12" x14ac:dyDescent="0.25">
      <c r="A36" s="1"/>
      <c r="B36" s="6"/>
      <c r="C36" s="1"/>
      <c r="D36" s="46">
        <f t="shared" si="3"/>
        <v>43869</v>
      </c>
      <c r="E36" s="33">
        <v>414.7192</v>
      </c>
      <c r="F36" s="54">
        <v>429.42528678299999</v>
      </c>
      <c r="G36" s="11">
        <f t="shared" si="0"/>
        <v>1.0354603471047397</v>
      </c>
      <c r="H36" s="10">
        <f t="shared" si="1"/>
        <v>14.706086782999989</v>
      </c>
      <c r="I36" s="1"/>
      <c r="J36" s="49"/>
      <c r="K36" s="53">
        <v>429.42528678299999</v>
      </c>
      <c r="L36" t="b">
        <f t="shared" si="2"/>
        <v>1</v>
      </c>
    </row>
    <row r="37" spans="1:12" x14ac:dyDescent="0.25">
      <c r="A37" s="1"/>
      <c r="B37" s="6"/>
      <c r="C37" s="1"/>
      <c r="D37" s="46">
        <f t="shared" si="3"/>
        <v>43870</v>
      </c>
      <c r="E37" s="33">
        <v>414.7192</v>
      </c>
      <c r="F37" s="54">
        <v>427.27946794499996</v>
      </c>
      <c r="G37" s="11">
        <f t="shared" si="0"/>
        <v>1.0302861983361271</v>
      </c>
      <c r="H37" s="10">
        <f t="shared" si="1"/>
        <v>12.560267944999964</v>
      </c>
      <c r="I37" s="1"/>
      <c r="J37" s="49"/>
      <c r="K37" s="53">
        <v>427.27946794499996</v>
      </c>
      <c r="L37" t="b">
        <f t="shared" si="2"/>
        <v>1</v>
      </c>
    </row>
    <row r="38" spans="1:12" x14ac:dyDescent="0.25">
      <c r="A38" s="1"/>
      <c r="B38" s="6"/>
      <c r="C38" s="1"/>
      <c r="D38" s="46">
        <f t="shared" si="3"/>
        <v>43871</v>
      </c>
      <c r="E38" s="33">
        <v>414.7192</v>
      </c>
      <c r="F38" s="54">
        <v>394.93144234800002</v>
      </c>
      <c r="G38" s="11">
        <f t="shared" si="0"/>
        <v>0.95228637195480703</v>
      </c>
      <c r="H38" s="10">
        <f t="shared" si="1"/>
        <v>-19.787757651999982</v>
      </c>
      <c r="I38" s="1"/>
      <c r="J38" s="49"/>
      <c r="K38" s="53">
        <v>394.93144234800002</v>
      </c>
      <c r="L38" t="b">
        <f t="shared" si="2"/>
        <v>1</v>
      </c>
    </row>
    <row r="39" spans="1:12" x14ac:dyDescent="0.25">
      <c r="A39" s="1"/>
      <c r="B39" s="6"/>
      <c r="C39" s="1"/>
      <c r="D39" s="46">
        <f t="shared" si="3"/>
        <v>43872</v>
      </c>
      <c r="E39" s="33">
        <v>414.7192</v>
      </c>
      <c r="F39" s="54">
        <v>394.20767657900001</v>
      </c>
      <c r="G39" s="11">
        <f t="shared" si="0"/>
        <v>0.95054117720857878</v>
      </c>
      <c r="H39" s="10">
        <f t="shared" si="1"/>
        <v>-20.511523420999993</v>
      </c>
      <c r="I39" s="1"/>
      <c r="J39" s="49"/>
      <c r="K39" s="53">
        <v>394.20767657900001</v>
      </c>
      <c r="L39" t="b">
        <f t="shared" si="2"/>
        <v>1</v>
      </c>
    </row>
    <row r="40" spans="1:12" x14ac:dyDescent="0.25">
      <c r="A40" s="1"/>
      <c r="B40" s="6"/>
      <c r="C40" s="1"/>
      <c r="D40" s="46">
        <f t="shared" si="3"/>
        <v>43873</v>
      </c>
      <c r="E40" s="33">
        <v>414.7192</v>
      </c>
      <c r="F40" s="55">
        <v>420.09853019600001</v>
      </c>
      <c r="G40" s="11">
        <f t="shared" si="0"/>
        <v>1.0129710179707136</v>
      </c>
      <c r="H40" s="10">
        <f t="shared" si="1"/>
        <v>5.3793301960000122</v>
      </c>
      <c r="I40" s="1"/>
      <c r="J40" s="49"/>
      <c r="K40" s="53">
        <v>420.09853019600001</v>
      </c>
      <c r="L40" t="b">
        <f t="shared" si="2"/>
        <v>1</v>
      </c>
    </row>
    <row r="41" spans="1:12" x14ac:dyDescent="0.25">
      <c r="A41" s="1"/>
      <c r="B41" s="6"/>
      <c r="C41" s="1"/>
      <c r="D41" s="46">
        <f t="shared" si="3"/>
        <v>43874</v>
      </c>
      <c r="E41" s="33">
        <v>414.7192</v>
      </c>
      <c r="F41" s="8">
        <v>434.23882120500002</v>
      </c>
      <c r="G41" s="11">
        <f t="shared" si="0"/>
        <v>1.0470670786522545</v>
      </c>
      <c r="H41" s="10">
        <f t="shared" si="1"/>
        <v>19.519621205000021</v>
      </c>
      <c r="I41" s="1"/>
      <c r="J41" s="49"/>
      <c r="K41" s="53">
        <v>434.23882120500002</v>
      </c>
      <c r="L41" t="b">
        <f t="shared" si="2"/>
        <v>1</v>
      </c>
    </row>
    <row r="42" spans="1:12" x14ac:dyDescent="0.25">
      <c r="A42" s="1"/>
      <c r="B42" s="6"/>
      <c r="C42" s="1"/>
      <c r="D42" s="46">
        <f t="shared" si="3"/>
        <v>43875</v>
      </c>
      <c r="E42" s="33">
        <v>414.7192</v>
      </c>
      <c r="F42" s="8">
        <v>464.851115338</v>
      </c>
      <c r="G42" s="11">
        <f t="shared" si="0"/>
        <v>1.1208815876814964</v>
      </c>
      <c r="H42" s="10">
        <f t="shared" si="1"/>
        <v>50.131915337999999</v>
      </c>
      <c r="J42" s="49"/>
      <c r="K42" s="53">
        <v>464.851115338</v>
      </c>
      <c r="L42" t="b">
        <f t="shared" si="2"/>
        <v>1</v>
      </c>
    </row>
    <row r="43" spans="1:12" x14ac:dyDescent="0.25">
      <c r="A43" s="1"/>
      <c r="B43" s="6"/>
      <c r="C43" s="1"/>
      <c r="D43" s="42" t="s">
        <v>77</v>
      </c>
      <c r="E43" s="33">
        <f>SUM(E29:E42)</f>
        <v>5806.0687999999991</v>
      </c>
      <c r="F43" s="34">
        <f>SUM(F29:F42)</f>
        <v>5852.9240542009993</v>
      </c>
      <c r="G43" s="11"/>
      <c r="H43" s="34">
        <f>SUM(H29:H42)</f>
        <v>46.855254201000093</v>
      </c>
      <c r="I43" s="1"/>
      <c r="J43" s="5"/>
    </row>
    <row r="44" spans="1:12" x14ac:dyDescent="0.25">
      <c r="A44" s="1"/>
      <c r="B44" s="6"/>
      <c r="C44" s="1"/>
      <c r="D44" s="9" t="s">
        <v>0</v>
      </c>
      <c r="E44" s="8"/>
      <c r="F44" s="8">
        <f>AVERAGE(F29:F42)</f>
        <v>418.06600387149996</v>
      </c>
      <c r="G44" s="11">
        <f>F43/E43</f>
        <v>1.0080700480505846</v>
      </c>
      <c r="H44" s="8">
        <f>AVERAGE(H29:H42)</f>
        <v>3.3468038715000068</v>
      </c>
      <c r="I44" s="1"/>
      <c r="J44" s="5"/>
    </row>
    <row r="45" spans="1:12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2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2" x14ac:dyDescent="0.25">
      <c r="A47" s="1"/>
      <c r="B47" s="6"/>
      <c r="C47" s="1"/>
      <c r="D47" s="1"/>
      <c r="E47" s="1"/>
      <c r="F47" s="1"/>
      <c r="G47" s="1"/>
      <c r="H47" s="1"/>
      <c r="I47" s="1"/>
      <c r="J47" s="5"/>
    </row>
    <row r="48" spans="1:12" x14ac:dyDescent="0.25">
      <c r="A48" s="1"/>
      <c r="B48" s="6"/>
      <c r="C48" s="1"/>
      <c r="D48" s="1"/>
      <c r="E48" s="1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</sheetData>
  <mergeCells count="11">
    <mergeCell ref="D21:G21"/>
    <mergeCell ref="D9:F9"/>
    <mergeCell ref="D17:G17"/>
    <mergeCell ref="D18:G18"/>
    <mergeCell ref="D19:G19"/>
    <mergeCell ref="D20:G20"/>
    <mergeCell ref="D25:D27"/>
    <mergeCell ref="E25:E27"/>
    <mergeCell ref="F25:F27"/>
    <mergeCell ref="G25:G27"/>
    <mergeCell ref="H25:H2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C26" workbookViewId="0">
      <selection activeCell="G43" sqref="G43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107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39">
        <v>10830.72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433.22879999999998</v>
      </c>
      <c r="I20" s="1"/>
      <c r="J20" s="5"/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I21" s="1"/>
      <c r="J21" s="5"/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  <c r="L22" s="48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ht="25.5" customHeight="1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43876</v>
      </c>
      <c r="E29" s="33">
        <f>H20</f>
        <v>433.22879999999998</v>
      </c>
      <c r="F29" s="54">
        <v>486.41920443999999</v>
      </c>
      <c r="G29" s="11">
        <f>F29/E29</f>
        <v>1.1227767046881463</v>
      </c>
      <c r="H29" s="10">
        <f>F29-E29</f>
        <v>53.190404440000009</v>
      </c>
      <c r="I29" s="1"/>
      <c r="J29" s="49"/>
      <c r="K29" s="50"/>
    </row>
    <row r="30" spans="1:12" x14ac:dyDescent="0.25">
      <c r="A30" s="1"/>
      <c r="B30" s="6"/>
      <c r="C30" s="1"/>
      <c r="D30" s="46">
        <f>+D29+1</f>
        <v>43877</v>
      </c>
      <c r="E30" s="33">
        <f>$E$29</f>
        <v>433.22879999999998</v>
      </c>
      <c r="F30" s="54">
        <v>482.681124721</v>
      </c>
      <c r="G30" s="11">
        <f>F30/E30</f>
        <v>1.1141482854348557</v>
      </c>
      <c r="H30" s="10">
        <f>F30-E30</f>
        <v>49.452324721000025</v>
      </c>
      <c r="I30" s="1"/>
      <c r="J30" s="49"/>
      <c r="K30" s="50"/>
    </row>
    <row r="31" spans="1:12" x14ac:dyDescent="0.25">
      <c r="A31" s="1"/>
      <c r="B31" s="6"/>
      <c r="C31" s="1"/>
      <c r="D31" s="46">
        <f t="shared" ref="D31:D42" si="0">+D30+1</f>
        <v>43878</v>
      </c>
      <c r="E31" s="33">
        <f t="shared" ref="E31:E42" si="1">$E$29</f>
        <v>433.22879999999998</v>
      </c>
      <c r="F31" s="54">
        <v>405.31737196199998</v>
      </c>
      <c r="G31" s="11">
        <f>F31/E31</f>
        <v>0.93557347055874407</v>
      </c>
      <c r="H31" s="10">
        <f>F31-E31</f>
        <v>-27.911428037999997</v>
      </c>
      <c r="I31" s="1"/>
      <c r="J31" s="49"/>
      <c r="K31" s="50"/>
    </row>
    <row r="32" spans="1:12" x14ac:dyDescent="0.25">
      <c r="A32" s="1"/>
      <c r="B32" s="6"/>
      <c r="C32" s="1"/>
      <c r="D32" s="46">
        <f t="shared" si="0"/>
        <v>43879</v>
      </c>
      <c r="E32" s="33">
        <f t="shared" si="1"/>
        <v>433.22879999999998</v>
      </c>
      <c r="F32" s="54">
        <v>438.51415033199999</v>
      </c>
      <c r="G32" s="11">
        <f>F32/E32</f>
        <v>1.0121999052971549</v>
      </c>
      <c r="H32" s="10">
        <f>F32-E32</f>
        <v>5.2853503320000073</v>
      </c>
      <c r="I32" s="1"/>
      <c r="J32" s="49"/>
      <c r="K32" s="50"/>
    </row>
    <row r="33" spans="1:11" x14ac:dyDescent="0.25">
      <c r="A33" s="1"/>
      <c r="B33" s="6"/>
      <c r="C33" s="1"/>
      <c r="D33" s="46">
        <f t="shared" si="0"/>
        <v>43880</v>
      </c>
      <c r="E33" s="33">
        <f t="shared" si="1"/>
        <v>433.22879999999998</v>
      </c>
      <c r="F33" s="54">
        <v>450.47732994099999</v>
      </c>
      <c r="G33" s="11">
        <f>F33/E33</f>
        <v>1.0398139042025831</v>
      </c>
      <c r="H33" s="10">
        <f>F33-E33</f>
        <v>17.248529941000015</v>
      </c>
      <c r="I33" s="1"/>
      <c r="J33" s="49"/>
      <c r="K33" s="50"/>
    </row>
    <row r="34" spans="1:11" x14ac:dyDescent="0.25">
      <c r="A34" s="1"/>
      <c r="B34" s="6"/>
      <c r="C34" s="1"/>
      <c r="D34" s="46">
        <f t="shared" si="0"/>
        <v>43881</v>
      </c>
      <c r="E34" s="33">
        <f t="shared" si="1"/>
        <v>433.22879999999998</v>
      </c>
      <c r="F34" s="54">
        <v>551.31597655299993</v>
      </c>
      <c r="G34" s="11">
        <f t="shared" ref="G34:G42" si="2">F34/E34</f>
        <v>1.2725746223542846</v>
      </c>
      <c r="H34" s="10">
        <f t="shared" ref="H34:H42" si="3">F34-E34</f>
        <v>118.08717655299995</v>
      </c>
      <c r="I34" s="1"/>
      <c r="J34" s="49"/>
      <c r="K34" s="53"/>
    </row>
    <row r="35" spans="1:11" x14ac:dyDescent="0.25">
      <c r="A35" s="1"/>
      <c r="B35" s="6"/>
      <c r="C35" s="1"/>
      <c r="D35" s="46">
        <f t="shared" si="0"/>
        <v>43882</v>
      </c>
      <c r="E35" s="33">
        <f t="shared" si="1"/>
        <v>433.22879999999998</v>
      </c>
      <c r="F35" s="54">
        <v>448.28074573999999</v>
      </c>
      <c r="G35" s="11">
        <f t="shared" si="2"/>
        <v>1.0347436406351562</v>
      </c>
      <c r="H35" s="10">
        <f t="shared" si="3"/>
        <v>15.051945740000008</v>
      </c>
      <c r="I35" s="1"/>
      <c r="J35" s="49"/>
      <c r="K35" s="53"/>
    </row>
    <row r="36" spans="1:11" x14ac:dyDescent="0.25">
      <c r="A36" s="1"/>
      <c r="B36" s="6"/>
      <c r="C36" s="1"/>
      <c r="D36" s="46">
        <f t="shared" si="0"/>
        <v>43883</v>
      </c>
      <c r="E36" s="33">
        <f t="shared" si="1"/>
        <v>433.22879999999998</v>
      </c>
      <c r="F36" s="54">
        <v>447.83483586400001</v>
      </c>
      <c r="G36" s="11">
        <f t="shared" si="2"/>
        <v>1.0337143695525322</v>
      </c>
      <c r="H36" s="10">
        <f t="shared" si="3"/>
        <v>14.606035864000035</v>
      </c>
      <c r="I36" s="1"/>
      <c r="J36" s="49"/>
      <c r="K36" s="53"/>
    </row>
    <row r="37" spans="1:11" x14ac:dyDescent="0.25">
      <c r="A37" s="1"/>
      <c r="B37" s="6"/>
      <c r="C37" s="1"/>
      <c r="D37" s="46">
        <f t="shared" si="0"/>
        <v>43884</v>
      </c>
      <c r="E37" s="33">
        <f t="shared" si="1"/>
        <v>433.22879999999998</v>
      </c>
      <c r="F37" s="54">
        <v>442.18283214499996</v>
      </c>
      <c r="G37" s="11">
        <f t="shared" si="2"/>
        <v>1.0206681368944077</v>
      </c>
      <c r="H37" s="10">
        <f t="shared" si="3"/>
        <v>8.9540321449999851</v>
      </c>
      <c r="I37" s="1"/>
      <c r="J37" s="49"/>
      <c r="K37" s="53"/>
    </row>
    <row r="38" spans="1:11" x14ac:dyDescent="0.25">
      <c r="A38" s="1"/>
      <c r="B38" s="6"/>
      <c r="C38" s="1"/>
      <c r="D38" s="46">
        <f t="shared" si="0"/>
        <v>43885</v>
      </c>
      <c r="E38" s="33">
        <f t="shared" si="1"/>
        <v>433.22879999999998</v>
      </c>
      <c r="F38" s="54">
        <v>424.21829338699996</v>
      </c>
      <c r="G38" s="11">
        <f t="shared" si="2"/>
        <v>0.97920150596405409</v>
      </c>
      <c r="H38" s="10">
        <f t="shared" si="3"/>
        <v>-9.0105066130000182</v>
      </c>
      <c r="I38" s="1"/>
      <c r="J38" s="49"/>
      <c r="K38" s="53"/>
    </row>
    <row r="39" spans="1:11" x14ac:dyDescent="0.25">
      <c r="A39" s="1"/>
      <c r="B39" s="6"/>
      <c r="C39" s="1"/>
      <c r="D39" s="46">
        <f t="shared" si="0"/>
        <v>43886</v>
      </c>
      <c r="E39" s="33">
        <f t="shared" si="1"/>
        <v>433.22879999999998</v>
      </c>
      <c r="F39" s="54">
        <v>406.90467246999998</v>
      </c>
      <c r="G39" s="11">
        <f t="shared" si="2"/>
        <v>0.93923735557285204</v>
      </c>
      <c r="H39" s="10">
        <f t="shared" si="3"/>
        <v>-26.324127529999998</v>
      </c>
      <c r="I39" s="1"/>
      <c r="J39" s="49"/>
      <c r="K39" s="53"/>
    </row>
    <row r="40" spans="1:11" x14ac:dyDescent="0.25">
      <c r="A40" s="1"/>
      <c r="B40" s="6"/>
      <c r="C40" s="1"/>
      <c r="D40" s="46">
        <f t="shared" si="0"/>
        <v>43887</v>
      </c>
      <c r="E40" s="33">
        <f t="shared" si="1"/>
        <v>433.22879999999998</v>
      </c>
      <c r="F40" s="54">
        <v>404.25990328899996</v>
      </c>
      <c r="G40" s="11">
        <f t="shared" si="2"/>
        <v>0.933132569415976</v>
      </c>
      <c r="H40" s="10">
        <f t="shared" si="3"/>
        <v>-28.968896711000014</v>
      </c>
      <c r="I40" s="1"/>
      <c r="J40" s="49"/>
    </row>
    <row r="41" spans="1:11" x14ac:dyDescent="0.25">
      <c r="A41" s="1"/>
      <c r="B41" s="6"/>
      <c r="C41" s="1"/>
      <c r="D41" s="46">
        <f t="shared" si="0"/>
        <v>43888</v>
      </c>
      <c r="E41" s="33">
        <f t="shared" si="1"/>
        <v>433.22879999999998</v>
      </c>
      <c r="F41" s="8">
        <v>404.59299951899999</v>
      </c>
      <c r="G41" s="11">
        <f t="shared" si="2"/>
        <v>0.93390143849854856</v>
      </c>
      <c r="H41" s="10">
        <f t="shared" si="3"/>
        <v>-28.63580048099999</v>
      </c>
      <c r="I41" s="1"/>
      <c r="J41" s="49"/>
      <c r="K41" s="53"/>
    </row>
    <row r="42" spans="1:11" x14ac:dyDescent="0.25">
      <c r="A42" s="1"/>
      <c r="B42" s="6"/>
      <c r="C42" s="1"/>
      <c r="D42" s="46">
        <f t="shared" si="0"/>
        <v>43889</v>
      </c>
      <c r="E42" s="33">
        <f t="shared" si="1"/>
        <v>433.22879999999998</v>
      </c>
      <c r="F42" s="8">
        <v>424.510427279</v>
      </c>
      <c r="G42" s="11">
        <f t="shared" si="2"/>
        <v>0.97987582376564075</v>
      </c>
      <c r="H42" s="10">
        <f t="shared" si="3"/>
        <v>-8.7183727209999802</v>
      </c>
      <c r="J42" s="49"/>
    </row>
    <row r="43" spans="1:11" x14ac:dyDescent="0.25">
      <c r="A43" s="1"/>
      <c r="B43" s="6"/>
      <c r="C43" s="1"/>
      <c r="D43" s="42" t="s">
        <v>77</v>
      </c>
      <c r="E43" s="33">
        <f>SUM(E29:E42)</f>
        <v>6065.203199999999</v>
      </c>
      <c r="F43" s="34">
        <f>SUM(F29:F42)</f>
        <v>6217.5098676420002</v>
      </c>
      <c r="G43" s="11"/>
      <c r="H43" s="34">
        <f>SUM(H29:H42)</f>
        <v>152.30666764200004</v>
      </c>
      <c r="I43" s="1"/>
      <c r="J43" s="5"/>
    </row>
    <row r="44" spans="1:11" x14ac:dyDescent="0.25">
      <c r="A44" s="1"/>
      <c r="B44" s="6"/>
      <c r="C44" s="1"/>
      <c r="D44" s="9" t="s">
        <v>0</v>
      </c>
      <c r="E44" s="8"/>
      <c r="F44" s="8">
        <f>AVERAGE(F29:F42)</f>
        <v>444.10784768871429</v>
      </c>
      <c r="G44" s="11">
        <f>F43/E43</f>
        <v>1.0251115523453529</v>
      </c>
      <c r="H44" s="8">
        <f>AVERAGE(H29:H42)</f>
        <v>10.879047688714289</v>
      </c>
      <c r="I44" s="1"/>
      <c r="J44" s="5"/>
    </row>
    <row r="45" spans="1:11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1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1" x14ac:dyDescent="0.25">
      <c r="A47" s="1"/>
      <c r="B47" s="6"/>
      <c r="C47" s="1"/>
      <c r="D47" s="1"/>
      <c r="E47" s="1"/>
      <c r="F47" s="1"/>
      <c r="G47" s="1"/>
      <c r="H47" s="1"/>
      <c r="I47" s="1"/>
      <c r="J47" s="5"/>
    </row>
    <row r="48" spans="1:11" x14ac:dyDescent="0.25">
      <c r="A48" s="1"/>
      <c r="B48" s="6"/>
      <c r="C48" s="1"/>
      <c r="D48" s="1"/>
      <c r="E48" s="1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</sheetData>
  <mergeCells count="11">
    <mergeCell ref="D25:D27"/>
    <mergeCell ref="E25:E27"/>
    <mergeCell ref="F25:F27"/>
    <mergeCell ref="G25:G27"/>
    <mergeCell ref="H25:H27"/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28" workbookViewId="0">
      <selection activeCell="F36" sqref="F36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109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39">
        <v>10996.09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439.84360000000004</v>
      </c>
      <c r="I20" s="1"/>
      <c r="J20" s="5"/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I21" s="1"/>
      <c r="J21" s="5"/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  <c r="L22" s="48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ht="25.5" customHeight="1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43890</v>
      </c>
      <c r="E29" s="33">
        <v>439.84360000000004</v>
      </c>
      <c r="F29" s="54">
        <v>441.55347335299996</v>
      </c>
      <c r="G29" s="11">
        <f t="shared" ref="G29:G42" si="0">F29/E29</f>
        <v>1.0038874576167527</v>
      </c>
      <c r="H29" s="10">
        <f t="shared" ref="H29:H42" si="1">F29-E29</f>
        <v>1.7098733529999208</v>
      </c>
      <c r="I29" s="1"/>
      <c r="J29" s="49"/>
      <c r="K29" s="50"/>
    </row>
    <row r="30" spans="1:12" x14ac:dyDescent="0.25">
      <c r="A30" s="1"/>
      <c r="B30" s="6"/>
      <c r="C30" s="1"/>
      <c r="D30" s="46">
        <f>+D29+1</f>
        <v>43891</v>
      </c>
      <c r="E30" s="33">
        <v>439.84360000000004</v>
      </c>
      <c r="F30" s="54">
        <v>434.89883013999997</v>
      </c>
      <c r="G30" s="11">
        <f t="shared" si="0"/>
        <v>0.98875789062293951</v>
      </c>
      <c r="H30" s="10">
        <f t="shared" si="1"/>
        <v>-4.9447698600000649</v>
      </c>
      <c r="I30" s="1"/>
      <c r="J30" s="49"/>
      <c r="K30" s="50"/>
    </row>
    <row r="31" spans="1:12" x14ac:dyDescent="0.25">
      <c r="A31" s="1"/>
      <c r="B31" s="6"/>
      <c r="C31" s="1"/>
      <c r="D31" s="46">
        <f t="shared" ref="D31:D42" si="2">+D30+1</f>
        <v>43892</v>
      </c>
      <c r="E31" s="33">
        <v>439.84360000000004</v>
      </c>
      <c r="F31" s="54">
        <v>415.63058920599997</v>
      </c>
      <c r="G31" s="11">
        <f t="shared" si="0"/>
        <v>0.94495086254750538</v>
      </c>
      <c r="H31" s="10">
        <f t="shared" si="1"/>
        <v>-24.21301079400007</v>
      </c>
      <c r="I31" s="1"/>
      <c r="J31" s="49"/>
      <c r="K31" s="50"/>
    </row>
    <row r="32" spans="1:12" x14ac:dyDescent="0.25">
      <c r="A32" s="1"/>
      <c r="B32" s="6"/>
      <c r="C32" s="1"/>
      <c r="D32" s="46">
        <f t="shared" si="2"/>
        <v>43893</v>
      </c>
      <c r="E32" s="33">
        <v>439.84360000000004</v>
      </c>
      <c r="F32" s="54">
        <v>446.58713071300002</v>
      </c>
      <c r="G32" s="11">
        <f t="shared" si="0"/>
        <v>1.0153316558726784</v>
      </c>
      <c r="H32" s="10">
        <f t="shared" si="1"/>
        <v>6.7435307129999842</v>
      </c>
      <c r="I32" s="1"/>
      <c r="J32" s="49"/>
      <c r="K32" s="50"/>
    </row>
    <row r="33" spans="1:11" x14ac:dyDescent="0.25">
      <c r="A33" s="1"/>
      <c r="B33" s="6"/>
      <c r="C33" s="1"/>
      <c r="D33" s="46">
        <f t="shared" si="2"/>
        <v>43894</v>
      </c>
      <c r="E33" s="33">
        <v>439.84360000000004</v>
      </c>
      <c r="F33" s="54">
        <v>431.08668622900001</v>
      </c>
      <c r="G33" s="11">
        <f t="shared" si="0"/>
        <v>0.98009084644860123</v>
      </c>
      <c r="H33" s="10">
        <f t="shared" si="1"/>
        <v>-8.7569137710000291</v>
      </c>
      <c r="I33" s="1"/>
      <c r="J33" s="49"/>
      <c r="K33" s="50"/>
    </row>
    <row r="34" spans="1:11" x14ac:dyDescent="0.25">
      <c r="A34" s="1"/>
      <c r="B34" s="6"/>
      <c r="C34" s="1"/>
      <c r="D34" s="46">
        <f t="shared" si="2"/>
        <v>43895</v>
      </c>
      <c r="E34" s="33">
        <v>439.84360000000004</v>
      </c>
      <c r="F34" s="54">
        <v>410.21083452900001</v>
      </c>
      <c r="G34" s="11">
        <f t="shared" si="0"/>
        <v>0.93262885836920206</v>
      </c>
      <c r="H34" s="10">
        <f t="shared" si="1"/>
        <v>-29.632765471000027</v>
      </c>
      <c r="I34" s="1"/>
      <c r="J34" s="49"/>
      <c r="K34" s="53"/>
    </row>
    <row r="35" spans="1:11" x14ac:dyDescent="0.25">
      <c r="A35" s="1"/>
      <c r="B35" s="6"/>
      <c r="C35" s="1"/>
      <c r="D35" s="46">
        <f t="shared" si="2"/>
        <v>43896</v>
      </c>
      <c r="E35" s="33">
        <v>439.84360000000004</v>
      </c>
      <c r="F35" s="54">
        <v>430.99292819399994</v>
      </c>
      <c r="G35" s="11">
        <f t="shared" si="0"/>
        <v>0.97987768423594179</v>
      </c>
      <c r="H35" s="10">
        <f t="shared" si="1"/>
        <v>-8.8506718060000935</v>
      </c>
      <c r="I35" s="1"/>
      <c r="J35" s="49"/>
      <c r="K35" s="53"/>
    </row>
    <row r="36" spans="1:11" x14ac:dyDescent="0.25">
      <c r="A36" s="1"/>
      <c r="B36" s="6"/>
      <c r="C36" s="1"/>
      <c r="D36" s="46">
        <f t="shared" si="2"/>
        <v>43897</v>
      </c>
      <c r="E36" s="33">
        <v>439.84360000000004</v>
      </c>
      <c r="F36" s="54">
        <v>470.185018813</v>
      </c>
      <c r="G36" s="11">
        <f t="shared" si="0"/>
        <v>1.0689822900981165</v>
      </c>
      <c r="H36" s="10">
        <f t="shared" si="1"/>
        <v>30.341418812999962</v>
      </c>
      <c r="I36" s="1"/>
      <c r="J36" s="49"/>
      <c r="K36" s="53"/>
    </row>
    <row r="37" spans="1:11" x14ac:dyDescent="0.25">
      <c r="A37" s="1"/>
      <c r="B37" s="6"/>
      <c r="C37" s="1"/>
      <c r="D37" s="46">
        <f t="shared" si="2"/>
        <v>43898</v>
      </c>
      <c r="E37" s="33">
        <v>439.84360000000004</v>
      </c>
      <c r="F37" s="54">
        <v>465.81830548699998</v>
      </c>
      <c r="G37" s="11">
        <f t="shared" si="0"/>
        <v>1.0590544127207941</v>
      </c>
      <c r="H37" s="10">
        <f t="shared" si="1"/>
        <v>25.974705486999937</v>
      </c>
      <c r="I37" s="1"/>
      <c r="J37" s="49"/>
      <c r="K37" s="53"/>
    </row>
    <row r="38" spans="1:11" x14ac:dyDescent="0.25">
      <c r="A38" s="1"/>
      <c r="B38" s="6"/>
      <c r="C38" s="1"/>
      <c r="D38" s="46">
        <f t="shared" si="2"/>
        <v>43899</v>
      </c>
      <c r="E38" s="33">
        <v>439.84360000000004</v>
      </c>
      <c r="F38" s="54">
        <v>490.35107783400002</v>
      </c>
      <c r="G38" s="11">
        <f t="shared" si="0"/>
        <v>1.114830539387182</v>
      </c>
      <c r="H38" s="10">
        <f t="shared" si="1"/>
        <v>50.507477833999985</v>
      </c>
      <c r="I38" s="1"/>
      <c r="J38" s="49"/>
      <c r="K38" s="53"/>
    </row>
    <row r="39" spans="1:11" x14ac:dyDescent="0.25">
      <c r="A39" s="1"/>
      <c r="B39" s="6"/>
      <c r="C39" s="1"/>
      <c r="D39" s="46">
        <f t="shared" si="2"/>
        <v>43900</v>
      </c>
      <c r="E39" s="33">
        <v>439.84360000000004</v>
      </c>
      <c r="F39" s="54">
        <v>466.75093203999995</v>
      </c>
      <c r="G39" s="11">
        <f t="shared" si="0"/>
        <v>1.0611747722144869</v>
      </c>
      <c r="H39" s="10">
        <f t="shared" si="1"/>
        <v>26.907332039999915</v>
      </c>
      <c r="I39" s="1"/>
      <c r="J39" s="49"/>
      <c r="K39" s="53"/>
    </row>
    <row r="40" spans="1:11" x14ac:dyDescent="0.25">
      <c r="A40" s="1"/>
      <c r="B40" s="6"/>
      <c r="C40" s="1"/>
      <c r="D40" s="46">
        <f t="shared" si="2"/>
        <v>43901</v>
      </c>
      <c r="E40" s="33">
        <v>439.84360000000004</v>
      </c>
      <c r="F40" s="54">
        <v>412.13391902299998</v>
      </c>
      <c r="G40" s="11">
        <f t="shared" si="0"/>
        <v>0.93700105906508568</v>
      </c>
      <c r="H40" s="10">
        <f t="shared" si="1"/>
        <v>-27.709680977000062</v>
      </c>
      <c r="I40" s="1"/>
      <c r="J40" s="49"/>
      <c r="K40" s="53"/>
    </row>
    <row r="41" spans="1:11" x14ac:dyDescent="0.25">
      <c r="A41" s="1"/>
      <c r="B41" s="6"/>
      <c r="C41" s="1"/>
      <c r="D41" s="46">
        <f t="shared" si="2"/>
        <v>43902</v>
      </c>
      <c r="E41" s="33">
        <v>439.84360000000004</v>
      </c>
      <c r="F41" s="54">
        <v>413.64807069599999</v>
      </c>
      <c r="G41" s="11">
        <f t="shared" si="0"/>
        <v>0.9404435365116145</v>
      </c>
      <c r="H41" s="10">
        <f t="shared" si="1"/>
        <v>-26.195529304000047</v>
      </c>
      <c r="I41" s="1"/>
      <c r="J41" s="49"/>
      <c r="K41" s="53"/>
    </row>
    <row r="42" spans="1:11" x14ac:dyDescent="0.25">
      <c r="A42" s="1"/>
      <c r="B42" s="6"/>
      <c r="C42" s="1"/>
      <c r="D42" s="46">
        <f t="shared" si="2"/>
        <v>43903</v>
      </c>
      <c r="E42" s="33">
        <v>439.84360000000004</v>
      </c>
      <c r="F42" s="8">
        <v>457.43280901999998</v>
      </c>
      <c r="G42" s="11">
        <f t="shared" si="0"/>
        <v>1.0399896895623806</v>
      </c>
      <c r="H42" s="10">
        <f t="shared" si="1"/>
        <v>17.589209019999942</v>
      </c>
      <c r="J42" s="49"/>
    </row>
    <row r="43" spans="1:11" x14ac:dyDescent="0.25">
      <c r="A43" s="1"/>
      <c r="B43" s="6"/>
      <c r="C43" s="1"/>
      <c r="D43" s="42" t="s">
        <v>77</v>
      </c>
      <c r="E43" s="33">
        <f>SUM(E29:E42)</f>
        <v>6157.8104000000012</v>
      </c>
      <c r="F43" s="34">
        <f>SUM(F29:F42)</f>
        <v>6187.2806052769993</v>
      </c>
      <c r="G43" s="11"/>
      <c r="H43" s="34">
        <f>SUM(H29:H42)</f>
        <v>29.470205276999252</v>
      </c>
      <c r="I43" s="1"/>
      <c r="J43" s="5"/>
    </row>
    <row r="44" spans="1:11" x14ac:dyDescent="0.25">
      <c r="A44" s="1"/>
      <c r="B44" s="6"/>
      <c r="C44" s="1"/>
      <c r="D44" s="9" t="s">
        <v>0</v>
      </c>
      <c r="E44" s="8"/>
      <c r="F44" s="8">
        <f>AVERAGE(F29:F42)</f>
        <v>441.9486146626428</v>
      </c>
      <c r="G44" s="11">
        <f>F43/E43</f>
        <v>1.0047858253766628</v>
      </c>
      <c r="H44" s="8">
        <f>AVERAGE(H29:H42)</f>
        <v>2.1050146626428039</v>
      </c>
      <c r="I44" s="1"/>
      <c r="J44" s="5"/>
    </row>
    <row r="45" spans="1:11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1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1" x14ac:dyDescent="0.25">
      <c r="A47" s="1"/>
      <c r="B47" s="6"/>
      <c r="C47" s="1"/>
      <c r="D47" s="1"/>
      <c r="E47" s="1"/>
      <c r="F47" s="1"/>
      <c r="G47" s="1"/>
      <c r="H47" s="1"/>
      <c r="I47" s="1"/>
      <c r="J47" s="5"/>
    </row>
    <row r="48" spans="1:11" x14ac:dyDescent="0.25">
      <c r="A48" s="1"/>
      <c r="B48" s="6"/>
      <c r="C48" s="1"/>
      <c r="D48" s="1"/>
      <c r="E48" s="1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</sheetData>
  <mergeCells count="11">
    <mergeCell ref="D21:G21"/>
    <mergeCell ref="D9:F9"/>
    <mergeCell ref="D17:G17"/>
    <mergeCell ref="D18:G18"/>
    <mergeCell ref="D19:G19"/>
    <mergeCell ref="D20:G20"/>
    <mergeCell ref="D25:D27"/>
    <mergeCell ref="E25:E27"/>
    <mergeCell ref="F25:F27"/>
    <mergeCell ref="G25:G27"/>
    <mergeCell ref="H25:H27"/>
  </mergeCells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14" zoomScale="90" zoomScaleNormal="90" workbookViewId="0">
      <selection activeCell="G43" sqref="G43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110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39">
        <v>11143.07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445.72280000000001</v>
      </c>
      <c r="I20" s="1"/>
      <c r="J20" s="5"/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I21" s="1"/>
      <c r="J21" s="5"/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  <c r="L22" s="48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ht="25.5" customHeight="1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43904</v>
      </c>
      <c r="E29" s="33">
        <v>445.72280000000001</v>
      </c>
      <c r="F29" s="54">
        <v>453.88790694399995</v>
      </c>
      <c r="G29" s="11">
        <f t="shared" ref="G29:G43" si="0">F29/E29</f>
        <v>1.0183188002588155</v>
      </c>
      <c r="H29" s="57">
        <f t="shared" ref="H29:H42" si="1">F29-E29</f>
        <v>8.1651069439999446</v>
      </c>
      <c r="I29" s="1"/>
      <c r="J29" s="49"/>
      <c r="K29" s="53">
        <f t="shared" ref="K29:K39" si="2">F29/$H$18%</f>
        <v>4.073275201035262</v>
      </c>
    </row>
    <row r="30" spans="1:12" x14ac:dyDescent="0.25">
      <c r="A30" s="1"/>
      <c r="B30" s="6"/>
      <c r="C30" s="1"/>
      <c r="D30" s="46">
        <f>+D29+1</f>
        <v>43905</v>
      </c>
      <c r="E30" s="33">
        <v>445.72280000000001</v>
      </c>
      <c r="F30" s="54">
        <v>452.13717932299994</v>
      </c>
      <c r="G30" s="11">
        <f t="shared" si="0"/>
        <v>1.0143909607563264</v>
      </c>
      <c r="H30" s="57">
        <f t="shared" si="1"/>
        <v>6.4143793229999346</v>
      </c>
      <c r="I30" s="1"/>
      <c r="J30" s="49"/>
      <c r="K30" s="53">
        <f t="shared" si="2"/>
        <v>4.0575638430253056</v>
      </c>
    </row>
    <row r="31" spans="1:12" x14ac:dyDescent="0.25">
      <c r="A31" s="1"/>
      <c r="B31" s="6"/>
      <c r="C31" s="1"/>
      <c r="D31" s="46">
        <f t="shared" ref="D31:D42" si="3">+D30+1</f>
        <v>43906</v>
      </c>
      <c r="E31" s="33">
        <v>445.72280000000001</v>
      </c>
      <c r="F31" s="54">
        <v>427.25112727199996</v>
      </c>
      <c r="G31" s="11">
        <f t="shared" si="0"/>
        <v>0.95855793617019358</v>
      </c>
      <c r="H31" s="57">
        <f t="shared" si="1"/>
        <v>-18.471672728000044</v>
      </c>
      <c r="I31" s="1"/>
      <c r="J31" s="49"/>
      <c r="K31" s="53">
        <f t="shared" si="2"/>
        <v>3.8342317446807743</v>
      </c>
    </row>
    <row r="32" spans="1:12" x14ac:dyDescent="0.25">
      <c r="A32" s="1"/>
      <c r="B32" s="6"/>
      <c r="C32" s="1"/>
      <c r="D32" s="46">
        <f t="shared" si="3"/>
        <v>43907</v>
      </c>
      <c r="E32" s="33">
        <v>445.72280000000001</v>
      </c>
      <c r="F32" s="54">
        <v>417.55531372199999</v>
      </c>
      <c r="G32" s="11">
        <f t="shared" si="0"/>
        <v>0.93680492387196701</v>
      </c>
      <c r="H32" s="57">
        <f t="shared" si="1"/>
        <v>-28.167486278000013</v>
      </c>
      <c r="I32" s="1"/>
      <c r="J32" s="49"/>
      <c r="K32" s="53">
        <f t="shared" si="2"/>
        <v>3.747219695487868</v>
      </c>
    </row>
    <row r="33" spans="1:11" x14ac:dyDescent="0.25">
      <c r="A33" s="1"/>
      <c r="B33" s="6"/>
      <c r="C33" s="1"/>
      <c r="D33" s="46">
        <f t="shared" si="3"/>
        <v>43908</v>
      </c>
      <c r="E33" s="33">
        <v>445.72280000000001</v>
      </c>
      <c r="F33" s="54">
        <v>421.67743932800005</v>
      </c>
      <c r="G33" s="11">
        <f t="shared" si="0"/>
        <v>0.94605310593938663</v>
      </c>
      <c r="H33" s="57">
        <f t="shared" si="1"/>
        <v>-24.045360671999958</v>
      </c>
      <c r="I33" s="1"/>
      <c r="J33" s="49"/>
      <c r="K33" s="53">
        <f t="shared" si="2"/>
        <v>3.7842124237575465</v>
      </c>
    </row>
    <row r="34" spans="1:11" x14ac:dyDescent="0.25">
      <c r="A34" s="1"/>
      <c r="B34" s="6"/>
      <c r="C34" s="1"/>
      <c r="D34" s="46">
        <f t="shared" si="3"/>
        <v>43909</v>
      </c>
      <c r="E34" s="33">
        <v>445.72280000000001</v>
      </c>
      <c r="F34" s="54">
        <v>423.63003409499998</v>
      </c>
      <c r="G34" s="11">
        <f t="shared" si="0"/>
        <v>0.95043384384868801</v>
      </c>
      <c r="H34" s="57">
        <f t="shared" si="1"/>
        <v>-22.092765905000022</v>
      </c>
      <c r="I34" s="1"/>
      <c r="J34" s="49"/>
      <c r="K34" s="53">
        <f t="shared" si="2"/>
        <v>3.801735375394752</v>
      </c>
    </row>
    <row r="35" spans="1:11" x14ac:dyDescent="0.25">
      <c r="A35" s="1"/>
      <c r="B35" s="6"/>
      <c r="C35" s="1"/>
      <c r="D35" s="46">
        <f t="shared" si="3"/>
        <v>43910</v>
      </c>
      <c r="E35" s="33">
        <v>445.72280000000001</v>
      </c>
      <c r="F35" s="54">
        <v>420.15920336199997</v>
      </c>
      <c r="G35" s="11">
        <f t="shared" si="0"/>
        <v>0.94264687236551503</v>
      </c>
      <c r="H35" s="57">
        <f t="shared" si="1"/>
        <v>-25.563596638000035</v>
      </c>
      <c r="I35" s="1"/>
      <c r="J35" s="49"/>
      <c r="K35" s="53">
        <f t="shared" si="2"/>
        <v>3.7705874894620601</v>
      </c>
    </row>
    <row r="36" spans="1:11" x14ac:dyDescent="0.25">
      <c r="A36" s="1"/>
      <c r="B36" s="6"/>
      <c r="C36" s="1"/>
      <c r="D36" s="46">
        <f t="shared" si="3"/>
        <v>43911</v>
      </c>
      <c r="E36" s="33">
        <v>445.72280000000001</v>
      </c>
      <c r="F36" s="54">
        <v>459.00996853300001</v>
      </c>
      <c r="G36" s="11">
        <f t="shared" si="0"/>
        <v>1.0298103855871856</v>
      </c>
      <c r="H36" s="57">
        <f t="shared" si="1"/>
        <v>13.287168532999999</v>
      </c>
      <c r="I36" s="1"/>
      <c r="J36" s="49"/>
      <c r="K36" s="53">
        <f t="shared" si="2"/>
        <v>4.1192415423487425</v>
      </c>
    </row>
    <row r="37" spans="1:11" x14ac:dyDescent="0.25">
      <c r="A37" s="1"/>
      <c r="B37" s="6"/>
      <c r="C37" s="1"/>
      <c r="D37" s="46">
        <f t="shared" si="3"/>
        <v>43912</v>
      </c>
      <c r="E37" s="33">
        <v>445.72280000000001</v>
      </c>
      <c r="F37" s="54">
        <v>456.341248608</v>
      </c>
      <c r="G37" s="11">
        <f t="shared" si="0"/>
        <v>1.0238229873096014</v>
      </c>
      <c r="H37" s="57">
        <f t="shared" si="1"/>
        <v>10.618448607999994</v>
      </c>
      <c r="I37" s="1"/>
      <c r="J37" s="49"/>
      <c r="K37" s="53">
        <f t="shared" si="2"/>
        <v>4.0952919492384057</v>
      </c>
    </row>
    <row r="38" spans="1:11" x14ac:dyDescent="0.25">
      <c r="A38" s="1"/>
      <c r="B38" s="6"/>
      <c r="C38" s="1"/>
      <c r="D38" s="46">
        <f t="shared" si="3"/>
        <v>43913</v>
      </c>
      <c r="E38" s="33">
        <v>445.72280000000001</v>
      </c>
      <c r="F38" s="54">
        <v>451.81181153999995</v>
      </c>
      <c r="G38" s="11">
        <f t="shared" si="0"/>
        <v>1.0136609828799423</v>
      </c>
      <c r="H38" s="57">
        <f t="shared" si="1"/>
        <v>6.0890115399999445</v>
      </c>
      <c r="I38" s="1"/>
      <c r="J38" s="49"/>
      <c r="K38" s="53">
        <f t="shared" si="2"/>
        <v>4.0546439315197693</v>
      </c>
    </row>
    <row r="39" spans="1:11" x14ac:dyDescent="0.25">
      <c r="A39" s="1"/>
      <c r="B39" s="6"/>
      <c r="C39" s="1"/>
      <c r="D39" s="46">
        <f t="shared" si="3"/>
        <v>43914</v>
      </c>
      <c r="E39" s="33">
        <v>445.72280000000001</v>
      </c>
      <c r="F39" s="54">
        <v>483.45788843000003</v>
      </c>
      <c r="G39" s="11">
        <f t="shared" si="0"/>
        <v>1.0846604401435151</v>
      </c>
      <c r="H39" s="57">
        <f t="shared" si="1"/>
        <v>37.735088430000019</v>
      </c>
      <c r="I39" s="1"/>
      <c r="J39" s="49"/>
      <c r="K39" s="53">
        <f t="shared" si="2"/>
        <v>4.3386417605740606</v>
      </c>
    </row>
    <row r="40" spans="1:11" x14ac:dyDescent="0.25">
      <c r="A40" s="1"/>
      <c r="B40" s="6"/>
      <c r="C40" s="1"/>
      <c r="D40" s="46">
        <f t="shared" si="3"/>
        <v>43915</v>
      </c>
      <c r="E40" s="33">
        <v>445.72280000000001</v>
      </c>
      <c r="F40" s="54">
        <v>471.90918349999998</v>
      </c>
      <c r="G40" s="11">
        <f t="shared" si="0"/>
        <v>1.0587503791594237</v>
      </c>
      <c r="H40" s="57">
        <f t="shared" si="1"/>
        <v>26.186383499999977</v>
      </c>
      <c r="I40" s="1"/>
      <c r="J40" s="49"/>
      <c r="K40" s="53">
        <f>F40/$H$18%</f>
        <v>4.2350015166376949</v>
      </c>
    </row>
    <row r="41" spans="1:11" x14ac:dyDescent="0.25">
      <c r="A41" s="1"/>
      <c r="B41" s="6"/>
      <c r="C41" s="1"/>
      <c r="D41" s="46">
        <f t="shared" si="3"/>
        <v>43916</v>
      </c>
      <c r="E41" s="33">
        <v>445.72280000000001</v>
      </c>
      <c r="F41" s="54">
        <v>461.05474123900001</v>
      </c>
      <c r="G41" s="11">
        <f t="shared" si="0"/>
        <v>1.0343979290244969</v>
      </c>
      <c r="H41" s="57">
        <f t="shared" si="1"/>
        <v>15.331941239000002</v>
      </c>
      <c r="I41" s="1"/>
      <c r="J41" s="49"/>
      <c r="K41" s="53">
        <f>F41/$H$18%</f>
        <v>4.1375917160979876</v>
      </c>
    </row>
    <row r="42" spans="1:11" x14ac:dyDescent="0.25">
      <c r="A42" s="1"/>
      <c r="B42" s="6"/>
      <c r="C42" s="1"/>
      <c r="D42" s="46">
        <f t="shared" si="3"/>
        <v>43917</v>
      </c>
      <c r="E42" s="33">
        <v>445.72280000000001</v>
      </c>
      <c r="F42" s="8">
        <v>471.257144246</v>
      </c>
      <c r="G42" s="11">
        <f t="shared" si="0"/>
        <v>1.0572874985215026</v>
      </c>
      <c r="H42" s="57">
        <f t="shared" si="1"/>
        <v>25.534344245999989</v>
      </c>
      <c r="J42" s="49"/>
      <c r="K42" s="53">
        <f>F42/$H$18%</f>
        <v>4.2291499940860104</v>
      </c>
    </row>
    <row r="43" spans="1:11" x14ac:dyDescent="0.25">
      <c r="A43" s="1"/>
      <c r="B43" s="6"/>
      <c r="C43" s="1"/>
      <c r="D43" s="42" t="s">
        <v>77</v>
      </c>
      <c r="E43" s="33">
        <f>SUM(E29:E42)</f>
        <v>6240.1191999999992</v>
      </c>
      <c r="F43" s="34">
        <f>SUM(F29:F42)</f>
        <v>6271.1401901420004</v>
      </c>
      <c r="G43" s="11">
        <f t="shared" si="0"/>
        <v>1.0049712175597545</v>
      </c>
      <c r="H43" s="34">
        <f>SUM(H29:H42)</f>
        <v>31.020990141999732</v>
      </c>
      <c r="I43" s="1"/>
      <c r="J43" s="5"/>
    </row>
    <row r="44" spans="1:11" x14ac:dyDescent="0.25">
      <c r="A44" s="1"/>
      <c r="B44" s="6"/>
      <c r="C44" s="1"/>
      <c r="D44" s="9" t="s">
        <v>0</v>
      </c>
      <c r="E44" s="8"/>
      <c r="F44" s="8">
        <f>AVERAGE(F29:F42)</f>
        <v>447.9385850101429</v>
      </c>
      <c r="G44" s="11">
        <f>F43/E43</f>
        <v>1.0049712175597545</v>
      </c>
      <c r="H44" s="33">
        <f>AVERAGE(H29:H42)</f>
        <v>2.215785010142838</v>
      </c>
      <c r="I44" s="1"/>
      <c r="J44" s="5"/>
    </row>
    <row r="45" spans="1:11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1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1" x14ac:dyDescent="0.25">
      <c r="A47" s="1"/>
      <c r="B47" s="6"/>
      <c r="C47" s="1"/>
      <c r="D47" s="1"/>
      <c r="E47" s="1"/>
      <c r="F47" s="1"/>
      <c r="G47" s="1"/>
      <c r="H47" s="1"/>
      <c r="I47" s="1"/>
      <c r="J47" s="5"/>
    </row>
    <row r="48" spans="1:11" x14ac:dyDescent="0.25">
      <c r="A48" s="1"/>
      <c r="B48" s="6"/>
      <c r="C48" s="1"/>
      <c r="D48" s="1"/>
      <c r="E48" s="1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</sheetData>
  <mergeCells count="11">
    <mergeCell ref="D21:G21"/>
    <mergeCell ref="D9:F9"/>
    <mergeCell ref="D17:G17"/>
    <mergeCell ref="D18:G18"/>
    <mergeCell ref="D19:G19"/>
    <mergeCell ref="D20:G20"/>
    <mergeCell ref="D25:D27"/>
    <mergeCell ref="E25:E27"/>
    <mergeCell ref="F25:F27"/>
    <mergeCell ref="G25:G27"/>
    <mergeCell ref="H25:H27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C27" workbookViewId="0">
      <selection activeCell="L33" sqref="L33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111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39">
        <v>10982.28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329.46840000000003</v>
      </c>
      <c r="I20" s="1"/>
      <c r="J20" s="5"/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112</v>
      </c>
      <c r="I21" s="1"/>
      <c r="J21" s="5"/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  <c r="L22" s="48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ht="25.5" customHeight="1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43918</v>
      </c>
      <c r="E29" s="33">
        <v>329.46840000000003</v>
      </c>
      <c r="F29" s="54">
        <v>313.94492383800002</v>
      </c>
      <c r="G29" s="11">
        <f t="shared" ref="G29:G43" si="0">F29/E29</f>
        <v>0.95288326236446341</v>
      </c>
      <c r="H29" s="10">
        <f t="shared" ref="H29:H42" si="1">F29-E29</f>
        <v>-15.523476162000009</v>
      </c>
      <c r="I29" s="1"/>
      <c r="J29" s="49"/>
      <c r="K29" s="50">
        <f>ROUND((F29/$H$18%),4)</f>
        <v>2.8586</v>
      </c>
    </row>
    <row r="30" spans="1:12" x14ac:dyDescent="0.25">
      <c r="A30" s="1"/>
      <c r="B30" s="6"/>
      <c r="C30" s="1"/>
      <c r="D30" s="46">
        <f>+D29+1</f>
        <v>43919</v>
      </c>
      <c r="E30" s="33">
        <v>329.46840000000003</v>
      </c>
      <c r="F30" s="54">
        <v>311.33459459899996</v>
      </c>
      <c r="G30" s="11">
        <f t="shared" si="0"/>
        <v>0.94496041076776993</v>
      </c>
      <c r="H30" s="10">
        <f t="shared" si="1"/>
        <v>-18.133805401000075</v>
      </c>
      <c r="I30" s="1"/>
      <c r="J30" s="49"/>
      <c r="K30" s="50">
        <f>ROUND((F30/$H$18%),4)</f>
        <v>2.8349000000000002</v>
      </c>
    </row>
    <row r="31" spans="1:12" x14ac:dyDescent="0.25">
      <c r="A31" s="1"/>
      <c r="B31" s="6"/>
      <c r="C31" s="1"/>
      <c r="D31" s="46">
        <f t="shared" ref="D31:D42" si="2">+D30+1</f>
        <v>43920</v>
      </c>
      <c r="E31" s="33">
        <v>329.46840000000003</v>
      </c>
      <c r="F31" s="54">
        <v>432.83174947600003</v>
      </c>
      <c r="G31" s="11">
        <f t="shared" si="0"/>
        <v>1.3137276578755352</v>
      </c>
      <c r="H31" s="10">
        <f t="shared" si="1"/>
        <v>103.363349476</v>
      </c>
      <c r="I31" s="1"/>
      <c r="J31" s="49"/>
      <c r="K31" s="50">
        <f t="shared" ref="K31:K42" si="3">ROUND((F31/$H$18%),4)</f>
        <v>3.9411999999999998</v>
      </c>
    </row>
    <row r="32" spans="1:12" x14ac:dyDescent="0.25">
      <c r="A32" s="1"/>
      <c r="B32" s="6"/>
      <c r="C32" s="1"/>
      <c r="D32" s="46">
        <f t="shared" si="2"/>
        <v>43921</v>
      </c>
      <c r="E32" s="33">
        <v>329.46840000000003</v>
      </c>
      <c r="F32" s="54">
        <v>373.93378939600001</v>
      </c>
      <c r="G32" s="11">
        <f t="shared" si="0"/>
        <v>1.1349610141549233</v>
      </c>
      <c r="H32" s="10">
        <f t="shared" si="1"/>
        <v>44.465389395999978</v>
      </c>
      <c r="I32" s="1"/>
      <c r="J32" s="49"/>
      <c r="K32" s="50">
        <f t="shared" si="3"/>
        <v>3.4049</v>
      </c>
      <c r="L32" s="58">
        <f>(F32*10^7)/10^5</f>
        <v>37393.378939599999</v>
      </c>
    </row>
    <row r="33" spans="1:12" x14ac:dyDescent="0.25">
      <c r="A33" s="1"/>
      <c r="B33" s="6"/>
      <c r="C33" s="1"/>
      <c r="D33" s="46">
        <f t="shared" si="2"/>
        <v>43922</v>
      </c>
      <c r="E33" s="33">
        <v>329.46840000000003</v>
      </c>
      <c r="F33" s="54">
        <v>357.05603764299997</v>
      </c>
      <c r="G33" s="11">
        <f t="shared" si="0"/>
        <v>1.0837337894711601</v>
      </c>
      <c r="H33" s="10">
        <f t="shared" si="1"/>
        <v>27.587637642999937</v>
      </c>
      <c r="I33" s="1"/>
      <c r="J33" s="49"/>
      <c r="K33" s="50">
        <f t="shared" si="3"/>
        <v>3.2511999999999999</v>
      </c>
      <c r="L33" s="58">
        <f>(F33*10^7)/10^5</f>
        <v>35705.603764300002</v>
      </c>
    </row>
    <row r="34" spans="1:12" x14ac:dyDescent="0.25">
      <c r="A34" s="1"/>
      <c r="B34" s="6"/>
      <c r="C34" s="1"/>
      <c r="D34" s="46">
        <f t="shared" si="2"/>
        <v>43923</v>
      </c>
      <c r="E34" s="33">
        <v>329.46840000000003</v>
      </c>
      <c r="F34" s="54">
        <v>275.28444425800001</v>
      </c>
      <c r="G34" s="11">
        <f t="shared" si="0"/>
        <v>0.83554126665258333</v>
      </c>
      <c r="H34" s="10">
        <f t="shared" si="1"/>
        <v>-54.183955742000023</v>
      </c>
      <c r="I34" s="1"/>
      <c r="J34" s="49"/>
      <c r="K34" s="50">
        <f t="shared" si="3"/>
        <v>2.5066000000000002</v>
      </c>
    </row>
    <row r="35" spans="1:12" x14ac:dyDescent="0.25">
      <c r="A35" s="1"/>
      <c r="B35" s="6"/>
      <c r="C35" s="1"/>
      <c r="D35" s="46">
        <f t="shared" si="2"/>
        <v>43924</v>
      </c>
      <c r="E35" s="33">
        <v>329.46840000000003</v>
      </c>
      <c r="F35" s="54">
        <v>289.162896945</v>
      </c>
      <c r="G35" s="11">
        <f t="shared" si="0"/>
        <v>0.87766504145769353</v>
      </c>
      <c r="H35" s="10">
        <f t="shared" si="1"/>
        <v>-40.305503055000031</v>
      </c>
      <c r="I35" s="1"/>
      <c r="J35" s="49"/>
      <c r="K35" s="50">
        <f t="shared" si="3"/>
        <v>2.633</v>
      </c>
    </row>
    <row r="36" spans="1:12" x14ac:dyDescent="0.25">
      <c r="A36" s="1"/>
      <c r="B36" s="6"/>
      <c r="C36" s="1"/>
      <c r="D36" s="46">
        <f t="shared" si="2"/>
        <v>43925</v>
      </c>
      <c r="E36" s="33">
        <v>329.46840000000003</v>
      </c>
      <c r="F36" s="54">
        <v>415.909268693</v>
      </c>
      <c r="G36" s="11">
        <f t="shared" si="0"/>
        <v>1.2623646719776462</v>
      </c>
      <c r="H36" s="10">
        <f t="shared" si="1"/>
        <v>86.44086869299997</v>
      </c>
      <c r="I36" s="1"/>
      <c r="J36" s="49"/>
      <c r="K36" s="50">
        <f t="shared" si="3"/>
        <v>3.7871000000000001</v>
      </c>
    </row>
    <row r="37" spans="1:12" x14ac:dyDescent="0.25">
      <c r="A37" s="1"/>
      <c r="B37" s="6"/>
      <c r="C37" s="1"/>
      <c r="D37" s="46">
        <f t="shared" si="2"/>
        <v>43926</v>
      </c>
      <c r="E37" s="33">
        <v>329.46840000000003</v>
      </c>
      <c r="F37" s="54">
        <v>415.13463250500001</v>
      </c>
      <c r="G37" s="11">
        <f t="shared" si="0"/>
        <v>1.260013502068787</v>
      </c>
      <c r="H37" s="10">
        <f t="shared" si="1"/>
        <v>85.666232504999982</v>
      </c>
      <c r="I37" s="1"/>
      <c r="J37" s="49"/>
      <c r="K37" s="50">
        <f t="shared" si="3"/>
        <v>3.78</v>
      </c>
    </row>
    <row r="38" spans="1:12" x14ac:dyDescent="0.25">
      <c r="A38" s="1"/>
      <c r="B38" s="6"/>
      <c r="C38" s="1"/>
      <c r="D38" s="46">
        <f t="shared" si="2"/>
        <v>43927</v>
      </c>
      <c r="E38" s="33">
        <v>329.46840000000003</v>
      </c>
      <c r="F38" s="54">
        <v>276.78089861300003</v>
      </c>
      <c r="G38" s="11">
        <f t="shared" si="0"/>
        <v>0.84008329361176981</v>
      </c>
      <c r="H38" s="10">
        <f t="shared" si="1"/>
        <v>-52.687501386999998</v>
      </c>
      <c r="I38" s="1"/>
      <c r="J38" s="49"/>
      <c r="K38" s="50">
        <f t="shared" si="3"/>
        <v>2.5202</v>
      </c>
    </row>
    <row r="39" spans="1:12" x14ac:dyDescent="0.25">
      <c r="A39" s="1"/>
      <c r="B39" s="6"/>
      <c r="C39" s="1"/>
      <c r="D39" s="46">
        <f t="shared" si="2"/>
        <v>43928</v>
      </c>
      <c r="E39" s="33">
        <v>329.46840000000003</v>
      </c>
      <c r="F39" s="54">
        <v>275.38883916599997</v>
      </c>
      <c r="G39" s="11">
        <f t="shared" si="0"/>
        <v>0.83585812528910186</v>
      </c>
      <c r="H39" s="10">
        <f t="shared" si="1"/>
        <v>-54.079560834000063</v>
      </c>
      <c r="I39" s="1"/>
      <c r="J39" s="49"/>
      <c r="K39" s="50">
        <f t="shared" si="3"/>
        <v>2.5076000000000001</v>
      </c>
    </row>
    <row r="40" spans="1:12" x14ac:dyDescent="0.25">
      <c r="A40" s="1"/>
      <c r="B40" s="6"/>
      <c r="C40" s="1"/>
      <c r="D40" s="46">
        <f t="shared" si="2"/>
        <v>43929</v>
      </c>
      <c r="E40" s="33">
        <v>329.46840000000003</v>
      </c>
      <c r="F40" s="54">
        <v>275.80339391000001</v>
      </c>
      <c r="G40" s="11">
        <f t="shared" si="0"/>
        <v>0.83711637871795896</v>
      </c>
      <c r="H40" s="10">
        <f t="shared" si="1"/>
        <v>-53.66500609000002</v>
      </c>
      <c r="I40" s="1"/>
      <c r="J40" s="49"/>
      <c r="K40" s="50">
        <f t="shared" si="3"/>
        <v>2.5112999999999999</v>
      </c>
    </row>
    <row r="41" spans="1:12" x14ac:dyDescent="0.25">
      <c r="A41" s="1"/>
      <c r="B41" s="6"/>
      <c r="C41" s="1"/>
      <c r="D41" s="46">
        <f t="shared" si="2"/>
        <v>43930</v>
      </c>
      <c r="E41" s="33">
        <v>329.46840000000003</v>
      </c>
      <c r="F41" s="54">
        <v>341.54781984800002</v>
      </c>
      <c r="G41" s="11">
        <f t="shared" si="0"/>
        <v>1.0366633639159324</v>
      </c>
      <c r="H41" s="10">
        <f t="shared" si="1"/>
        <v>12.079419847999986</v>
      </c>
      <c r="I41" s="1"/>
      <c r="J41" s="49"/>
      <c r="K41" s="50">
        <f t="shared" si="3"/>
        <v>3.11</v>
      </c>
    </row>
    <row r="42" spans="1:12" x14ac:dyDescent="0.25">
      <c r="A42" s="1"/>
      <c r="B42" s="6"/>
      <c r="C42" s="1"/>
      <c r="D42" s="46">
        <f t="shared" si="2"/>
        <v>43931</v>
      </c>
      <c r="E42" s="33">
        <v>329.46840000000003</v>
      </c>
      <c r="F42" s="8">
        <v>323.19805843</v>
      </c>
      <c r="G42" s="11">
        <f t="shared" si="0"/>
        <v>0.98096830661149892</v>
      </c>
      <c r="H42" s="10">
        <f t="shared" si="1"/>
        <v>-6.2703415700000278</v>
      </c>
      <c r="J42" s="49"/>
      <c r="K42" s="50">
        <f t="shared" si="3"/>
        <v>2.9428999999999998</v>
      </c>
    </row>
    <row r="43" spans="1:12" x14ac:dyDescent="0.25">
      <c r="A43" s="1"/>
      <c r="B43" s="6"/>
      <c r="C43" s="1"/>
      <c r="D43" s="42" t="s">
        <v>77</v>
      </c>
      <c r="E43" s="33">
        <f>SUM(E29:E42)</f>
        <v>4612.557600000001</v>
      </c>
      <c r="F43" s="34">
        <f>SUM(F29:F42)</f>
        <v>4677.3113473199992</v>
      </c>
      <c r="G43" s="11">
        <f t="shared" si="0"/>
        <v>1.0140385774954872</v>
      </c>
      <c r="H43" s="34">
        <f>SUM(H29:H42)</f>
        <v>64.753747319999604</v>
      </c>
      <c r="I43" s="1"/>
      <c r="J43" s="5"/>
    </row>
    <row r="44" spans="1:12" x14ac:dyDescent="0.25">
      <c r="A44" s="1"/>
      <c r="B44" s="6"/>
      <c r="C44" s="1"/>
      <c r="D44" s="9" t="s">
        <v>0</v>
      </c>
      <c r="E44" s="8"/>
      <c r="F44" s="8">
        <f>AVERAGE(F29:F42)</f>
        <v>334.09366766571424</v>
      </c>
      <c r="G44" s="11">
        <f>F43/E43</f>
        <v>1.0140385774954872</v>
      </c>
      <c r="H44" s="8">
        <f>AVERAGE(H29:H42)</f>
        <v>4.6252676657142571</v>
      </c>
      <c r="I44" s="1"/>
      <c r="J44" s="5"/>
      <c r="K44" s="50">
        <f>AVERAGE(K29:K42)</f>
        <v>3.0421071428571431</v>
      </c>
    </row>
    <row r="45" spans="1:12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2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2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2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5:D27"/>
    <mergeCell ref="E25:E27"/>
    <mergeCell ref="F25:F27"/>
    <mergeCell ref="G25:G27"/>
    <mergeCell ref="H25:H27"/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29" workbookViewId="0">
      <selection activeCell="E13" sqref="E13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113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39">
        <v>10771.74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323.15219999999999</v>
      </c>
      <c r="I20" s="1"/>
      <c r="J20" s="5"/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112</v>
      </c>
      <c r="I21" s="1"/>
      <c r="J21" s="5"/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  <c r="L22" s="48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ht="25.5" customHeight="1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43932</v>
      </c>
      <c r="E29" s="33">
        <v>323.15219999999999</v>
      </c>
      <c r="F29" s="54">
        <v>322.117608292</v>
      </c>
      <c r="G29" s="11">
        <f t="shared" ref="G29:G43" si="0">F29/E29</f>
        <v>0.99679843829625792</v>
      </c>
      <c r="H29" s="10">
        <f t="shared" ref="H29:H42" si="1">F29-E29</f>
        <v>-1.0345917079999936</v>
      </c>
      <c r="I29" s="1"/>
      <c r="J29" s="49"/>
      <c r="K29" s="50">
        <f>ROUND((F29/$H$18%),4)</f>
        <v>2.9904000000000002</v>
      </c>
    </row>
    <row r="30" spans="1:12" x14ac:dyDescent="0.25">
      <c r="A30" s="1"/>
      <c r="B30" s="6"/>
      <c r="C30" s="1"/>
      <c r="D30" s="46">
        <f>+D29+1</f>
        <v>43933</v>
      </c>
      <c r="E30" s="33">
        <v>323.15219999999999</v>
      </c>
      <c r="F30" s="54">
        <v>321.93009983799999</v>
      </c>
      <c r="G30" s="11">
        <f t="shared" si="0"/>
        <v>0.9962181901840681</v>
      </c>
      <c r="H30" s="10">
        <f t="shared" si="1"/>
        <v>-1.2221001620000038</v>
      </c>
      <c r="I30" s="1"/>
      <c r="J30" s="49"/>
      <c r="K30" s="50">
        <f>ROUND((F30/$H$18%),4)</f>
        <v>2.9887000000000001</v>
      </c>
    </row>
    <row r="31" spans="1:12" x14ac:dyDescent="0.25">
      <c r="A31" s="1"/>
      <c r="B31" s="6"/>
      <c r="C31" s="1"/>
      <c r="D31" s="46">
        <f t="shared" ref="D31:D42" si="2">+D30+1</f>
        <v>43934</v>
      </c>
      <c r="E31" s="33">
        <v>323.15219999999999</v>
      </c>
      <c r="F31" s="54">
        <v>378.15053319600003</v>
      </c>
      <c r="G31" s="11">
        <f t="shared" si="0"/>
        <v>1.1701932810483731</v>
      </c>
      <c r="H31" s="10">
        <f t="shared" si="1"/>
        <v>54.998333196000033</v>
      </c>
      <c r="I31" s="1"/>
      <c r="J31" s="49"/>
      <c r="K31" s="50">
        <f t="shared" ref="K31:K43" si="3">ROUND((F31/$H$18%),4)</f>
        <v>3.5106000000000002</v>
      </c>
    </row>
    <row r="32" spans="1:12" x14ac:dyDescent="0.25">
      <c r="A32" s="1"/>
      <c r="B32" s="6"/>
      <c r="C32" s="1"/>
      <c r="D32" s="46">
        <f t="shared" si="2"/>
        <v>43935</v>
      </c>
      <c r="E32" s="33">
        <v>323.15219999999999</v>
      </c>
      <c r="F32" s="54">
        <v>374.067606716</v>
      </c>
      <c r="G32" s="11">
        <f t="shared" si="0"/>
        <v>1.1575585953491885</v>
      </c>
      <c r="H32" s="10">
        <f t="shared" si="1"/>
        <v>50.915406716000007</v>
      </c>
      <c r="I32" s="1"/>
      <c r="J32" s="49"/>
      <c r="K32" s="50">
        <f t="shared" si="3"/>
        <v>3.4727000000000001</v>
      </c>
    </row>
    <row r="33" spans="1:11" x14ac:dyDescent="0.25">
      <c r="A33" s="1"/>
      <c r="B33" s="6"/>
      <c r="C33" s="1"/>
      <c r="D33" s="46">
        <f t="shared" si="2"/>
        <v>43936</v>
      </c>
      <c r="E33" s="33">
        <v>323.15219999999999</v>
      </c>
      <c r="F33" s="54">
        <v>282.89763201199997</v>
      </c>
      <c r="G33" s="11">
        <f t="shared" si="0"/>
        <v>0.87543155210455004</v>
      </c>
      <c r="H33" s="10">
        <f t="shared" si="1"/>
        <v>-40.254567988000019</v>
      </c>
      <c r="I33" s="1"/>
      <c r="J33" s="49"/>
      <c r="K33" s="50">
        <f t="shared" si="3"/>
        <v>2.6263000000000001</v>
      </c>
    </row>
    <row r="34" spans="1:11" x14ac:dyDescent="0.25">
      <c r="A34" s="1"/>
      <c r="B34" s="6"/>
      <c r="C34" s="1"/>
      <c r="D34" s="46">
        <f t="shared" si="2"/>
        <v>43937</v>
      </c>
      <c r="E34" s="33">
        <v>323.15219999999999</v>
      </c>
      <c r="F34" s="54">
        <v>279.54578688099997</v>
      </c>
      <c r="G34" s="11">
        <f t="shared" si="0"/>
        <v>0.86505921012142262</v>
      </c>
      <c r="H34" s="10">
        <f t="shared" si="1"/>
        <v>-43.606413119000024</v>
      </c>
      <c r="I34" s="1"/>
      <c r="J34" s="49"/>
      <c r="K34" s="50">
        <f t="shared" si="3"/>
        <v>2.5952000000000002</v>
      </c>
    </row>
    <row r="35" spans="1:11" x14ac:dyDescent="0.25">
      <c r="A35" s="1"/>
      <c r="B35" s="6"/>
      <c r="C35" s="1"/>
      <c r="D35" s="46">
        <f t="shared" si="2"/>
        <v>43938</v>
      </c>
      <c r="E35" s="33">
        <v>323.15219999999999</v>
      </c>
      <c r="F35" s="54">
        <v>361.508380219</v>
      </c>
      <c r="G35" s="11">
        <f t="shared" si="0"/>
        <v>1.1186938545335603</v>
      </c>
      <c r="H35" s="10">
        <f t="shared" si="1"/>
        <v>38.356180219000009</v>
      </c>
      <c r="I35" s="1"/>
      <c r="J35" s="49"/>
      <c r="K35" s="50">
        <f t="shared" si="3"/>
        <v>3.3561000000000001</v>
      </c>
    </row>
    <row r="36" spans="1:11" x14ac:dyDescent="0.25">
      <c r="A36" s="1"/>
      <c r="B36" s="6"/>
      <c r="C36" s="1"/>
      <c r="D36" s="46">
        <f t="shared" si="2"/>
        <v>43939</v>
      </c>
      <c r="E36" s="33">
        <v>323.15219999999999</v>
      </c>
      <c r="F36" s="54">
        <v>361.16380291799999</v>
      </c>
      <c r="G36" s="11">
        <f t="shared" si="0"/>
        <v>1.1176275541927303</v>
      </c>
      <c r="H36" s="10">
        <f t="shared" si="1"/>
        <v>38.011602917999994</v>
      </c>
      <c r="I36" s="1"/>
      <c r="J36" s="49"/>
      <c r="K36" s="50">
        <f t="shared" si="3"/>
        <v>3.3529</v>
      </c>
    </row>
    <row r="37" spans="1:11" x14ac:dyDescent="0.25">
      <c r="A37" s="1"/>
      <c r="B37" s="6"/>
      <c r="C37" s="1"/>
      <c r="D37" s="46">
        <f t="shared" si="2"/>
        <v>43940</v>
      </c>
      <c r="E37" s="33">
        <v>323.15219999999999</v>
      </c>
      <c r="F37" s="54">
        <v>360.524885133</v>
      </c>
      <c r="G37" s="11">
        <f t="shared" si="0"/>
        <v>1.1156504121989577</v>
      </c>
      <c r="H37" s="10">
        <f t="shared" si="1"/>
        <v>37.372685133000004</v>
      </c>
      <c r="I37" s="1"/>
      <c r="J37" s="49"/>
      <c r="K37" s="50">
        <f t="shared" si="3"/>
        <v>3.347</v>
      </c>
    </row>
    <row r="38" spans="1:11" x14ac:dyDescent="0.25">
      <c r="A38" s="1"/>
      <c r="B38" s="6"/>
      <c r="C38" s="1"/>
      <c r="D38" s="46">
        <f t="shared" si="2"/>
        <v>43941</v>
      </c>
      <c r="E38" s="33">
        <v>323.15219999999999</v>
      </c>
      <c r="F38" s="54">
        <v>290.50094180899998</v>
      </c>
      <c r="G38" s="11">
        <f t="shared" si="0"/>
        <v>0.89896012408085102</v>
      </c>
      <c r="H38" s="10">
        <f t="shared" si="1"/>
        <v>-32.651258191000011</v>
      </c>
      <c r="I38" s="1"/>
      <c r="J38" s="49"/>
      <c r="K38" s="50">
        <f t="shared" si="3"/>
        <v>2.6968999999999999</v>
      </c>
    </row>
    <row r="39" spans="1:11" x14ac:dyDescent="0.25">
      <c r="A39" s="1"/>
      <c r="B39" s="6"/>
      <c r="C39" s="1"/>
      <c r="D39" s="46">
        <f t="shared" si="2"/>
        <v>43942</v>
      </c>
      <c r="E39" s="33">
        <v>323.15219999999999</v>
      </c>
      <c r="F39" s="54">
        <v>289.630019731</v>
      </c>
      <c r="G39" s="11">
        <f t="shared" si="0"/>
        <v>0.89626504084143632</v>
      </c>
      <c r="H39" s="10">
        <f t="shared" si="1"/>
        <v>-33.522180268999989</v>
      </c>
      <c r="I39" s="1"/>
      <c r="J39" s="49"/>
      <c r="K39" s="50">
        <f t="shared" si="3"/>
        <v>2.6888000000000001</v>
      </c>
    </row>
    <row r="40" spans="1:11" x14ac:dyDescent="0.25">
      <c r="A40" s="1"/>
      <c r="B40" s="6"/>
      <c r="C40" s="1"/>
      <c r="D40" s="46">
        <f t="shared" si="2"/>
        <v>43943</v>
      </c>
      <c r="E40" s="33">
        <v>323.15219999999999</v>
      </c>
      <c r="F40" s="54">
        <v>300.104275008</v>
      </c>
      <c r="G40" s="11">
        <f t="shared" si="0"/>
        <v>0.92867780262056088</v>
      </c>
      <c r="H40" s="10">
        <f t="shared" si="1"/>
        <v>-23.047924991999992</v>
      </c>
      <c r="I40" s="1"/>
      <c r="J40" s="49"/>
      <c r="K40" s="50">
        <f t="shared" si="3"/>
        <v>2.786</v>
      </c>
    </row>
    <row r="41" spans="1:11" x14ac:dyDescent="0.25">
      <c r="A41" s="1"/>
      <c r="B41" s="6"/>
      <c r="C41" s="1"/>
      <c r="D41" s="46">
        <f t="shared" si="2"/>
        <v>43944</v>
      </c>
      <c r="E41" s="33">
        <v>323.15219999999999</v>
      </c>
      <c r="F41" s="8">
        <v>294.96572856</v>
      </c>
      <c r="G41" s="11">
        <f t="shared" si="0"/>
        <v>0.91277648290805391</v>
      </c>
      <c r="H41" s="10">
        <f t="shared" si="1"/>
        <v>-28.186471439999991</v>
      </c>
      <c r="I41" s="1"/>
      <c r="J41" s="49"/>
      <c r="K41" s="50">
        <f t="shared" si="3"/>
        <v>2.7383000000000002</v>
      </c>
    </row>
    <row r="42" spans="1:11" x14ac:dyDescent="0.25">
      <c r="A42" s="1"/>
      <c r="B42" s="6"/>
      <c r="C42" s="1"/>
      <c r="D42" s="46">
        <f t="shared" si="2"/>
        <v>43945</v>
      </c>
      <c r="E42" s="33">
        <v>323.15219999999999</v>
      </c>
      <c r="F42" s="59">
        <v>345.91546052899997</v>
      </c>
      <c r="G42" s="11">
        <f t="shared" si="0"/>
        <v>1.0704412983386775</v>
      </c>
      <c r="H42" s="10">
        <f t="shared" si="1"/>
        <v>22.763260528999979</v>
      </c>
      <c r="J42" s="49"/>
      <c r="K42" s="50">
        <f t="shared" si="3"/>
        <v>3.2113</v>
      </c>
    </row>
    <row r="43" spans="1:11" x14ac:dyDescent="0.25">
      <c r="A43" s="1"/>
      <c r="B43" s="6"/>
      <c r="C43" s="1"/>
      <c r="D43" s="42" t="s">
        <v>77</v>
      </c>
      <c r="E43" s="33">
        <f>SUM(E29:E42)</f>
        <v>4524.1308000000008</v>
      </c>
      <c r="F43" s="34">
        <f>SUM(F29:F42)</f>
        <v>4563.0227608419991</v>
      </c>
      <c r="G43" s="11">
        <f t="shared" si="0"/>
        <v>1.0085965597727631</v>
      </c>
      <c r="H43" s="34">
        <f>SUM(H29:H42)</f>
        <v>38.891960842000003</v>
      </c>
      <c r="I43" s="1"/>
      <c r="J43" s="5"/>
      <c r="K43" s="50">
        <f t="shared" si="3"/>
        <v>42.3611</v>
      </c>
    </row>
    <row r="44" spans="1:11" x14ac:dyDescent="0.25">
      <c r="A44" s="1"/>
      <c r="B44" s="6"/>
      <c r="C44" s="1"/>
      <c r="D44" s="9" t="s">
        <v>0</v>
      </c>
      <c r="E44" s="8"/>
      <c r="F44" s="8">
        <f>AVERAGE(F29:F42)</f>
        <v>325.93019720299992</v>
      </c>
      <c r="G44" s="11">
        <f>AVERAGE(G29:G42)</f>
        <v>1.0085965597727635</v>
      </c>
      <c r="H44" s="8">
        <f>AVERAGE(H29:H42)</f>
        <v>2.7779972030000004</v>
      </c>
      <c r="I44" s="1"/>
      <c r="J44" s="5"/>
      <c r="K44" s="50">
        <f>AVERAGE(K29:K42)</f>
        <v>3.0258000000000007</v>
      </c>
    </row>
    <row r="45" spans="1:11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1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1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1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5:D27"/>
    <mergeCell ref="E25:E27"/>
    <mergeCell ref="F25:F27"/>
    <mergeCell ref="G25:G27"/>
    <mergeCell ref="H25:H27"/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C33" workbookViewId="0">
      <selection activeCell="F42" sqref="F42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  <col min="12" max="12" width="9.140625" style="58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114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39">
        <v>10680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320.39999999999998</v>
      </c>
      <c r="I20" s="1"/>
      <c r="J20" s="5"/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112</v>
      </c>
      <c r="I21" s="1"/>
      <c r="J21" s="5"/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ht="25.5" customHeight="1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43946</v>
      </c>
      <c r="E29" s="33">
        <v>320.39999999999998</v>
      </c>
      <c r="F29" s="54">
        <v>344.99680068999999</v>
      </c>
      <c r="G29" s="11">
        <f t="shared" ref="G29:G42" si="0">F29/E29</f>
        <v>1.0767690408551811</v>
      </c>
      <c r="H29" s="10">
        <f t="shared" ref="H29:H42" si="1">F29-E29</f>
        <v>24.596800690000009</v>
      </c>
      <c r="I29" s="1"/>
      <c r="J29" s="49"/>
      <c r="K29" s="50">
        <f>ROUND((F29/$H$18%),4)</f>
        <v>3.2303000000000002</v>
      </c>
      <c r="L29" s="58">
        <f t="shared" ref="L29:L31" si="2">(F29*10^7)/10^5</f>
        <v>34499.680069000002</v>
      </c>
    </row>
    <row r="30" spans="1:12" x14ac:dyDescent="0.25">
      <c r="A30" s="1"/>
      <c r="B30" s="6"/>
      <c r="C30" s="1"/>
      <c r="D30" s="46">
        <f>+D29+1</f>
        <v>43947</v>
      </c>
      <c r="E30" s="33">
        <v>320.39999999999998</v>
      </c>
      <c r="F30" s="54">
        <v>344.56676163999998</v>
      </c>
      <c r="G30" s="11">
        <f t="shared" si="0"/>
        <v>1.0754268465667915</v>
      </c>
      <c r="H30" s="10">
        <f t="shared" si="1"/>
        <v>24.166761640000004</v>
      </c>
      <c r="I30" s="1"/>
      <c r="J30" s="49"/>
      <c r="K30" s="50">
        <f>ROUND((F30/$H$18%),4)</f>
        <v>3.2263000000000002</v>
      </c>
      <c r="L30" s="58">
        <f t="shared" si="2"/>
        <v>34456.676163999997</v>
      </c>
    </row>
    <row r="31" spans="1:12" x14ac:dyDescent="0.25">
      <c r="A31" s="1"/>
      <c r="B31" s="6"/>
      <c r="C31" s="1"/>
      <c r="D31" s="46">
        <f t="shared" ref="D31:D42" si="3">+D30+1</f>
        <v>43948</v>
      </c>
      <c r="E31" s="33">
        <v>320.39999999999998</v>
      </c>
      <c r="F31" s="54">
        <v>319.833962595</v>
      </c>
      <c r="G31" s="11">
        <f t="shared" si="0"/>
        <v>0.99823334143258435</v>
      </c>
      <c r="H31" s="10">
        <f t="shared" si="1"/>
        <v>-0.56603740499997457</v>
      </c>
      <c r="I31" s="1"/>
      <c r="J31" s="49"/>
      <c r="K31" s="50">
        <f t="shared" ref="K31:K42" si="4">ROUND((F31/$H$18%),4)</f>
        <v>2.9946999999999999</v>
      </c>
      <c r="L31" s="58">
        <f t="shared" si="2"/>
        <v>31983.396259499998</v>
      </c>
    </row>
    <row r="32" spans="1:12" x14ac:dyDescent="0.25">
      <c r="A32" s="1"/>
      <c r="B32" s="6"/>
      <c r="C32" s="1"/>
      <c r="D32" s="46">
        <f t="shared" si="3"/>
        <v>43949</v>
      </c>
      <c r="E32" s="33">
        <v>320.39999999999998</v>
      </c>
      <c r="F32" s="54">
        <v>319.71436605399998</v>
      </c>
      <c r="G32" s="11">
        <f t="shared" si="0"/>
        <v>0.99786006883270917</v>
      </c>
      <c r="H32" s="10">
        <f t="shared" si="1"/>
        <v>-0.68563394599999583</v>
      </c>
      <c r="I32" s="1"/>
      <c r="J32" s="49"/>
      <c r="K32" s="50">
        <f t="shared" si="4"/>
        <v>2.9935999999999998</v>
      </c>
      <c r="L32" s="58">
        <f t="shared" ref="L32:L42" si="5">(F32*10^7)/10^5</f>
        <v>31971.436605399998</v>
      </c>
    </row>
    <row r="33" spans="1:12" x14ac:dyDescent="0.25">
      <c r="A33" s="1"/>
      <c r="B33" s="6"/>
      <c r="C33" s="1"/>
      <c r="D33" s="46">
        <f t="shared" si="3"/>
        <v>43950</v>
      </c>
      <c r="E33" s="33">
        <v>320.39999999999998</v>
      </c>
      <c r="F33" s="54">
        <v>321.846127986</v>
      </c>
      <c r="G33" s="11">
        <f t="shared" si="0"/>
        <v>1.0045135080711611</v>
      </c>
      <c r="H33" s="10">
        <f t="shared" si="1"/>
        <v>1.4461279860000218</v>
      </c>
      <c r="I33" s="1"/>
      <c r="J33" s="49"/>
      <c r="K33" s="50">
        <f t="shared" si="4"/>
        <v>3.0135000000000001</v>
      </c>
      <c r="L33" s="58">
        <f t="shared" si="5"/>
        <v>32184.612798600003</v>
      </c>
    </row>
    <row r="34" spans="1:12" x14ac:dyDescent="0.25">
      <c r="A34" s="1"/>
      <c r="B34" s="6"/>
      <c r="C34" s="1"/>
      <c r="D34" s="46">
        <f t="shared" si="3"/>
        <v>43951</v>
      </c>
      <c r="E34" s="33">
        <v>320.39999999999998</v>
      </c>
      <c r="F34" s="54">
        <v>427.61119573400003</v>
      </c>
      <c r="G34" s="11">
        <f t="shared" si="0"/>
        <v>1.3346167157740327</v>
      </c>
      <c r="H34" s="10">
        <f t="shared" si="1"/>
        <v>107.21119573400006</v>
      </c>
      <c r="I34" s="1"/>
      <c r="J34" s="49"/>
      <c r="K34" s="50">
        <f t="shared" si="4"/>
        <v>4.0038999999999998</v>
      </c>
      <c r="L34" s="58">
        <f t="shared" si="5"/>
        <v>42761.119573399999</v>
      </c>
    </row>
    <row r="35" spans="1:12" x14ac:dyDescent="0.25">
      <c r="A35" s="1"/>
      <c r="B35" s="6"/>
      <c r="C35" s="1"/>
      <c r="D35" s="46">
        <f t="shared" si="3"/>
        <v>43952</v>
      </c>
      <c r="E35" s="33">
        <v>320.39999999999998</v>
      </c>
      <c r="F35" s="54">
        <v>386.68942406100001</v>
      </c>
      <c r="G35" s="11">
        <f t="shared" si="0"/>
        <v>1.2068958304026218</v>
      </c>
      <c r="H35" s="10">
        <f t="shared" si="1"/>
        <v>66.289424061000034</v>
      </c>
      <c r="I35" s="1"/>
      <c r="J35" s="49"/>
      <c r="K35" s="50">
        <f t="shared" si="4"/>
        <v>3.6206999999999998</v>
      </c>
      <c r="L35" s="58">
        <f t="shared" si="5"/>
        <v>38668.942406100003</v>
      </c>
    </row>
    <row r="36" spans="1:12" x14ac:dyDescent="0.25">
      <c r="A36" s="1"/>
      <c r="B36" s="6"/>
      <c r="C36" s="1"/>
      <c r="D36" s="46">
        <f t="shared" si="3"/>
        <v>43953</v>
      </c>
      <c r="E36" s="33">
        <v>320.39999999999998</v>
      </c>
      <c r="F36" s="54">
        <v>328.86650655799997</v>
      </c>
      <c r="G36" s="11">
        <f t="shared" si="0"/>
        <v>1.026424801991261</v>
      </c>
      <c r="H36" s="10">
        <f t="shared" si="1"/>
        <v>8.4665065579999919</v>
      </c>
      <c r="I36" s="1"/>
      <c r="J36" s="49"/>
      <c r="K36" s="50">
        <f t="shared" si="4"/>
        <v>3.0792999999999999</v>
      </c>
      <c r="L36" s="58">
        <f t="shared" si="5"/>
        <v>32886.650655799996</v>
      </c>
    </row>
    <row r="37" spans="1:12" x14ac:dyDescent="0.25">
      <c r="A37" s="1"/>
      <c r="B37" s="6"/>
      <c r="C37" s="1"/>
      <c r="D37" s="46">
        <f t="shared" si="3"/>
        <v>43954</v>
      </c>
      <c r="E37" s="33">
        <v>320.39999999999998</v>
      </c>
      <c r="F37" s="54">
        <v>322.48905610999998</v>
      </c>
      <c r="G37" s="11">
        <f t="shared" si="0"/>
        <v>1.006520150156055</v>
      </c>
      <c r="H37" s="10">
        <f t="shared" si="1"/>
        <v>2.0890561100000014</v>
      </c>
      <c r="I37" s="1"/>
      <c r="J37" s="49"/>
      <c r="K37" s="50">
        <f t="shared" si="4"/>
        <v>3.0196000000000001</v>
      </c>
      <c r="L37" s="58">
        <f t="shared" si="5"/>
        <v>32248.905610999998</v>
      </c>
    </row>
    <row r="38" spans="1:12" x14ac:dyDescent="0.25">
      <c r="A38" s="1"/>
      <c r="B38" s="6"/>
      <c r="C38" s="1"/>
      <c r="D38" s="46">
        <f t="shared" si="3"/>
        <v>43955</v>
      </c>
      <c r="E38" s="33">
        <v>320.39999999999998</v>
      </c>
      <c r="F38" s="54">
        <v>274.22004740100004</v>
      </c>
      <c r="G38" s="11">
        <f t="shared" si="0"/>
        <v>0.85586781336142337</v>
      </c>
      <c r="H38" s="10">
        <f t="shared" si="1"/>
        <v>-46.179952598999932</v>
      </c>
      <c r="I38" s="1"/>
      <c r="J38" s="49"/>
      <c r="K38" s="50">
        <f t="shared" si="4"/>
        <v>2.5676000000000001</v>
      </c>
      <c r="L38" s="58">
        <f t="shared" si="5"/>
        <v>27422.004740100001</v>
      </c>
    </row>
    <row r="39" spans="1:12" x14ac:dyDescent="0.25">
      <c r="A39" s="1"/>
      <c r="B39" s="6"/>
      <c r="C39" s="1"/>
      <c r="D39" s="46">
        <f t="shared" si="3"/>
        <v>43956</v>
      </c>
      <c r="E39" s="33">
        <v>320.39999999999998</v>
      </c>
      <c r="F39" s="54">
        <v>277.87534208800002</v>
      </c>
      <c r="G39" s="11">
        <f t="shared" si="0"/>
        <v>0.86727634858926361</v>
      </c>
      <c r="H39" s="10">
        <f t="shared" si="1"/>
        <v>-42.524657911999952</v>
      </c>
      <c r="I39" s="1"/>
      <c r="J39" s="49"/>
      <c r="K39" s="50">
        <f t="shared" si="4"/>
        <v>2.6017999999999999</v>
      </c>
      <c r="L39" s="58">
        <f t="shared" si="5"/>
        <v>27787.5342088</v>
      </c>
    </row>
    <row r="40" spans="1:12" x14ac:dyDescent="0.25">
      <c r="A40" s="1"/>
      <c r="B40" s="6"/>
      <c r="C40" s="1"/>
      <c r="D40" s="46">
        <f t="shared" si="3"/>
        <v>43957</v>
      </c>
      <c r="E40" s="33">
        <v>320.39999999999998</v>
      </c>
      <c r="F40" s="54">
        <v>317.48595480900002</v>
      </c>
      <c r="G40" s="11">
        <f t="shared" si="0"/>
        <v>0.9909049775561799</v>
      </c>
      <c r="H40" s="10">
        <f t="shared" si="1"/>
        <v>-2.914045190999957</v>
      </c>
      <c r="I40" s="1"/>
      <c r="J40" s="49"/>
      <c r="K40" s="50">
        <f t="shared" si="4"/>
        <v>2.9727000000000001</v>
      </c>
      <c r="L40" s="58">
        <f t="shared" si="5"/>
        <v>31748.595480900003</v>
      </c>
    </row>
    <row r="41" spans="1:12" x14ac:dyDescent="0.25">
      <c r="A41" s="1"/>
      <c r="B41" s="6"/>
      <c r="C41" s="1"/>
      <c r="D41" s="46">
        <f t="shared" si="3"/>
        <v>43958</v>
      </c>
      <c r="E41" s="33">
        <v>320.39999999999998</v>
      </c>
      <c r="F41" s="54">
        <v>280.31424564000002</v>
      </c>
      <c r="G41" s="11">
        <f t="shared" si="0"/>
        <v>0.87488840711610505</v>
      </c>
      <c r="H41" s="10">
        <f t="shared" si="1"/>
        <v>-40.085754359999953</v>
      </c>
      <c r="I41" s="1"/>
      <c r="J41" s="49"/>
      <c r="K41" s="50">
        <f t="shared" si="4"/>
        <v>2.6246999999999998</v>
      </c>
      <c r="L41" s="58">
        <f t="shared" si="5"/>
        <v>28031.424564000001</v>
      </c>
    </row>
    <row r="42" spans="1:12" x14ac:dyDescent="0.25">
      <c r="A42" s="1"/>
      <c r="B42" s="6"/>
      <c r="C42" s="1"/>
      <c r="D42" s="46">
        <f t="shared" si="3"/>
        <v>43959</v>
      </c>
      <c r="E42" s="33">
        <v>320.39999999999998</v>
      </c>
      <c r="F42" s="59">
        <v>325.11856706899999</v>
      </c>
      <c r="G42" s="11">
        <f t="shared" si="0"/>
        <v>1.0147271131991262</v>
      </c>
      <c r="H42" s="10">
        <f t="shared" si="1"/>
        <v>4.7185670690000165</v>
      </c>
      <c r="J42" s="49"/>
      <c r="K42" s="50">
        <f t="shared" si="4"/>
        <v>3.0442</v>
      </c>
      <c r="L42" s="58">
        <f t="shared" si="5"/>
        <v>32511.856706900002</v>
      </c>
    </row>
    <row r="43" spans="1:12" x14ac:dyDescent="0.25">
      <c r="A43" s="1"/>
      <c r="B43" s="6"/>
      <c r="C43" s="1"/>
      <c r="D43" s="42" t="s">
        <v>77</v>
      </c>
      <c r="E43" s="33">
        <f>SUM(E29:E42)</f>
        <v>4485.6000000000004</v>
      </c>
      <c r="F43" s="34">
        <f>SUM(F29:F42)</f>
        <v>4591.6283584350003</v>
      </c>
      <c r="G43" s="11">
        <f t="shared" ref="G43" si="6">F43/E43</f>
        <v>1.0236374974217497</v>
      </c>
      <c r="H43" s="34">
        <f>SUM(H29:H42)</f>
        <v>106.02835843500037</v>
      </c>
      <c r="I43" s="1"/>
      <c r="J43" s="5"/>
      <c r="K43" s="50"/>
    </row>
    <row r="44" spans="1:12" x14ac:dyDescent="0.25">
      <c r="A44" s="1"/>
      <c r="B44" s="6"/>
      <c r="C44" s="1"/>
      <c r="D44" s="9" t="s">
        <v>0</v>
      </c>
      <c r="E44" s="8"/>
      <c r="F44" s="8">
        <f>AVERAGE(F29:F42)</f>
        <v>327.97345417392859</v>
      </c>
      <c r="G44" s="11">
        <f>AVERAGE(G29:G42)</f>
        <v>1.0236374974217497</v>
      </c>
      <c r="H44" s="8">
        <f>AVERAGE(H29:H42)</f>
        <v>7.5734541739285977</v>
      </c>
      <c r="I44" s="1"/>
      <c r="J44" s="5"/>
      <c r="K44" s="50"/>
    </row>
    <row r="45" spans="1:12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2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2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2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5:D27"/>
    <mergeCell ref="E25:E27"/>
    <mergeCell ref="F25:F27"/>
    <mergeCell ref="G25:G27"/>
    <mergeCell ref="H25:H27"/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C24" workbookViewId="0">
      <selection activeCell="F42" sqref="F42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  <col min="12" max="12" width="9.140625" style="58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115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39">
        <v>10575.96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317.27879999999999</v>
      </c>
      <c r="I20" s="1"/>
      <c r="J20" s="5"/>
      <c r="K20" s="58">
        <f>H20*0.8</f>
        <v>253.82303999999999</v>
      </c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112</v>
      </c>
      <c r="I21" s="1"/>
      <c r="J21" s="5"/>
      <c r="K21" s="60">
        <f>K20/H18%</f>
        <v>2.4</v>
      </c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ht="25.5" customHeight="1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43960</v>
      </c>
      <c r="E29" s="33">
        <v>317.27879999999999</v>
      </c>
      <c r="F29" s="54">
        <v>323.351358275</v>
      </c>
      <c r="G29" s="11">
        <f t="shared" ref="G29:G43" si="0">F29/E29</f>
        <v>1.0191395021507899</v>
      </c>
      <c r="H29" s="10">
        <f t="shared" ref="H29:H42" si="1">F29-E29</f>
        <v>6.0725582750000058</v>
      </c>
      <c r="I29" s="1"/>
      <c r="J29" s="49"/>
      <c r="K29" s="50">
        <f>ROUND((F29/$H$18%),4)</f>
        <v>3.0573999999999999</v>
      </c>
      <c r="L29" s="58">
        <f t="shared" ref="L29:L42" si="2">(F29*10^7)/10^5</f>
        <v>32335.135827499998</v>
      </c>
    </row>
    <row r="30" spans="1:12" x14ac:dyDescent="0.25">
      <c r="A30" s="1"/>
      <c r="B30" s="6"/>
      <c r="C30" s="1"/>
      <c r="D30" s="46">
        <f>+D29+1</f>
        <v>43961</v>
      </c>
      <c r="E30" s="33">
        <v>317.27879999999999</v>
      </c>
      <c r="F30" s="54">
        <v>320.24407061700003</v>
      </c>
      <c r="G30" s="11">
        <f t="shared" si="0"/>
        <v>1.0093459462687078</v>
      </c>
      <c r="H30" s="10">
        <f t="shared" si="1"/>
        <v>2.9652706170000442</v>
      </c>
      <c r="I30" s="1"/>
      <c r="J30" s="49"/>
      <c r="K30" s="50">
        <f>ROUND((F30/$H$18%),4)</f>
        <v>3.028</v>
      </c>
      <c r="L30" s="58">
        <f t="shared" si="2"/>
        <v>32024.407061700007</v>
      </c>
    </row>
    <row r="31" spans="1:12" x14ac:dyDescent="0.25">
      <c r="A31" s="1"/>
      <c r="B31" s="6"/>
      <c r="C31" s="1"/>
      <c r="D31" s="46">
        <f t="shared" ref="D31:D42" si="3">+D30+1</f>
        <v>43962</v>
      </c>
      <c r="E31" s="33">
        <v>317.27879999999999</v>
      </c>
      <c r="F31" s="54">
        <v>326.28138368600003</v>
      </c>
      <c r="G31" s="11">
        <f t="shared" si="0"/>
        <v>1.0283743625038926</v>
      </c>
      <c r="H31" s="10">
        <f t="shared" si="1"/>
        <v>9.0025836860000368</v>
      </c>
      <c r="I31" s="1"/>
      <c r="J31" s="49"/>
      <c r="K31" s="50">
        <f t="shared" ref="K31:K42" si="4">ROUND((F31/$H$18%),4)</f>
        <v>3.0851000000000002</v>
      </c>
      <c r="L31" s="58">
        <f t="shared" si="2"/>
        <v>32628.138368600001</v>
      </c>
    </row>
    <row r="32" spans="1:12" x14ac:dyDescent="0.25">
      <c r="A32" s="1"/>
      <c r="B32" s="6"/>
      <c r="C32" s="1"/>
      <c r="D32" s="46">
        <f t="shared" si="3"/>
        <v>43963</v>
      </c>
      <c r="E32" s="33">
        <v>317.27879999999999</v>
      </c>
      <c r="F32" s="54">
        <v>324.657860357</v>
      </c>
      <c r="G32" s="11">
        <f t="shared" si="0"/>
        <v>1.0232573382053891</v>
      </c>
      <c r="H32" s="10">
        <f t="shared" si="1"/>
        <v>7.3790603570000144</v>
      </c>
      <c r="I32" s="1"/>
      <c r="J32" s="49"/>
      <c r="K32" s="50">
        <f t="shared" si="4"/>
        <v>3.0697999999999999</v>
      </c>
      <c r="L32" s="58">
        <f t="shared" si="2"/>
        <v>32465.786035700003</v>
      </c>
    </row>
    <row r="33" spans="1:12" x14ac:dyDescent="0.25">
      <c r="A33" s="1"/>
      <c r="B33" s="6"/>
      <c r="C33" s="1"/>
      <c r="D33" s="46">
        <f t="shared" si="3"/>
        <v>43964</v>
      </c>
      <c r="E33" s="33">
        <v>317.27879999999999</v>
      </c>
      <c r="F33" s="54">
        <v>378.96790894699996</v>
      </c>
      <c r="G33" s="11">
        <f t="shared" si="0"/>
        <v>1.1944318654350683</v>
      </c>
      <c r="H33" s="10">
        <f t="shared" si="1"/>
        <v>61.689108946999966</v>
      </c>
      <c r="I33" s="1"/>
      <c r="J33" s="49"/>
      <c r="K33" s="50">
        <f t="shared" si="4"/>
        <v>3.5832999999999999</v>
      </c>
      <c r="L33" s="58">
        <f t="shared" si="2"/>
        <v>37896.790894699996</v>
      </c>
    </row>
    <row r="34" spans="1:12" x14ac:dyDescent="0.25">
      <c r="A34" s="1"/>
      <c r="B34" s="6"/>
      <c r="C34" s="1"/>
      <c r="D34" s="46">
        <f t="shared" si="3"/>
        <v>43965</v>
      </c>
      <c r="E34" s="33">
        <v>317.27879999999999</v>
      </c>
      <c r="F34" s="54">
        <v>383.39335499000003</v>
      </c>
      <c r="G34" s="11">
        <f t="shared" si="0"/>
        <v>1.2083799957324601</v>
      </c>
      <c r="H34" s="10">
        <f t="shared" si="1"/>
        <v>66.114554990000045</v>
      </c>
      <c r="I34" s="1"/>
      <c r="J34" s="49"/>
      <c r="K34" s="50">
        <f t="shared" si="4"/>
        <v>3.6251000000000002</v>
      </c>
      <c r="L34" s="58">
        <f t="shared" si="2"/>
        <v>38339.335499000008</v>
      </c>
    </row>
    <row r="35" spans="1:12" x14ac:dyDescent="0.25">
      <c r="A35" s="1"/>
      <c r="B35" s="6"/>
      <c r="C35" s="1"/>
      <c r="D35" s="46">
        <f t="shared" si="3"/>
        <v>43966</v>
      </c>
      <c r="E35" s="33">
        <v>317.27879999999999</v>
      </c>
      <c r="F35" s="54">
        <v>351.39461823099998</v>
      </c>
      <c r="G35" s="11">
        <f t="shared" si="0"/>
        <v>1.1075263088205074</v>
      </c>
      <c r="H35" s="10">
        <f t="shared" si="1"/>
        <v>34.115818230999992</v>
      </c>
      <c r="I35" s="1"/>
      <c r="J35" s="49"/>
      <c r="K35" s="50">
        <f t="shared" si="4"/>
        <v>3.3226</v>
      </c>
      <c r="L35" s="58">
        <f t="shared" si="2"/>
        <v>35139.461823099999</v>
      </c>
    </row>
    <row r="36" spans="1:12" x14ac:dyDescent="0.25">
      <c r="A36" s="1"/>
      <c r="B36" s="6"/>
      <c r="C36" s="1"/>
      <c r="D36" s="46">
        <f t="shared" si="3"/>
        <v>43967</v>
      </c>
      <c r="E36" s="33">
        <v>317.27879999999999</v>
      </c>
      <c r="F36" s="54">
        <v>333.22514540200001</v>
      </c>
      <c r="G36" s="11">
        <f t="shared" si="0"/>
        <v>1.0502597255221591</v>
      </c>
      <c r="H36" s="10">
        <f t="shared" si="1"/>
        <v>15.94634540200002</v>
      </c>
      <c r="I36" s="1"/>
      <c r="J36" s="49"/>
      <c r="K36" s="50">
        <f t="shared" si="4"/>
        <v>3.1507999999999998</v>
      </c>
      <c r="L36" s="58">
        <f t="shared" si="2"/>
        <v>33322.514540199998</v>
      </c>
    </row>
    <row r="37" spans="1:12" x14ac:dyDescent="0.25">
      <c r="A37" s="1"/>
      <c r="B37" s="6"/>
      <c r="C37" s="1"/>
      <c r="D37" s="46">
        <f t="shared" si="3"/>
        <v>43968</v>
      </c>
      <c r="E37" s="33">
        <v>317.27879999999999</v>
      </c>
      <c r="F37" s="54">
        <v>332.82574735200001</v>
      </c>
      <c r="G37" s="11">
        <f t="shared" si="0"/>
        <v>1.0490009018944852</v>
      </c>
      <c r="H37" s="10">
        <f t="shared" si="1"/>
        <v>15.546947352000018</v>
      </c>
      <c r="I37" s="1"/>
      <c r="J37" s="49"/>
      <c r="K37" s="50">
        <f t="shared" si="4"/>
        <v>3.1469999999999998</v>
      </c>
      <c r="L37" s="58">
        <f t="shared" si="2"/>
        <v>33282.574735199996</v>
      </c>
    </row>
    <row r="38" spans="1:12" x14ac:dyDescent="0.25">
      <c r="A38" s="1"/>
      <c r="B38" s="6"/>
      <c r="C38" s="1"/>
      <c r="D38" s="46">
        <f t="shared" si="3"/>
        <v>43969</v>
      </c>
      <c r="E38" s="33">
        <v>317.27879999999999</v>
      </c>
      <c r="F38" s="54">
        <v>269.36583591999999</v>
      </c>
      <c r="G38" s="11">
        <f t="shared" si="0"/>
        <v>0.84898781740223428</v>
      </c>
      <c r="H38" s="10">
        <f t="shared" si="1"/>
        <v>-47.912964079999995</v>
      </c>
      <c r="I38" s="1"/>
      <c r="J38" s="49"/>
      <c r="K38" s="50">
        <f t="shared" si="4"/>
        <v>2.5470000000000002</v>
      </c>
      <c r="L38" s="58">
        <f t="shared" si="2"/>
        <v>26936.583591999999</v>
      </c>
    </row>
    <row r="39" spans="1:12" x14ac:dyDescent="0.25">
      <c r="A39" s="1"/>
      <c r="B39" s="6"/>
      <c r="C39" s="1"/>
      <c r="D39" s="46">
        <f t="shared" si="3"/>
        <v>43970</v>
      </c>
      <c r="E39" s="33">
        <v>317.27879999999999</v>
      </c>
      <c r="F39" s="54">
        <v>289.09525960799999</v>
      </c>
      <c r="G39" s="11">
        <f t="shared" si="0"/>
        <v>0.91117105715225855</v>
      </c>
      <c r="H39" s="10">
        <f t="shared" si="1"/>
        <v>-28.183540391999998</v>
      </c>
      <c r="I39" s="1"/>
      <c r="J39" s="49"/>
      <c r="K39" s="50">
        <f t="shared" si="4"/>
        <v>2.7334999999999998</v>
      </c>
      <c r="L39" s="58">
        <f t="shared" si="2"/>
        <v>28909.525960799998</v>
      </c>
    </row>
    <row r="40" spans="1:12" x14ac:dyDescent="0.25">
      <c r="A40" s="1"/>
      <c r="B40" s="6"/>
      <c r="C40" s="1"/>
      <c r="D40" s="46">
        <f t="shared" si="3"/>
        <v>43971</v>
      </c>
      <c r="E40" s="33">
        <v>317.27879999999999</v>
      </c>
      <c r="F40" s="54">
        <v>295.07998916700001</v>
      </c>
      <c r="G40" s="11">
        <f t="shared" si="0"/>
        <v>0.93003374056823218</v>
      </c>
      <c r="H40" s="10">
        <f t="shared" si="1"/>
        <v>-22.198810832999982</v>
      </c>
      <c r="I40" s="1"/>
      <c r="J40" s="49"/>
      <c r="K40" s="50">
        <f t="shared" si="4"/>
        <v>2.7900999999999998</v>
      </c>
      <c r="L40" s="58">
        <f t="shared" si="2"/>
        <v>29507.998916700002</v>
      </c>
    </row>
    <row r="41" spans="1:12" x14ac:dyDescent="0.25">
      <c r="A41" s="1"/>
      <c r="B41" s="6"/>
      <c r="C41" s="1"/>
      <c r="D41" s="46">
        <f t="shared" si="3"/>
        <v>43972</v>
      </c>
      <c r="E41" s="33">
        <v>317.27879999999999</v>
      </c>
      <c r="F41" s="54">
        <v>269.48059509199999</v>
      </c>
      <c r="G41" s="11">
        <f t="shared" si="0"/>
        <v>0.84934951560583305</v>
      </c>
      <c r="H41" s="10">
        <f t="shared" si="1"/>
        <v>-47.798204908000002</v>
      </c>
      <c r="I41" s="1"/>
      <c r="J41" s="49"/>
      <c r="K41" s="50">
        <f t="shared" si="4"/>
        <v>2.548</v>
      </c>
      <c r="L41" s="58">
        <f t="shared" si="2"/>
        <v>26948.0595092</v>
      </c>
    </row>
    <row r="42" spans="1:12" x14ac:dyDescent="0.25">
      <c r="A42" s="1"/>
      <c r="B42" s="6"/>
      <c r="C42" s="1"/>
      <c r="D42" s="46">
        <f t="shared" si="3"/>
        <v>43973</v>
      </c>
      <c r="E42" s="33">
        <v>317.27879999999999</v>
      </c>
      <c r="F42" s="59">
        <v>303.78275449199998</v>
      </c>
      <c r="G42" s="11">
        <f t="shared" si="0"/>
        <v>0.95746313492108515</v>
      </c>
      <c r="H42" s="10">
        <f t="shared" si="1"/>
        <v>-13.496045508000009</v>
      </c>
      <c r="J42" s="49"/>
      <c r="K42" s="50">
        <f t="shared" si="4"/>
        <v>2.8723999999999998</v>
      </c>
      <c r="L42" s="58">
        <f t="shared" si="2"/>
        <v>30378.275449199995</v>
      </c>
    </row>
    <row r="43" spans="1:12" x14ac:dyDescent="0.25">
      <c r="A43" s="1"/>
      <c r="B43" s="6"/>
      <c r="C43" s="1"/>
      <c r="D43" s="42" t="s">
        <v>77</v>
      </c>
      <c r="E43" s="33">
        <f>SUM(E29:E42)</f>
        <v>4441.9031999999997</v>
      </c>
      <c r="F43" s="34">
        <f>SUM(F29:F42)</f>
        <v>4501.1458821360002</v>
      </c>
      <c r="G43" s="11">
        <f t="shared" si="0"/>
        <v>1.0133372294416503</v>
      </c>
      <c r="H43" s="34">
        <f>SUM(H29:H42)</f>
        <v>59.242682136000155</v>
      </c>
      <c r="I43" s="1"/>
      <c r="J43" s="5"/>
      <c r="K43" s="50"/>
    </row>
    <row r="44" spans="1:12" x14ac:dyDescent="0.25">
      <c r="A44" s="1"/>
      <c r="B44" s="6"/>
      <c r="C44" s="1"/>
      <c r="D44" s="9" t="s">
        <v>0</v>
      </c>
      <c r="E44" s="8"/>
      <c r="F44" s="8">
        <f>AVERAGE(F29:F42)</f>
        <v>321.51042015257144</v>
      </c>
      <c r="G44" s="11">
        <f>AVERAGE(G29:G42)</f>
        <v>1.0133372294416503</v>
      </c>
      <c r="H44" s="8">
        <f>AVERAGE(H29:H42)</f>
        <v>4.2316201525714394</v>
      </c>
      <c r="I44" s="1"/>
      <c r="J44" s="5"/>
      <c r="K44" s="50"/>
    </row>
    <row r="45" spans="1:12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2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2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2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5:D27"/>
    <mergeCell ref="E25:E27"/>
    <mergeCell ref="F25:F27"/>
    <mergeCell ref="G25:G27"/>
    <mergeCell ref="H25:H27"/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26" zoomScale="90" zoomScaleNormal="90" workbookViewId="0">
      <selection activeCell="H44" sqref="H44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  <col min="12" max="12" width="9.85546875" style="58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116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39">
        <v>10684.96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320.54879999999997</v>
      </c>
      <c r="I20" s="1"/>
      <c r="J20" s="5"/>
      <c r="K20" s="58">
        <f>H20*0.8</f>
        <v>256.43903999999998</v>
      </c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112</v>
      </c>
      <c r="I21" s="1"/>
      <c r="J21" s="5"/>
      <c r="K21" s="60">
        <f>K20/H18%</f>
        <v>2.4</v>
      </c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ht="25.5" customHeight="1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43974</v>
      </c>
      <c r="E29" s="33">
        <v>320.54879999999997</v>
      </c>
      <c r="F29" s="61">
        <v>302.77600938699999</v>
      </c>
      <c r="G29" s="11">
        <f t="shared" ref="G29:G43" si="0">F29/E29</f>
        <v>0.94455511730819153</v>
      </c>
      <c r="H29" s="10">
        <f t="shared" ref="H29:H35" si="1">F29-E29</f>
        <v>-17.772790612999984</v>
      </c>
      <c r="I29" s="1"/>
      <c r="J29" s="49"/>
      <c r="K29" s="50">
        <f>ROUND((F29/$H$18%),4)</f>
        <v>2.8336999999999999</v>
      </c>
      <c r="L29" s="58">
        <f t="shared" ref="L29:L42" si="2">(F29*10^7)/10^5</f>
        <v>30277.600938699998</v>
      </c>
    </row>
    <row r="30" spans="1:12" x14ac:dyDescent="0.25">
      <c r="A30" s="1"/>
      <c r="B30" s="6"/>
      <c r="C30" s="1"/>
      <c r="D30" s="46">
        <f>+D29+1</f>
        <v>43975</v>
      </c>
      <c r="E30" s="33">
        <v>320.54879999999997</v>
      </c>
      <c r="F30" s="61">
        <v>298.56237385399999</v>
      </c>
      <c r="G30" s="11">
        <f t="shared" si="0"/>
        <v>0.93141005005790078</v>
      </c>
      <c r="H30" s="10">
        <f t="shared" si="1"/>
        <v>-21.986426145999985</v>
      </c>
      <c r="I30" s="1"/>
      <c r="J30" s="49"/>
      <c r="K30" s="50">
        <f>ROUND((F30/$H$18%),4)</f>
        <v>2.7942</v>
      </c>
      <c r="L30" s="58">
        <f t="shared" si="2"/>
        <v>29856.2373854</v>
      </c>
    </row>
    <row r="31" spans="1:12" x14ac:dyDescent="0.25">
      <c r="A31" s="1"/>
      <c r="B31" s="6"/>
      <c r="C31" s="1"/>
      <c r="D31" s="46">
        <f t="shared" ref="D31:D42" si="3">+D30+1</f>
        <v>43976</v>
      </c>
      <c r="E31" s="33">
        <v>320.54879999999997</v>
      </c>
      <c r="F31" s="58">
        <v>301.18057032899998</v>
      </c>
      <c r="G31" s="11">
        <f t="shared" si="0"/>
        <v>0.93957790616904513</v>
      </c>
      <c r="H31" s="10">
        <f t="shared" si="1"/>
        <v>-19.368229670999995</v>
      </c>
      <c r="I31" s="1"/>
      <c r="J31" s="49"/>
      <c r="K31" s="50">
        <f t="shared" ref="K31:K42" si="4">ROUND((F31/$H$18%),4)</f>
        <v>2.8187000000000002</v>
      </c>
      <c r="L31" s="58">
        <f t="shared" si="2"/>
        <v>30118.0570329</v>
      </c>
    </row>
    <row r="32" spans="1:12" x14ac:dyDescent="0.25">
      <c r="A32" s="1"/>
      <c r="B32" s="6"/>
      <c r="C32" s="1"/>
      <c r="D32" s="46">
        <f t="shared" si="3"/>
        <v>43977</v>
      </c>
      <c r="E32" s="33">
        <v>320.54879999999997</v>
      </c>
      <c r="F32" s="61">
        <v>381.891539158</v>
      </c>
      <c r="G32" s="11">
        <f t="shared" si="0"/>
        <v>1.1913678639820209</v>
      </c>
      <c r="H32" s="10">
        <f t="shared" si="1"/>
        <v>61.342739158000029</v>
      </c>
      <c r="I32" s="1"/>
      <c r="J32" s="49"/>
      <c r="K32" s="50">
        <f t="shared" si="4"/>
        <v>3.5741000000000001</v>
      </c>
      <c r="L32" s="58">
        <f t="shared" si="2"/>
        <v>38189.153915800001</v>
      </c>
    </row>
    <row r="33" spans="1:12" x14ac:dyDescent="0.25">
      <c r="A33" s="1"/>
      <c r="B33" s="6"/>
      <c r="C33" s="1"/>
      <c r="D33" s="46">
        <f t="shared" si="3"/>
        <v>43978</v>
      </c>
      <c r="E33" s="33">
        <v>320.54879999999997</v>
      </c>
      <c r="F33" s="61">
        <v>332.08874228100001</v>
      </c>
      <c r="G33" s="11">
        <f t="shared" si="0"/>
        <v>1.0360005786357649</v>
      </c>
      <c r="H33" s="10">
        <f t="shared" si="1"/>
        <v>11.539942281000037</v>
      </c>
      <c r="I33" s="1"/>
      <c r="J33" s="49"/>
      <c r="K33" s="50">
        <f t="shared" si="4"/>
        <v>3.1080000000000001</v>
      </c>
      <c r="L33" s="58">
        <f t="shared" si="2"/>
        <v>33208.874228100001</v>
      </c>
    </row>
    <row r="34" spans="1:12" x14ac:dyDescent="0.25">
      <c r="A34" s="1"/>
      <c r="B34" s="6"/>
      <c r="C34" s="1"/>
      <c r="D34" s="46">
        <f t="shared" si="3"/>
        <v>43979</v>
      </c>
      <c r="E34" s="33">
        <v>320.54879999999997</v>
      </c>
      <c r="F34" s="61">
        <v>329.22926102600002</v>
      </c>
      <c r="G34" s="11">
        <f t="shared" si="0"/>
        <v>1.0270799985088075</v>
      </c>
      <c r="H34" s="10">
        <f t="shared" si="1"/>
        <v>8.6804610260000459</v>
      </c>
      <c r="I34" s="1"/>
      <c r="J34" s="49"/>
      <c r="K34" s="50">
        <f t="shared" si="4"/>
        <v>3.0811999999999999</v>
      </c>
      <c r="L34" s="58">
        <f t="shared" si="2"/>
        <v>32922.926102600002</v>
      </c>
    </row>
    <row r="35" spans="1:12" x14ac:dyDescent="0.25">
      <c r="A35" s="1"/>
      <c r="B35" s="6"/>
      <c r="C35" s="1"/>
      <c r="D35" s="46">
        <f t="shared" si="3"/>
        <v>43980</v>
      </c>
      <c r="E35" s="33">
        <v>320.54879999999997</v>
      </c>
      <c r="F35" s="61">
        <v>451.38557644100001</v>
      </c>
      <c r="G35" s="11">
        <f t="shared" si="0"/>
        <v>1.4081649235342639</v>
      </c>
      <c r="H35" s="10">
        <f t="shared" si="1"/>
        <v>130.83677644100004</v>
      </c>
      <c r="I35" s="1"/>
      <c r="J35" s="49"/>
      <c r="K35" s="50">
        <f t="shared" si="4"/>
        <v>4.2244999999999999</v>
      </c>
      <c r="L35" s="58">
        <f t="shared" si="2"/>
        <v>45138.557644100001</v>
      </c>
    </row>
    <row r="36" spans="1:12" x14ac:dyDescent="0.25">
      <c r="A36" s="1"/>
      <c r="B36" s="6"/>
      <c r="C36" s="1"/>
      <c r="D36" s="46">
        <f t="shared" si="3"/>
        <v>43981</v>
      </c>
      <c r="E36" s="33">
        <v>320.54879999999997</v>
      </c>
      <c r="F36" s="61">
        <v>373.87133473099999</v>
      </c>
      <c r="G36" s="11">
        <f t="shared" ref="G36:G42" si="5">F36/E36</f>
        <v>1.1663476348406234</v>
      </c>
      <c r="H36" s="10">
        <f t="shared" ref="H36:H42" si="6">F36-E36</f>
        <v>53.322534731000019</v>
      </c>
      <c r="I36" s="1"/>
      <c r="J36" s="49"/>
      <c r="K36" s="50">
        <f t="shared" si="4"/>
        <v>3.4990000000000001</v>
      </c>
      <c r="L36" s="58">
        <f t="shared" si="2"/>
        <v>37387.133473100002</v>
      </c>
    </row>
    <row r="37" spans="1:12" x14ac:dyDescent="0.25">
      <c r="A37" s="1"/>
      <c r="B37" s="6"/>
      <c r="C37" s="1"/>
      <c r="D37" s="46">
        <f t="shared" si="3"/>
        <v>43982</v>
      </c>
      <c r="E37" s="33">
        <v>320.54879999999997</v>
      </c>
      <c r="F37" s="61">
        <v>368.63145801899998</v>
      </c>
      <c r="G37" s="11">
        <f t="shared" si="5"/>
        <v>1.1500010545009061</v>
      </c>
      <c r="H37" s="10">
        <f t="shared" si="6"/>
        <v>48.082658019000007</v>
      </c>
      <c r="I37" s="1"/>
      <c r="J37" s="49"/>
      <c r="K37" s="50">
        <f t="shared" si="4"/>
        <v>3.45</v>
      </c>
      <c r="L37" s="58">
        <f t="shared" si="2"/>
        <v>36863.145801899998</v>
      </c>
    </row>
    <row r="38" spans="1:12" x14ac:dyDescent="0.25">
      <c r="A38" s="1"/>
      <c r="B38" s="6"/>
      <c r="C38" s="1"/>
      <c r="D38" s="46">
        <f t="shared" si="3"/>
        <v>43983</v>
      </c>
      <c r="E38" s="33">
        <v>320.54879999999997</v>
      </c>
      <c r="F38" s="61">
        <v>279.07209100199998</v>
      </c>
      <c r="G38" s="11">
        <f t="shared" si="5"/>
        <v>0.87060719304517753</v>
      </c>
      <c r="H38" s="10">
        <f t="shared" si="6"/>
        <v>-41.476708997999992</v>
      </c>
      <c r="I38" s="1"/>
      <c r="J38" s="49"/>
      <c r="K38" s="50">
        <f t="shared" si="4"/>
        <v>2.6118000000000001</v>
      </c>
      <c r="L38" s="58">
        <f t="shared" si="2"/>
        <v>27907.209100200002</v>
      </c>
    </row>
    <row r="39" spans="1:12" x14ac:dyDescent="0.25">
      <c r="A39" s="1"/>
      <c r="B39" s="6"/>
      <c r="C39" s="1"/>
      <c r="D39" s="46">
        <f t="shared" si="3"/>
        <v>43984</v>
      </c>
      <c r="E39" s="33">
        <v>320.54879999999997</v>
      </c>
      <c r="F39" s="61">
        <v>271.30058330200001</v>
      </c>
      <c r="G39" s="11">
        <f t="shared" si="5"/>
        <v>0.84636281059857355</v>
      </c>
      <c r="H39" s="10">
        <f t="shared" si="6"/>
        <v>-49.248216697999965</v>
      </c>
      <c r="I39" s="1"/>
      <c r="J39" s="49"/>
      <c r="K39" s="50">
        <f t="shared" si="4"/>
        <v>2.5390999999999999</v>
      </c>
      <c r="L39" s="58">
        <f t="shared" si="2"/>
        <v>27130.058330200001</v>
      </c>
    </row>
    <row r="40" spans="1:12" x14ac:dyDescent="0.25">
      <c r="A40" s="1"/>
      <c r="B40" s="6"/>
      <c r="C40" s="1"/>
      <c r="D40" s="46">
        <f t="shared" si="3"/>
        <v>43985</v>
      </c>
      <c r="E40" s="33">
        <v>320.54879999999997</v>
      </c>
      <c r="F40" s="61">
        <v>272.26362955000002</v>
      </c>
      <c r="G40" s="11">
        <f t="shared" si="5"/>
        <v>0.84936717763410763</v>
      </c>
      <c r="H40" s="10">
        <f t="shared" si="6"/>
        <v>-48.285170449999953</v>
      </c>
      <c r="I40" s="1"/>
      <c r="J40" s="49"/>
      <c r="K40" s="50">
        <f t="shared" si="4"/>
        <v>2.5480999999999998</v>
      </c>
      <c r="L40" s="58">
        <f t="shared" si="2"/>
        <v>27226.362955000001</v>
      </c>
    </row>
    <row r="41" spans="1:12" x14ac:dyDescent="0.25">
      <c r="A41" s="1"/>
      <c r="B41" s="6"/>
      <c r="C41" s="1"/>
      <c r="D41" s="46">
        <f t="shared" si="3"/>
        <v>43986</v>
      </c>
      <c r="E41" s="33">
        <v>320.54879999999997</v>
      </c>
      <c r="F41" s="61">
        <v>270.22229577899998</v>
      </c>
      <c r="G41" s="11">
        <f t="shared" si="5"/>
        <v>0.84299893114246571</v>
      </c>
      <c r="H41" s="10">
        <f t="shared" si="6"/>
        <v>-50.326504220999993</v>
      </c>
      <c r="I41" s="1"/>
      <c r="J41" s="49"/>
      <c r="K41" s="50">
        <f t="shared" si="4"/>
        <v>2.5289999999999999</v>
      </c>
      <c r="L41" s="58">
        <f t="shared" si="2"/>
        <v>27022.229577899998</v>
      </c>
    </row>
    <row r="42" spans="1:12" x14ac:dyDescent="0.25">
      <c r="A42" s="1"/>
      <c r="B42" s="6"/>
      <c r="C42" s="1"/>
      <c r="D42" s="46">
        <f t="shared" si="3"/>
        <v>43987</v>
      </c>
      <c r="E42" s="33">
        <v>320.54879999999997</v>
      </c>
      <c r="F42" s="62">
        <v>318.87078771699998</v>
      </c>
      <c r="G42" s="11">
        <f t="shared" si="5"/>
        <v>0.99476518931594815</v>
      </c>
      <c r="H42" s="10">
        <f t="shared" si="6"/>
        <v>-1.6780122829999868</v>
      </c>
      <c r="J42" s="49"/>
      <c r="K42" s="50">
        <f t="shared" si="4"/>
        <v>2.9843000000000002</v>
      </c>
      <c r="L42" s="58">
        <f t="shared" si="2"/>
        <v>31887.078771700002</v>
      </c>
    </row>
    <row r="43" spans="1:12" x14ac:dyDescent="0.25">
      <c r="A43" s="1"/>
      <c r="B43" s="6"/>
      <c r="C43" s="1"/>
      <c r="D43" s="42" t="s">
        <v>77</v>
      </c>
      <c r="E43" s="33">
        <f>SUM(E29:E42)</f>
        <v>4487.6831999999995</v>
      </c>
      <c r="F43" s="34">
        <f>SUM(F29:F42)</f>
        <v>4551.3462525760006</v>
      </c>
      <c r="G43" s="11">
        <f t="shared" si="0"/>
        <v>1.014186173519557</v>
      </c>
      <c r="H43" s="34">
        <f>SUM(H29:H42)</f>
        <v>63.663052576000325</v>
      </c>
      <c r="I43" s="1"/>
      <c r="J43" s="5"/>
      <c r="K43" s="50"/>
    </row>
    <row r="44" spans="1:12" x14ac:dyDescent="0.25">
      <c r="A44" s="1"/>
      <c r="B44" s="6"/>
      <c r="C44" s="1"/>
      <c r="D44" s="9" t="s">
        <v>0</v>
      </c>
      <c r="E44" s="8"/>
      <c r="F44" s="8">
        <f>AVERAGE(F29:F42)</f>
        <v>325.09616089828575</v>
      </c>
      <c r="G44" s="63">
        <f>AVERAGE(G29:G42)</f>
        <v>1.014186173519557</v>
      </c>
      <c r="H44" s="55">
        <f>AVERAGE(H29:H42)</f>
        <v>4.5473608982857376</v>
      </c>
      <c r="I44" s="1"/>
      <c r="J44" s="5"/>
      <c r="K44" s="50"/>
    </row>
    <row r="45" spans="1:12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2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2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2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1:G21"/>
    <mergeCell ref="D9:F9"/>
    <mergeCell ref="D17:G17"/>
    <mergeCell ref="D18:G18"/>
    <mergeCell ref="D19:G19"/>
    <mergeCell ref="D20:G20"/>
    <mergeCell ref="D25:D27"/>
    <mergeCell ref="E25:E27"/>
    <mergeCell ref="F25:F27"/>
    <mergeCell ref="G25:G27"/>
    <mergeCell ref="H25:H2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24" zoomScale="90" zoomScaleNormal="90" workbookViewId="0">
      <selection activeCell="K47" sqref="K47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  <col min="12" max="12" width="9.85546875" style="58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117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39">
        <v>10787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323.61</v>
      </c>
      <c r="I20" s="1"/>
      <c r="J20" s="5"/>
      <c r="K20" s="58">
        <f>H20*0.8</f>
        <v>258.88800000000003</v>
      </c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112</v>
      </c>
      <c r="I21" s="1"/>
      <c r="J21" s="5"/>
      <c r="K21" s="60">
        <f>K20/H18%</f>
        <v>2.4000000000000004</v>
      </c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ht="25.5" customHeight="1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43988</v>
      </c>
      <c r="E29" s="33">
        <v>323.61</v>
      </c>
      <c r="F29" s="61">
        <v>326.22440243099999</v>
      </c>
      <c r="G29" s="11">
        <f t="shared" ref="G29:G43" si="0">F29/E29</f>
        <v>1.0080788678687307</v>
      </c>
      <c r="H29" s="10">
        <f t="shared" ref="H29:H33" si="1">F29-E29</f>
        <v>2.6144024309999736</v>
      </c>
      <c r="I29" s="1"/>
      <c r="J29" s="49"/>
      <c r="K29" s="50">
        <f>ROUND((F29/$H$18%),4)</f>
        <v>3.0242</v>
      </c>
      <c r="L29" s="58">
        <f t="shared" ref="L29:L42" si="2">(F29*10^7)/10^5</f>
        <v>32622.440243099998</v>
      </c>
    </row>
    <row r="30" spans="1:12" x14ac:dyDescent="0.25">
      <c r="A30" s="1"/>
      <c r="B30" s="6"/>
      <c r="C30" s="1"/>
      <c r="D30" s="46">
        <f>+D29+1</f>
        <v>43989</v>
      </c>
      <c r="E30" s="33">
        <v>323.61</v>
      </c>
      <c r="F30" s="61">
        <v>322.709489652</v>
      </c>
      <c r="G30" s="11">
        <f t="shared" si="0"/>
        <v>0.99721729752479837</v>
      </c>
      <c r="H30" s="10">
        <f t="shared" si="1"/>
        <v>-0.90051034800001162</v>
      </c>
      <c r="I30" s="1"/>
      <c r="J30" s="49"/>
      <c r="K30" s="50">
        <f>ROUND((F30/$H$18%),4)</f>
        <v>2.9916999999999998</v>
      </c>
      <c r="L30" s="58">
        <f t="shared" si="2"/>
        <v>32270.948965200001</v>
      </c>
    </row>
    <row r="31" spans="1:12" x14ac:dyDescent="0.25">
      <c r="A31" s="1"/>
      <c r="B31" s="6"/>
      <c r="C31" s="1"/>
      <c r="D31" s="46">
        <f t="shared" ref="D31:D42" si="3">+D30+1</f>
        <v>43990</v>
      </c>
      <c r="E31" s="33">
        <v>323.61</v>
      </c>
      <c r="F31" s="58">
        <v>326.29573628100002</v>
      </c>
      <c r="G31" s="11">
        <f t="shared" si="0"/>
        <v>1.0082992994066933</v>
      </c>
      <c r="H31" s="10">
        <f t="shared" si="1"/>
        <v>2.6857362810000041</v>
      </c>
      <c r="I31" s="1"/>
      <c r="J31" s="49"/>
      <c r="K31" s="50">
        <f t="shared" ref="K31:K42" si="4">ROUND((F31/$H$18%),4)</f>
        <v>3.0249000000000001</v>
      </c>
      <c r="L31" s="58">
        <f t="shared" si="2"/>
        <v>32629.573628099999</v>
      </c>
    </row>
    <row r="32" spans="1:12" x14ac:dyDescent="0.25">
      <c r="A32" s="1"/>
      <c r="B32" s="6"/>
      <c r="C32" s="1"/>
      <c r="D32" s="46">
        <f t="shared" si="3"/>
        <v>43991</v>
      </c>
      <c r="E32" s="33">
        <v>323.61</v>
      </c>
      <c r="F32" s="61">
        <v>323.59153582600004</v>
      </c>
      <c r="G32" s="11">
        <f t="shared" si="0"/>
        <v>0.99994294312907517</v>
      </c>
      <c r="H32" s="10">
        <f t="shared" si="1"/>
        <v>-1.8464173999973355E-2</v>
      </c>
      <c r="I32" s="1"/>
      <c r="J32" s="49"/>
      <c r="K32" s="50">
        <f t="shared" si="4"/>
        <v>2.9998</v>
      </c>
      <c r="L32" s="58">
        <f t="shared" si="2"/>
        <v>32359.153582600004</v>
      </c>
    </row>
    <row r="33" spans="1:12" x14ac:dyDescent="0.25">
      <c r="A33" s="1"/>
      <c r="B33" s="6"/>
      <c r="C33" s="1"/>
      <c r="D33" s="46">
        <f t="shared" si="3"/>
        <v>43992</v>
      </c>
      <c r="E33" s="33">
        <v>323.61</v>
      </c>
      <c r="F33" s="61">
        <v>327.29471973899996</v>
      </c>
      <c r="G33" s="11">
        <f t="shared" si="0"/>
        <v>1.0113862975155279</v>
      </c>
      <c r="H33" s="10">
        <f t="shared" si="1"/>
        <v>3.6847197389999451</v>
      </c>
      <c r="I33" s="1"/>
      <c r="J33" s="49"/>
      <c r="K33" s="50">
        <f t="shared" si="4"/>
        <v>3.0341999999999998</v>
      </c>
      <c r="L33" s="58">
        <f t="shared" si="2"/>
        <v>32729.471973899996</v>
      </c>
    </row>
    <row r="34" spans="1:12" x14ac:dyDescent="0.25">
      <c r="A34" s="1"/>
      <c r="B34" s="6"/>
      <c r="C34" s="1"/>
      <c r="D34" s="46">
        <f t="shared" si="3"/>
        <v>43993</v>
      </c>
      <c r="E34" s="33">
        <v>323.61</v>
      </c>
      <c r="F34" s="61">
        <v>326.02549342199995</v>
      </c>
      <c r="G34" s="11">
        <f t="shared" ref="G34:G38" si="5">F34/E34</f>
        <v>1.0074642113099099</v>
      </c>
      <c r="H34" s="10">
        <f t="shared" ref="H34:H38" si="6">F34-E34</f>
        <v>2.4154934219999404</v>
      </c>
      <c r="I34" s="1"/>
      <c r="J34" s="49"/>
      <c r="K34" s="50">
        <f t="shared" si="4"/>
        <v>3.0224000000000002</v>
      </c>
      <c r="L34" s="58">
        <f t="shared" si="2"/>
        <v>32602.549342199993</v>
      </c>
    </row>
    <row r="35" spans="1:12" x14ac:dyDescent="0.25">
      <c r="A35" s="1"/>
      <c r="B35" s="6"/>
      <c r="C35" s="1"/>
      <c r="D35" s="46">
        <f t="shared" si="3"/>
        <v>43994</v>
      </c>
      <c r="E35" s="33">
        <v>323.61</v>
      </c>
      <c r="F35" s="61">
        <v>355.210326716</v>
      </c>
      <c r="G35" s="11">
        <f t="shared" si="5"/>
        <v>1.0976494135409907</v>
      </c>
      <c r="H35" s="10">
        <f t="shared" si="6"/>
        <v>31.600326715999984</v>
      </c>
      <c r="I35" s="1"/>
      <c r="J35" s="49"/>
      <c r="K35" s="50">
        <f t="shared" si="4"/>
        <v>3.2928999999999999</v>
      </c>
      <c r="L35" s="58">
        <f t="shared" si="2"/>
        <v>35521.032671599998</v>
      </c>
    </row>
    <row r="36" spans="1:12" x14ac:dyDescent="0.25">
      <c r="A36" s="1"/>
      <c r="B36" s="6"/>
      <c r="C36" s="1"/>
      <c r="D36" s="46">
        <f t="shared" si="3"/>
        <v>43995</v>
      </c>
      <c r="E36" s="33">
        <v>323.61</v>
      </c>
      <c r="F36" s="61">
        <v>354.22800009499997</v>
      </c>
      <c r="G36" s="11">
        <f t="shared" si="5"/>
        <v>1.0946138873798708</v>
      </c>
      <c r="H36" s="10">
        <f t="shared" si="6"/>
        <v>30.618000094999957</v>
      </c>
      <c r="I36" s="1"/>
      <c r="J36" s="49"/>
      <c r="K36" s="50">
        <f t="shared" si="4"/>
        <v>3.2837999999999998</v>
      </c>
      <c r="L36" s="58">
        <f t="shared" si="2"/>
        <v>35422.800009499995</v>
      </c>
    </row>
    <row r="37" spans="1:12" x14ac:dyDescent="0.25">
      <c r="A37" s="1"/>
      <c r="B37" s="6"/>
      <c r="C37" s="1"/>
      <c r="D37" s="46">
        <f t="shared" si="3"/>
        <v>43996</v>
      </c>
      <c r="E37" s="33">
        <v>323.61</v>
      </c>
      <c r="F37" s="61">
        <v>349.74669135199997</v>
      </c>
      <c r="G37" s="11">
        <f t="shared" si="5"/>
        <v>1.0807660188251289</v>
      </c>
      <c r="H37" s="10">
        <f t="shared" si="6"/>
        <v>26.136691351999957</v>
      </c>
      <c r="I37" s="1"/>
      <c r="J37" s="49"/>
      <c r="K37" s="50">
        <f t="shared" si="4"/>
        <v>3.2423000000000002</v>
      </c>
      <c r="L37" s="58">
        <f t="shared" si="2"/>
        <v>34974.669135199998</v>
      </c>
    </row>
    <row r="38" spans="1:12" x14ac:dyDescent="0.25">
      <c r="A38" s="1"/>
      <c r="B38" s="6"/>
      <c r="C38" s="1"/>
      <c r="D38" s="46">
        <f t="shared" si="3"/>
        <v>43997</v>
      </c>
      <c r="E38" s="33">
        <v>323.61</v>
      </c>
      <c r="F38" s="61">
        <v>312.345325968</v>
      </c>
      <c r="G38" s="11">
        <f t="shared" si="5"/>
        <v>0.96519058733660879</v>
      </c>
      <c r="H38" s="10">
        <f t="shared" si="6"/>
        <v>-11.264674032000016</v>
      </c>
      <c r="I38" s="1"/>
      <c r="J38" s="49"/>
      <c r="K38" s="50">
        <f t="shared" si="4"/>
        <v>2.8956</v>
      </c>
      <c r="L38" s="58">
        <f t="shared" si="2"/>
        <v>31234.5325968</v>
      </c>
    </row>
    <row r="39" spans="1:12" x14ac:dyDescent="0.25">
      <c r="A39" s="1"/>
      <c r="B39" s="6"/>
      <c r="C39" s="1"/>
      <c r="D39" s="46">
        <f t="shared" si="3"/>
        <v>43998</v>
      </c>
      <c r="E39" s="33">
        <v>323.61</v>
      </c>
      <c r="F39" s="61">
        <v>304.05619896500002</v>
      </c>
      <c r="G39" s="11">
        <f t="shared" ref="G39:G42" si="7">F39/E39</f>
        <v>0.93957602968078868</v>
      </c>
      <c r="H39" s="10">
        <f t="shared" ref="H39:H42" si="8">F39-E39</f>
        <v>-19.553801034999992</v>
      </c>
      <c r="I39" s="1"/>
      <c r="J39" s="49"/>
      <c r="K39" s="50">
        <f t="shared" si="4"/>
        <v>2.8187000000000002</v>
      </c>
      <c r="L39" s="58">
        <f t="shared" si="2"/>
        <v>30405.6198965</v>
      </c>
    </row>
    <row r="40" spans="1:12" x14ac:dyDescent="0.25">
      <c r="A40" s="1"/>
      <c r="B40" s="6"/>
      <c r="C40" s="1"/>
      <c r="D40" s="46">
        <f t="shared" si="3"/>
        <v>43999</v>
      </c>
      <c r="E40" s="33">
        <v>323.61</v>
      </c>
      <c r="F40" s="61">
        <v>334.13988878499998</v>
      </c>
      <c r="G40" s="11">
        <f t="shared" si="7"/>
        <v>1.0325388238466053</v>
      </c>
      <c r="H40" s="10">
        <f t="shared" si="8"/>
        <v>10.529888784999969</v>
      </c>
      <c r="I40" s="1"/>
      <c r="J40" s="49"/>
      <c r="K40" s="50">
        <f t="shared" si="4"/>
        <v>3.0975999999999999</v>
      </c>
      <c r="L40" s="58">
        <f t="shared" si="2"/>
        <v>33413.9888785</v>
      </c>
    </row>
    <row r="41" spans="1:12" x14ac:dyDescent="0.25">
      <c r="A41" s="1"/>
      <c r="B41" s="6"/>
      <c r="C41" s="1"/>
      <c r="D41" s="46">
        <f t="shared" si="3"/>
        <v>44000</v>
      </c>
      <c r="E41" s="33">
        <v>323.61</v>
      </c>
      <c r="F41" s="61">
        <v>296.91877222300002</v>
      </c>
      <c r="G41" s="11">
        <f t="shared" si="7"/>
        <v>0.91752038633849387</v>
      </c>
      <c r="H41" s="10">
        <f t="shared" si="8"/>
        <v>-26.691227776999995</v>
      </c>
      <c r="I41" s="1"/>
      <c r="J41" s="49"/>
      <c r="K41" s="50">
        <f t="shared" si="4"/>
        <v>2.7526000000000002</v>
      </c>
      <c r="L41" s="58">
        <f t="shared" si="2"/>
        <v>29691.877222300001</v>
      </c>
    </row>
    <row r="42" spans="1:12" x14ac:dyDescent="0.25">
      <c r="A42" s="1"/>
      <c r="B42" s="6"/>
      <c r="C42" s="1"/>
      <c r="D42" s="46">
        <f t="shared" si="3"/>
        <v>44001</v>
      </c>
      <c r="E42" s="33">
        <v>323.61</v>
      </c>
      <c r="F42" s="62">
        <v>358.38643350400002</v>
      </c>
      <c r="G42" s="11">
        <f t="shared" si="7"/>
        <v>1.1074640261549396</v>
      </c>
      <c r="H42" s="10">
        <f t="shared" si="8"/>
        <v>34.776433504000011</v>
      </c>
      <c r="J42" s="49"/>
      <c r="K42" s="50">
        <f t="shared" si="4"/>
        <v>3.3224</v>
      </c>
      <c r="L42" s="58">
        <f t="shared" si="2"/>
        <v>35838.643350400002</v>
      </c>
    </row>
    <row r="43" spans="1:12" x14ac:dyDescent="0.25">
      <c r="A43" s="1"/>
      <c r="B43" s="6"/>
      <c r="C43" s="1"/>
      <c r="D43" s="42" t="s">
        <v>77</v>
      </c>
      <c r="E43" s="33">
        <f>SUM(E29:E42)</f>
        <v>4530.5400000000009</v>
      </c>
      <c r="F43" s="34">
        <f>SUM(F29:F42)</f>
        <v>4617.1730149590003</v>
      </c>
      <c r="G43" s="11">
        <f t="shared" si="0"/>
        <v>1.0191220064184401</v>
      </c>
      <c r="H43" s="34">
        <f>SUM(H29:H42)</f>
        <v>86.633014958999752</v>
      </c>
      <c r="I43" s="1"/>
      <c r="J43" s="5"/>
      <c r="K43" s="50"/>
    </row>
    <row r="44" spans="1:12" x14ac:dyDescent="0.25">
      <c r="A44" s="1"/>
      <c r="B44" s="6"/>
      <c r="C44" s="1"/>
      <c r="D44" s="9" t="s">
        <v>0</v>
      </c>
      <c r="E44" s="8"/>
      <c r="F44" s="8">
        <f>AVERAGE(F29:F42)</f>
        <v>329.79807249707147</v>
      </c>
      <c r="G44" s="63">
        <f>AVERAGE(G29:G42)</f>
        <v>1.0191220064184401</v>
      </c>
      <c r="H44" s="64">
        <f>AVERAGE(H29:H42)</f>
        <v>6.1880724970714107</v>
      </c>
      <c r="I44" s="1"/>
      <c r="J44" s="5"/>
      <c r="K44" s="50"/>
    </row>
    <row r="45" spans="1:12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2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2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2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1:G21"/>
    <mergeCell ref="D9:F9"/>
    <mergeCell ref="D17:G17"/>
    <mergeCell ref="D18:G18"/>
    <mergeCell ref="D19:G19"/>
    <mergeCell ref="D20:G20"/>
    <mergeCell ref="D25:D27"/>
    <mergeCell ref="E25:E27"/>
    <mergeCell ref="F25:F27"/>
    <mergeCell ref="G25:G27"/>
    <mergeCell ref="H25:H27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1:K49"/>
  <sheetViews>
    <sheetView showGridLines="0" topLeftCell="A27" workbookViewId="0">
      <selection activeCell="F42" sqref="F42"/>
    </sheetView>
  </sheetViews>
  <sheetFormatPr defaultRowHeight="12.75" x14ac:dyDescent="0.25"/>
  <cols>
    <col min="1" max="2" width="9.140625" style="1"/>
    <col min="3" max="3" width="4.7109375" style="1" customWidth="1"/>
    <col min="4" max="4" width="24.5703125" style="1" customWidth="1"/>
    <col min="5" max="5" width="19.5703125" style="1" bestFit="1" customWidth="1"/>
    <col min="6" max="8" width="18.7109375" style="1" customWidth="1"/>
    <col min="9" max="258" width="9.140625" style="1"/>
    <col min="259" max="259" width="4.7109375" style="1" customWidth="1"/>
    <col min="260" max="260" width="20.7109375" style="1" customWidth="1"/>
    <col min="261" max="264" width="18.7109375" style="1" customWidth="1"/>
    <col min="265" max="514" width="9.140625" style="1"/>
    <col min="515" max="515" width="4.7109375" style="1" customWidth="1"/>
    <col min="516" max="516" width="20.7109375" style="1" customWidth="1"/>
    <col min="517" max="520" width="18.7109375" style="1" customWidth="1"/>
    <col min="521" max="770" width="9.140625" style="1"/>
    <col min="771" max="771" width="4.7109375" style="1" customWidth="1"/>
    <col min="772" max="772" width="20.7109375" style="1" customWidth="1"/>
    <col min="773" max="776" width="18.7109375" style="1" customWidth="1"/>
    <col min="777" max="1026" width="9.140625" style="1"/>
    <col min="1027" max="1027" width="4.7109375" style="1" customWidth="1"/>
    <col min="1028" max="1028" width="20.7109375" style="1" customWidth="1"/>
    <col min="1029" max="1032" width="18.7109375" style="1" customWidth="1"/>
    <col min="1033" max="1282" width="9.140625" style="1"/>
    <col min="1283" max="1283" width="4.7109375" style="1" customWidth="1"/>
    <col min="1284" max="1284" width="20.7109375" style="1" customWidth="1"/>
    <col min="1285" max="1288" width="18.7109375" style="1" customWidth="1"/>
    <col min="1289" max="1538" width="9.140625" style="1"/>
    <col min="1539" max="1539" width="4.7109375" style="1" customWidth="1"/>
    <col min="1540" max="1540" width="20.7109375" style="1" customWidth="1"/>
    <col min="1541" max="1544" width="18.7109375" style="1" customWidth="1"/>
    <col min="1545" max="1794" width="9.140625" style="1"/>
    <col min="1795" max="1795" width="4.7109375" style="1" customWidth="1"/>
    <col min="1796" max="1796" width="20.7109375" style="1" customWidth="1"/>
    <col min="1797" max="1800" width="18.7109375" style="1" customWidth="1"/>
    <col min="1801" max="2050" width="9.140625" style="1"/>
    <col min="2051" max="2051" width="4.7109375" style="1" customWidth="1"/>
    <col min="2052" max="2052" width="20.7109375" style="1" customWidth="1"/>
    <col min="2053" max="2056" width="18.7109375" style="1" customWidth="1"/>
    <col min="2057" max="2306" width="9.140625" style="1"/>
    <col min="2307" max="2307" width="4.7109375" style="1" customWidth="1"/>
    <col min="2308" max="2308" width="20.7109375" style="1" customWidth="1"/>
    <col min="2309" max="2312" width="18.7109375" style="1" customWidth="1"/>
    <col min="2313" max="2562" width="9.140625" style="1"/>
    <col min="2563" max="2563" width="4.7109375" style="1" customWidth="1"/>
    <col min="2564" max="2564" width="20.7109375" style="1" customWidth="1"/>
    <col min="2565" max="2568" width="18.7109375" style="1" customWidth="1"/>
    <col min="2569" max="2818" width="9.140625" style="1"/>
    <col min="2819" max="2819" width="4.7109375" style="1" customWidth="1"/>
    <col min="2820" max="2820" width="20.7109375" style="1" customWidth="1"/>
    <col min="2821" max="2824" width="18.7109375" style="1" customWidth="1"/>
    <col min="2825" max="3074" width="9.140625" style="1"/>
    <col min="3075" max="3075" width="4.7109375" style="1" customWidth="1"/>
    <col min="3076" max="3076" width="20.7109375" style="1" customWidth="1"/>
    <col min="3077" max="3080" width="18.7109375" style="1" customWidth="1"/>
    <col min="3081" max="3330" width="9.140625" style="1"/>
    <col min="3331" max="3331" width="4.7109375" style="1" customWidth="1"/>
    <col min="3332" max="3332" width="20.7109375" style="1" customWidth="1"/>
    <col min="3333" max="3336" width="18.7109375" style="1" customWidth="1"/>
    <col min="3337" max="3586" width="9.140625" style="1"/>
    <col min="3587" max="3587" width="4.7109375" style="1" customWidth="1"/>
    <col min="3588" max="3588" width="20.7109375" style="1" customWidth="1"/>
    <col min="3589" max="3592" width="18.7109375" style="1" customWidth="1"/>
    <col min="3593" max="3842" width="9.140625" style="1"/>
    <col min="3843" max="3843" width="4.7109375" style="1" customWidth="1"/>
    <col min="3844" max="3844" width="20.7109375" style="1" customWidth="1"/>
    <col min="3845" max="3848" width="18.7109375" style="1" customWidth="1"/>
    <col min="3849" max="4098" width="9.140625" style="1"/>
    <col min="4099" max="4099" width="4.7109375" style="1" customWidth="1"/>
    <col min="4100" max="4100" width="20.7109375" style="1" customWidth="1"/>
    <col min="4101" max="4104" width="18.7109375" style="1" customWidth="1"/>
    <col min="4105" max="4354" width="9.140625" style="1"/>
    <col min="4355" max="4355" width="4.7109375" style="1" customWidth="1"/>
    <col min="4356" max="4356" width="20.7109375" style="1" customWidth="1"/>
    <col min="4357" max="4360" width="18.7109375" style="1" customWidth="1"/>
    <col min="4361" max="4610" width="9.140625" style="1"/>
    <col min="4611" max="4611" width="4.7109375" style="1" customWidth="1"/>
    <col min="4612" max="4612" width="20.7109375" style="1" customWidth="1"/>
    <col min="4613" max="4616" width="18.7109375" style="1" customWidth="1"/>
    <col min="4617" max="4866" width="9.140625" style="1"/>
    <col min="4867" max="4867" width="4.7109375" style="1" customWidth="1"/>
    <col min="4868" max="4868" width="20.7109375" style="1" customWidth="1"/>
    <col min="4869" max="4872" width="18.7109375" style="1" customWidth="1"/>
    <col min="4873" max="5122" width="9.140625" style="1"/>
    <col min="5123" max="5123" width="4.7109375" style="1" customWidth="1"/>
    <col min="5124" max="5124" width="20.7109375" style="1" customWidth="1"/>
    <col min="5125" max="5128" width="18.7109375" style="1" customWidth="1"/>
    <col min="5129" max="5378" width="9.140625" style="1"/>
    <col min="5379" max="5379" width="4.7109375" style="1" customWidth="1"/>
    <col min="5380" max="5380" width="20.7109375" style="1" customWidth="1"/>
    <col min="5381" max="5384" width="18.7109375" style="1" customWidth="1"/>
    <col min="5385" max="5634" width="9.140625" style="1"/>
    <col min="5635" max="5635" width="4.7109375" style="1" customWidth="1"/>
    <col min="5636" max="5636" width="20.7109375" style="1" customWidth="1"/>
    <col min="5637" max="5640" width="18.7109375" style="1" customWidth="1"/>
    <col min="5641" max="5890" width="9.140625" style="1"/>
    <col min="5891" max="5891" width="4.7109375" style="1" customWidth="1"/>
    <col min="5892" max="5892" width="20.7109375" style="1" customWidth="1"/>
    <col min="5893" max="5896" width="18.7109375" style="1" customWidth="1"/>
    <col min="5897" max="6146" width="9.140625" style="1"/>
    <col min="6147" max="6147" width="4.7109375" style="1" customWidth="1"/>
    <col min="6148" max="6148" width="20.7109375" style="1" customWidth="1"/>
    <col min="6149" max="6152" width="18.7109375" style="1" customWidth="1"/>
    <col min="6153" max="6402" width="9.140625" style="1"/>
    <col min="6403" max="6403" width="4.7109375" style="1" customWidth="1"/>
    <col min="6404" max="6404" width="20.7109375" style="1" customWidth="1"/>
    <col min="6405" max="6408" width="18.7109375" style="1" customWidth="1"/>
    <col min="6409" max="6658" width="9.140625" style="1"/>
    <col min="6659" max="6659" width="4.7109375" style="1" customWidth="1"/>
    <col min="6660" max="6660" width="20.7109375" style="1" customWidth="1"/>
    <col min="6661" max="6664" width="18.7109375" style="1" customWidth="1"/>
    <col min="6665" max="6914" width="9.140625" style="1"/>
    <col min="6915" max="6915" width="4.7109375" style="1" customWidth="1"/>
    <col min="6916" max="6916" width="20.7109375" style="1" customWidth="1"/>
    <col min="6917" max="6920" width="18.7109375" style="1" customWidth="1"/>
    <col min="6921" max="7170" width="9.140625" style="1"/>
    <col min="7171" max="7171" width="4.7109375" style="1" customWidth="1"/>
    <col min="7172" max="7172" width="20.7109375" style="1" customWidth="1"/>
    <col min="7173" max="7176" width="18.7109375" style="1" customWidth="1"/>
    <col min="7177" max="7426" width="9.140625" style="1"/>
    <col min="7427" max="7427" width="4.7109375" style="1" customWidth="1"/>
    <col min="7428" max="7428" width="20.7109375" style="1" customWidth="1"/>
    <col min="7429" max="7432" width="18.7109375" style="1" customWidth="1"/>
    <col min="7433" max="7682" width="9.140625" style="1"/>
    <col min="7683" max="7683" width="4.7109375" style="1" customWidth="1"/>
    <col min="7684" max="7684" width="20.7109375" style="1" customWidth="1"/>
    <col min="7685" max="7688" width="18.7109375" style="1" customWidth="1"/>
    <col min="7689" max="7938" width="9.140625" style="1"/>
    <col min="7939" max="7939" width="4.7109375" style="1" customWidth="1"/>
    <col min="7940" max="7940" width="20.7109375" style="1" customWidth="1"/>
    <col min="7941" max="7944" width="18.7109375" style="1" customWidth="1"/>
    <col min="7945" max="8194" width="9.140625" style="1"/>
    <col min="8195" max="8195" width="4.7109375" style="1" customWidth="1"/>
    <col min="8196" max="8196" width="20.7109375" style="1" customWidth="1"/>
    <col min="8197" max="8200" width="18.7109375" style="1" customWidth="1"/>
    <col min="8201" max="8450" width="9.140625" style="1"/>
    <col min="8451" max="8451" width="4.7109375" style="1" customWidth="1"/>
    <col min="8452" max="8452" width="20.7109375" style="1" customWidth="1"/>
    <col min="8453" max="8456" width="18.7109375" style="1" customWidth="1"/>
    <col min="8457" max="8706" width="9.140625" style="1"/>
    <col min="8707" max="8707" width="4.7109375" style="1" customWidth="1"/>
    <col min="8708" max="8708" width="20.7109375" style="1" customWidth="1"/>
    <col min="8709" max="8712" width="18.7109375" style="1" customWidth="1"/>
    <col min="8713" max="8962" width="9.140625" style="1"/>
    <col min="8963" max="8963" width="4.7109375" style="1" customWidth="1"/>
    <col min="8964" max="8964" width="20.7109375" style="1" customWidth="1"/>
    <col min="8965" max="8968" width="18.7109375" style="1" customWidth="1"/>
    <col min="8969" max="9218" width="9.140625" style="1"/>
    <col min="9219" max="9219" width="4.7109375" style="1" customWidth="1"/>
    <col min="9220" max="9220" width="20.7109375" style="1" customWidth="1"/>
    <col min="9221" max="9224" width="18.7109375" style="1" customWidth="1"/>
    <col min="9225" max="9474" width="9.140625" style="1"/>
    <col min="9475" max="9475" width="4.7109375" style="1" customWidth="1"/>
    <col min="9476" max="9476" width="20.7109375" style="1" customWidth="1"/>
    <col min="9477" max="9480" width="18.7109375" style="1" customWidth="1"/>
    <col min="9481" max="9730" width="9.140625" style="1"/>
    <col min="9731" max="9731" width="4.7109375" style="1" customWidth="1"/>
    <col min="9732" max="9732" width="20.7109375" style="1" customWidth="1"/>
    <col min="9733" max="9736" width="18.7109375" style="1" customWidth="1"/>
    <col min="9737" max="9986" width="9.140625" style="1"/>
    <col min="9987" max="9987" width="4.7109375" style="1" customWidth="1"/>
    <col min="9988" max="9988" width="20.7109375" style="1" customWidth="1"/>
    <col min="9989" max="9992" width="18.7109375" style="1" customWidth="1"/>
    <col min="9993" max="10242" width="9.140625" style="1"/>
    <col min="10243" max="10243" width="4.7109375" style="1" customWidth="1"/>
    <col min="10244" max="10244" width="20.7109375" style="1" customWidth="1"/>
    <col min="10245" max="10248" width="18.7109375" style="1" customWidth="1"/>
    <col min="10249" max="10498" width="9.140625" style="1"/>
    <col min="10499" max="10499" width="4.7109375" style="1" customWidth="1"/>
    <col min="10500" max="10500" width="20.7109375" style="1" customWidth="1"/>
    <col min="10501" max="10504" width="18.7109375" style="1" customWidth="1"/>
    <col min="10505" max="10754" width="9.140625" style="1"/>
    <col min="10755" max="10755" width="4.7109375" style="1" customWidth="1"/>
    <col min="10756" max="10756" width="20.7109375" style="1" customWidth="1"/>
    <col min="10757" max="10760" width="18.7109375" style="1" customWidth="1"/>
    <col min="10761" max="11010" width="9.140625" style="1"/>
    <col min="11011" max="11011" width="4.7109375" style="1" customWidth="1"/>
    <col min="11012" max="11012" width="20.7109375" style="1" customWidth="1"/>
    <col min="11013" max="11016" width="18.7109375" style="1" customWidth="1"/>
    <col min="11017" max="11266" width="9.140625" style="1"/>
    <col min="11267" max="11267" width="4.7109375" style="1" customWidth="1"/>
    <col min="11268" max="11268" width="20.7109375" style="1" customWidth="1"/>
    <col min="11269" max="11272" width="18.7109375" style="1" customWidth="1"/>
    <col min="11273" max="11522" width="9.140625" style="1"/>
    <col min="11523" max="11523" width="4.7109375" style="1" customWidth="1"/>
    <col min="11524" max="11524" width="20.7109375" style="1" customWidth="1"/>
    <col min="11525" max="11528" width="18.7109375" style="1" customWidth="1"/>
    <col min="11529" max="11778" width="9.140625" style="1"/>
    <col min="11779" max="11779" width="4.7109375" style="1" customWidth="1"/>
    <col min="11780" max="11780" width="20.7109375" style="1" customWidth="1"/>
    <col min="11781" max="11784" width="18.7109375" style="1" customWidth="1"/>
    <col min="11785" max="12034" width="9.140625" style="1"/>
    <col min="12035" max="12035" width="4.7109375" style="1" customWidth="1"/>
    <col min="12036" max="12036" width="20.7109375" style="1" customWidth="1"/>
    <col min="12037" max="12040" width="18.7109375" style="1" customWidth="1"/>
    <col min="12041" max="12290" width="9.140625" style="1"/>
    <col min="12291" max="12291" width="4.7109375" style="1" customWidth="1"/>
    <col min="12292" max="12292" width="20.7109375" style="1" customWidth="1"/>
    <col min="12293" max="12296" width="18.7109375" style="1" customWidth="1"/>
    <col min="12297" max="12546" width="9.140625" style="1"/>
    <col min="12547" max="12547" width="4.7109375" style="1" customWidth="1"/>
    <col min="12548" max="12548" width="20.7109375" style="1" customWidth="1"/>
    <col min="12549" max="12552" width="18.7109375" style="1" customWidth="1"/>
    <col min="12553" max="12802" width="9.140625" style="1"/>
    <col min="12803" max="12803" width="4.7109375" style="1" customWidth="1"/>
    <col min="12804" max="12804" width="20.7109375" style="1" customWidth="1"/>
    <col min="12805" max="12808" width="18.7109375" style="1" customWidth="1"/>
    <col min="12809" max="13058" width="9.140625" style="1"/>
    <col min="13059" max="13059" width="4.7109375" style="1" customWidth="1"/>
    <col min="13060" max="13060" width="20.7109375" style="1" customWidth="1"/>
    <col min="13061" max="13064" width="18.7109375" style="1" customWidth="1"/>
    <col min="13065" max="13314" width="9.140625" style="1"/>
    <col min="13315" max="13315" width="4.7109375" style="1" customWidth="1"/>
    <col min="13316" max="13316" width="20.7109375" style="1" customWidth="1"/>
    <col min="13317" max="13320" width="18.7109375" style="1" customWidth="1"/>
    <col min="13321" max="13570" width="9.140625" style="1"/>
    <col min="13571" max="13571" width="4.7109375" style="1" customWidth="1"/>
    <col min="13572" max="13572" width="20.7109375" style="1" customWidth="1"/>
    <col min="13573" max="13576" width="18.7109375" style="1" customWidth="1"/>
    <col min="13577" max="13826" width="9.140625" style="1"/>
    <col min="13827" max="13827" width="4.7109375" style="1" customWidth="1"/>
    <col min="13828" max="13828" width="20.7109375" style="1" customWidth="1"/>
    <col min="13829" max="13832" width="18.7109375" style="1" customWidth="1"/>
    <col min="13833" max="14082" width="9.140625" style="1"/>
    <col min="14083" max="14083" width="4.7109375" style="1" customWidth="1"/>
    <col min="14084" max="14084" width="20.7109375" style="1" customWidth="1"/>
    <col min="14085" max="14088" width="18.7109375" style="1" customWidth="1"/>
    <col min="14089" max="14338" width="9.140625" style="1"/>
    <col min="14339" max="14339" width="4.7109375" style="1" customWidth="1"/>
    <col min="14340" max="14340" width="20.7109375" style="1" customWidth="1"/>
    <col min="14341" max="14344" width="18.7109375" style="1" customWidth="1"/>
    <col min="14345" max="14594" width="9.140625" style="1"/>
    <col min="14595" max="14595" width="4.7109375" style="1" customWidth="1"/>
    <col min="14596" max="14596" width="20.7109375" style="1" customWidth="1"/>
    <col min="14597" max="14600" width="18.7109375" style="1" customWidth="1"/>
    <col min="14601" max="14850" width="9.140625" style="1"/>
    <col min="14851" max="14851" width="4.7109375" style="1" customWidth="1"/>
    <col min="14852" max="14852" width="20.7109375" style="1" customWidth="1"/>
    <col min="14853" max="14856" width="18.7109375" style="1" customWidth="1"/>
    <col min="14857" max="15106" width="9.140625" style="1"/>
    <col min="15107" max="15107" width="4.7109375" style="1" customWidth="1"/>
    <col min="15108" max="15108" width="20.7109375" style="1" customWidth="1"/>
    <col min="15109" max="15112" width="18.7109375" style="1" customWidth="1"/>
    <col min="15113" max="15362" width="9.140625" style="1"/>
    <col min="15363" max="15363" width="4.7109375" style="1" customWidth="1"/>
    <col min="15364" max="15364" width="20.7109375" style="1" customWidth="1"/>
    <col min="15365" max="15368" width="18.7109375" style="1" customWidth="1"/>
    <col min="15369" max="15618" width="9.140625" style="1"/>
    <col min="15619" max="15619" width="4.7109375" style="1" customWidth="1"/>
    <col min="15620" max="15620" width="20.7109375" style="1" customWidth="1"/>
    <col min="15621" max="15624" width="18.7109375" style="1" customWidth="1"/>
    <col min="15625" max="15874" width="9.140625" style="1"/>
    <col min="15875" max="15875" width="4.7109375" style="1" customWidth="1"/>
    <col min="15876" max="15876" width="20.7109375" style="1" customWidth="1"/>
    <col min="15877" max="15880" width="18.7109375" style="1" customWidth="1"/>
    <col min="15881" max="16130" width="9.140625" style="1"/>
    <col min="16131" max="16131" width="4.7109375" style="1" customWidth="1"/>
    <col min="16132" max="16132" width="20.7109375" style="1" customWidth="1"/>
    <col min="16133" max="16136" width="18.7109375" style="1" customWidth="1"/>
    <col min="16137" max="16384" width="9.140625" style="1"/>
  </cols>
  <sheetData>
    <row r="1" spans="2:11" x14ac:dyDescent="0.25">
      <c r="K1" s="28"/>
    </row>
    <row r="2" spans="2:11" x14ac:dyDescent="0.25">
      <c r="B2" s="31"/>
      <c r="C2" s="30"/>
      <c r="D2" s="30"/>
      <c r="E2" s="30"/>
      <c r="F2" s="30"/>
      <c r="G2" s="30"/>
      <c r="H2" s="30"/>
      <c r="I2" s="30"/>
      <c r="J2" s="29"/>
      <c r="K2" s="28"/>
    </row>
    <row r="3" spans="2:11" x14ac:dyDescent="0.25">
      <c r="B3" s="6"/>
      <c r="E3" s="27"/>
      <c r="F3" s="26" t="s">
        <v>35</v>
      </c>
      <c r="G3" s="27"/>
      <c r="J3" s="5"/>
    </row>
    <row r="4" spans="2:11" x14ac:dyDescent="0.25">
      <c r="B4" s="6"/>
      <c r="F4" s="26" t="s">
        <v>34</v>
      </c>
      <c r="J4" s="5"/>
    </row>
    <row r="5" spans="2:11" x14ac:dyDescent="0.25">
      <c r="B5" s="6"/>
      <c r="D5" s="16"/>
      <c r="J5" s="5"/>
    </row>
    <row r="6" spans="2:11" x14ac:dyDescent="0.25">
      <c r="B6" s="6"/>
      <c r="E6" s="25"/>
      <c r="J6" s="5"/>
    </row>
    <row r="7" spans="2:11" ht="15" customHeight="1" x14ac:dyDescent="0.25">
      <c r="B7" s="6"/>
      <c r="D7" s="16" t="s">
        <v>33</v>
      </c>
      <c r="E7" s="24" t="s">
        <v>36</v>
      </c>
      <c r="F7" s="24"/>
      <c r="J7" s="5"/>
    </row>
    <row r="8" spans="2:11" x14ac:dyDescent="0.25">
      <c r="B8" s="6"/>
      <c r="J8" s="5"/>
    </row>
    <row r="9" spans="2:11" x14ac:dyDescent="0.25">
      <c r="B9" s="6"/>
      <c r="D9" s="96" t="s">
        <v>32</v>
      </c>
      <c r="E9" s="96"/>
      <c r="F9" s="96"/>
      <c r="J9" s="5"/>
    </row>
    <row r="10" spans="2:11" x14ac:dyDescent="0.25">
      <c r="B10" s="6"/>
      <c r="J10" s="5"/>
    </row>
    <row r="11" spans="2:11" x14ac:dyDescent="0.25">
      <c r="B11" s="6"/>
      <c r="D11" s="1" t="s">
        <v>31</v>
      </c>
      <c r="J11" s="5"/>
    </row>
    <row r="12" spans="2:11" x14ac:dyDescent="0.25">
      <c r="B12" s="6"/>
      <c r="J12" s="5"/>
    </row>
    <row r="13" spans="2:11" ht="15" customHeight="1" x14ac:dyDescent="0.25">
      <c r="B13" s="6"/>
      <c r="D13" s="16" t="s">
        <v>30</v>
      </c>
      <c r="E13" s="23" t="s">
        <v>48</v>
      </c>
      <c r="J13" s="5"/>
    </row>
    <row r="14" spans="2:11" x14ac:dyDescent="0.25">
      <c r="B14" s="6"/>
      <c r="J14" s="5"/>
    </row>
    <row r="15" spans="2:11" x14ac:dyDescent="0.25">
      <c r="B15" s="6"/>
      <c r="H15" s="36" t="s">
        <v>29</v>
      </c>
      <c r="J15" s="5"/>
    </row>
    <row r="16" spans="2:11" ht="15" customHeight="1" x14ac:dyDescent="0.25">
      <c r="B16" s="6"/>
      <c r="C16" s="22"/>
      <c r="D16" s="21"/>
      <c r="E16" s="20"/>
      <c r="F16" s="20"/>
      <c r="G16" s="19"/>
      <c r="H16" s="12" t="s">
        <v>28</v>
      </c>
      <c r="J16" s="5"/>
    </row>
    <row r="17" spans="2:10" ht="15" customHeight="1" x14ac:dyDescent="0.25">
      <c r="B17" s="6"/>
      <c r="C17" s="15" t="s">
        <v>27</v>
      </c>
      <c r="D17" s="93" t="s">
        <v>26</v>
      </c>
      <c r="E17" s="94"/>
      <c r="F17" s="94"/>
      <c r="G17" s="95"/>
      <c r="H17" s="7"/>
      <c r="J17" s="5"/>
    </row>
    <row r="18" spans="2:10" ht="15" customHeight="1" x14ac:dyDescent="0.25">
      <c r="B18" s="6"/>
      <c r="C18" s="18"/>
      <c r="D18" s="93" t="s">
        <v>25</v>
      </c>
      <c r="E18" s="94"/>
      <c r="F18" s="94"/>
      <c r="G18" s="95"/>
      <c r="H18" s="7" t="s">
        <v>50</v>
      </c>
      <c r="J18" s="5"/>
    </row>
    <row r="19" spans="2:10" ht="15" customHeight="1" x14ac:dyDescent="0.25">
      <c r="B19" s="6"/>
      <c r="C19" s="17"/>
      <c r="D19" s="93" t="s">
        <v>24</v>
      </c>
      <c r="E19" s="94"/>
      <c r="F19" s="94"/>
      <c r="G19" s="95"/>
      <c r="H19" s="7" t="s">
        <v>23</v>
      </c>
      <c r="J19" s="5"/>
    </row>
    <row r="20" spans="2:10" ht="15" customHeight="1" x14ac:dyDescent="0.25"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159.80080000000001</v>
      </c>
      <c r="J20" s="5"/>
    </row>
    <row r="21" spans="2:10" ht="15" customHeight="1" x14ac:dyDescent="0.25"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J21" s="5"/>
    </row>
    <row r="22" spans="2:10" x14ac:dyDescent="0.25">
      <c r="B22" s="6"/>
      <c r="J22" s="5"/>
    </row>
    <row r="23" spans="2:10" x14ac:dyDescent="0.25">
      <c r="B23" s="6"/>
      <c r="J23" s="5"/>
    </row>
    <row r="24" spans="2:10" x14ac:dyDescent="0.25">
      <c r="B24" s="6"/>
      <c r="H24" s="16" t="s">
        <v>17</v>
      </c>
      <c r="J24" s="5"/>
    </row>
    <row r="25" spans="2:10" ht="14.1" customHeight="1" x14ac:dyDescent="0.25">
      <c r="B25" s="6"/>
      <c r="D25" s="15" t="s">
        <v>16</v>
      </c>
      <c r="E25" s="15" t="s">
        <v>15</v>
      </c>
      <c r="F25" s="15" t="s">
        <v>14</v>
      </c>
      <c r="G25" s="15" t="s">
        <v>13</v>
      </c>
      <c r="H25" s="15" t="s">
        <v>12</v>
      </c>
      <c r="J25" s="5"/>
    </row>
    <row r="26" spans="2:10" ht="14.1" customHeight="1" x14ac:dyDescent="0.25">
      <c r="B26" s="6"/>
      <c r="D26" s="13" t="s">
        <v>11</v>
      </c>
      <c r="E26" s="13" t="s">
        <v>10</v>
      </c>
      <c r="F26" s="13" t="s">
        <v>9</v>
      </c>
      <c r="G26" s="13" t="s">
        <v>8</v>
      </c>
      <c r="H26" s="13" t="s">
        <v>7</v>
      </c>
      <c r="J26" s="5"/>
    </row>
    <row r="27" spans="2:10" ht="13.5" customHeight="1" x14ac:dyDescent="0.25">
      <c r="B27" s="6"/>
      <c r="D27" s="13"/>
      <c r="E27" s="14" t="s">
        <v>6</v>
      </c>
      <c r="F27" s="13" t="s">
        <v>5</v>
      </c>
      <c r="G27" s="13" t="s">
        <v>4</v>
      </c>
      <c r="H27" s="13" t="s">
        <v>3</v>
      </c>
      <c r="J27" s="5"/>
    </row>
    <row r="28" spans="2:10" ht="14.1" customHeight="1" x14ac:dyDescent="0.25">
      <c r="B28" s="6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J28" s="5"/>
    </row>
    <row r="29" spans="2:10" ht="15" customHeight="1" x14ac:dyDescent="0.25">
      <c r="B29" s="6"/>
      <c r="D29" s="32">
        <v>43246</v>
      </c>
      <c r="E29" s="33">
        <f t="shared" ref="E29:E42" si="0">$H$20</f>
        <v>159.80080000000001</v>
      </c>
      <c r="F29" s="8">
        <v>190.02</v>
      </c>
      <c r="G29" s="11">
        <f t="shared" ref="G29:G32" si="1">F29/E29</f>
        <v>1.1891054362681539</v>
      </c>
      <c r="H29" s="10">
        <f t="shared" ref="H29:H32" si="2">F29-E29</f>
        <v>30.219200000000001</v>
      </c>
      <c r="J29" s="5"/>
    </row>
    <row r="30" spans="2:10" ht="15" customHeight="1" x14ac:dyDescent="0.25">
      <c r="B30" s="6"/>
      <c r="D30" s="32">
        <f>D29+1</f>
        <v>43247</v>
      </c>
      <c r="E30" s="33">
        <f t="shared" si="0"/>
        <v>159.80080000000001</v>
      </c>
      <c r="F30" s="8">
        <v>190.02</v>
      </c>
      <c r="G30" s="11">
        <f t="shared" si="1"/>
        <v>1.1891054362681539</v>
      </c>
      <c r="H30" s="10">
        <f t="shared" si="2"/>
        <v>30.219200000000001</v>
      </c>
      <c r="J30" s="5"/>
    </row>
    <row r="31" spans="2:10" ht="15" customHeight="1" x14ac:dyDescent="0.25">
      <c r="B31" s="6"/>
      <c r="D31" s="32">
        <f t="shared" ref="D31:D42" si="3">D30+1</f>
        <v>43248</v>
      </c>
      <c r="E31" s="33">
        <f t="shared" si="0"/>
        <v>159.80080000000001</v>
      </c>
      <c r="F31" s="8">
        <v>190.02</v>
      </c>
      <c r="G31" s="11">
        <f t="shared" si="1"/>
        <v>1.1891054362681539</v>
      </c>
      <c r="H31" s="10">
        <f t="shared" si="2"/>
        <v>30.219200000000001</v>
      </c>
      <c r="J31" s="5"/>
    </row>
    <row r="32" spans="2:10" ht="15" customHeight="1" x14ac:dyDescent="0.25">
      <c r="B32" s="6"/>
      <c r="D32" s="32">
        <f t="shared" si="3"/>
        <v>43249</v>
      </c>
      <c r="E32" s="33">
        <f t="shared" si="0"/>
        <v>159.80080000000001</v>
      </c>
      <c r="F32" s="8">
        <v>190.02</v>
      </c>
      <c r="G32" s="11">
        <f t="shared" si="1"/>
        <v>1.1891054362681539</v>
      </c>
      <c r="H32" s="10">
        <f t="shared" si="2"/>
        <v>30.219200000000001</v>
      </c>
      <c r="J32" s="5"/>
    </row>
    <row r="33" spans="2:10" ht="15" customHeight="1" x14ac:dyDescent="0.25">
      <c r="B33" s="6"/>
      <c r="D33" s="32">
        <f t="shared" si="3"/>
        <v>43250</v>
      </c>
      <c r="E33" s="33">
        <f t="shared" si="0"/>
        <v>159.80080000000001</v>
      </c>
      <c r="F33" s="8">
        <v>190.02</v>
      </c>
      <c r="G33" s="11">
        <f t="shared" ref="G33:G34" si="4">F33/E33</f>
        <v>1.1891054362681539</v>
      </c>
      <c r="H33" s="10">
        <f t="shared" ref="H33:H34" si="5">F33-E33</f>
        <v>30.219200000000001</v>
      </c>
      <c r="J33" s="5"/>
    </row>
    <row r="34" spans="2:10" ht="15" customHeight="1" x14ac:dyDescent="0.25">
      <c r="B34" s="6"/>
      <c r="D34" s="32">
        <f t="shared" si="3"/>
        <v>43251</v>
      </c>
      <c r="E34" s="33">
        <f t="shared" si="0"/>
        <v>159.80080000000001</v>
      </c>
      <c r="F34" s="8">
        <v>190.02</v>
      </c>
      <c r="G34" s="11">
        <f t="shared" si="4"/>
        <v>1.1891054362681539</v>
      </c>
      <c r="H34" s="10">
        <f t="shared" si="5"/>
        <v>30.219200000000001</v>
      </c>
      <c r="J34" s="5"/>
    </row>
    <row r="35" spans="2:10" ht="15" customHeight="1" x14ac:dyDescent="0.25">
      <c r="B35" s="6"/>
      <c r="D35" s="32">
        <f t="shared" si="3"/>
        <v>43252</v>
      </c>
      <c r="E35" s="33">
        <f t="shared" si="0"/>
        <v>159.80080000000001</v>
      </c>
      <c r="F35" s="8">
        <v>190.02</v>
      </c>
      <c r="G35" s="11">
        <f t="shared" ref="G35:G42" si="6">F35/E35</f>
        <v>1.1891054362681539</v>
      </c>
      <c r="H35" s="10">
        <f t="shared" ref="H35:H42" si="7">F35-E35</f>
        <v>30.219200000000001</v>
      </c>
      <c r="J35" s="5"/>
    </row>
    <row r="36" spans="2:10" ht="15" customHeight="1" x14ac:dyDescent="0.25">
      <c r="B36" s="6"/>
      <c r="D36" s="32">
        <f t="shared" si="3"/>
        <v>43253</v>
      </c>
      <c r="E36" s="33">
        <f t="shared" si="0"/>
        <v>159.80080000000001</v>
      </c>
      <c r="F36" s="8">
        <v>190.02</v>
      </c>
      <c r="G36" s="11">
        <f t="shared" si="6"/>
        <v>1.1891054362681539</v>
      </c>
      <c r="H36" s="10">
        <f t="shared" si="7"/>
        <v>30.219200000000001</v>
      </c>
      <c r="J36" s="5"/>
    </row>
    <row r="37" spans="2:10" ht="15" customHeight="1" x14ac:dyDescent="0.25">
      <c r="B37" s="6"/>
      <c r="D37" s="32">
        <f t="shared" si="3"/>
        <v>43254</v>
      </c>
      <c r="E37" s="33">
        <f t="shared" si="0"/>
        <v>159.80080000000001</v>
      </c>
      <c r="F37" s="8">
        <v>190.02</v>
      </c>
      <c r="G37" s="11">
        <f t="shared" si="6"/>
        <v>1.1891054362681539</v>
      </c>
      <c r="H37" s="10">
        <f t="shared" si="7"/>
        <v>30.219200000000001</v>
      </c>
      <c r="J37" s="5"/>
    </row>
    <row r="38" spans="2:10" ht="15" customHeight="1" x14ac:dyDescent="0.25">
      <c r="B38" s="6"/>
      <c r="D38" s="32">
        <f t="shared" si="3"/>
        <v>43255</v>
      </c>
      <c r="E38" s="33">
        <f t="shared" si="0"/>
        <v>159.80080000000001</v>
      </c>
      <c r="F38" s="8">
        <v>190.02</v>
      </c>
      <c r="G38" s="11">
        <f t="shared" si="6"/>
        <v>1.1891054362681539</v>
      </c>
      <c r="H38" s="10">
        <f t="shared" si="7"/>
        <v>30.219200000000001</v>
      </c>
      <c r="J38" s="5"/>
    </row>
    <row r="39" spans="2:10" ht="15" customHeight="1" x14ac:dyDescent="0.25">
      <c r="B39" s="6"/>
      <c r="D39" s="32">
        <f t="shared" si="3"/>
        <v>43256</v>
      </c>
      <c r="E39" s="33">
        <f t="shared" si="0"/>
        <v>159.80080000000001</v>
      </c>
      <c r="F39" s="8">
        <v>190.02</v>
      </c>
      <c r="G39" s="11">
        <f t="shared" si="6"/>
        <v>1.1891054362681539</v>
      </c>
      <c r="H39" s="10">
        <f t="shared" si="7"/>
        <v>30.219200000000001</v>
      </c>
      <c r="J39" s="5"/>
    </row>
    <row r="40" spans="2:10" ht="15" customHeight="1" x14ac:dyDescent="0.25">
      <c r="B40" s="6"/>
      <c r="D40" s="32">
        <f t="shared" si="3"/>
        <v>43257</v>
      </c>
      <c r="E40" s="33">
        <f t="shared" si="0"/>
        <v>159.80080000000001</v>
      </c>
      <c r="F40" s="8">
        <v>190.02</v>
      </c>
      <c r="G40" s="11">
        <f t="shared" si="6"/>
        <v>1.1891054362681539</v>
      </c>
      <c r="H40" s="10">
        <f t="shared" si="7"/>
        <v>30.219200000000001</v>
      </c>
      <c r="J40" s="5"/>
    </row>
    <row r="41" spans="2:10" ht="15" customHeight="1" x14ac:dyDescent="0.25">
      <c r="B41" s="6"/>
      <c r="D41" s="32">
        <f t="shared" si="3"/>
        <v>43258</v>
      </c>
      <c r="E41" s="33">
        <f t="shared" si="0"/>
        <v>159.80080000000001</v>
      </c>
      <c r="F41" s="8">
        <v>190.02</v>
      </c>
      <c r="G41" s="11">
        <f t="shared" si="6"/>
        <v>1.1891054362681539</v>
      </c>
      <c r="H41" s="10">
        <f t="shared" si="7"/>
        <v>30.219200000000001</v>
      </c>
      <c r="J41" s="5"/>
    </row>
    <row r="42" spans="2:10" ht="15" customHeight="1" x14ac:dyDescent="0.25">
      <c r="B42" s="6"/>
      <c r="D42" s="32">
        <f t="shared" si="3"/>
        <v>43259</v>
      </c>
      <c r="E42" s="33">
        <f t="shared" si="0"/>
        <v>159.80080000000001</v>
      </c>
      <c r="F42" s="8">
        <v>190.01949999999999</v>
      </c>
      <c r="G42" s="11">
        <f t="shared" si="6"/>
        <v>1.189102307372679</v>
      </c>
      <c r="H42" s="10">
        <f t="shared" si="7"/>
        <v>30.218699999999984</v>
      </c>
      <c r="J42" s="5"/>
    </row>
    <row r="43" spans="2:10" ht="15" customHeight="1" x14ac:dyDescent="0.25">
      <c r="B43" s="6"/>
      <c r="D43" s="9" t="s">
        <v>1</v>
      </c>
      <c r="E43" s="34">
        <f>SUM(E29:E42)</f>
        <v>2237.2112000000002</v>
      </c>
      <c r="F43" s="34">
        <f>SUM(F29:F42)</f>
        <v>2660.2795000000001</v>
      </c>
      <c r="G43" s="34"/>
      <c r="H43" s="34">
        <f>SUM(H29:H42)</f>
        <v>423.06830000000002</v>
      </c>
      <c r="J43" s="5"/>
    </row>
    <row r="44" spans="2:10" ht="15" customHeight="1" x14ac:dyDescent="0.25">
      <c r="B44" s="6"/>
      <c r="D44" s="9" t="s">
        <v>0</v>
      </c>
      <c r="E44" s="8"/>
      <c r="F44" s="8">
        <f>AVERAGE(F29:F42)</f>
        <v>190.01996428571428</v>
      </c>
      <c r="G44" s="7"/>
      <c r="H44" s="8">
        <f>AVERAGE(H29:H42)</f>
        <v>30.219164285714289</v>
      </c>
      <c r="J44" s="5"/>
    </row>
    <row r="45" spans="2:10" x14ac:dyDescent="0.25">
      <c r="B45" s="6"/>
      <c r="J45" s="5"/>
    </row>
    <row r="46" spans="2:10" x14ac:dyDescent="0.25">
      <c r="B46" s="6"/>
      <c r="J46" s="5"/>
    </row>
    <row r="47" spans="2:10" x14ac:dyDescent="0.25">
      <c r="B47" s="6"/>
      <c r="J47" s="5"/>
    </row>
    <row r="48" spans="2:10" x14ac:dyDescent="0.25">
      <c r="B48" s="6"/>
      <c r="J48" s="5"/>
    </row>
    <row r="49" spans="2:10" x14ac:dyDescent="0.25">
      <c r="B49" s="4"/>
      <c r="C49" s="3"/>
      <c r="D49" s="3"/>
      <c r="E49" s="3"/>
      <c r="F49" s="3"/>
      <c r="G49" s="3"/>
      <c r="H49" s="3"/>
      <c r="I49" s="3"/>
      <c r="J49" s="2"/>
    </row>
  </sheetData>
  <mergeCells count="6"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  <pageSetup orientation="portrait" r:id="rId1"/>
  <ignoredErrors>
    <ignoredError sqref="D28" numberStoredAsText="1"/>
  </ignoredError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26" zoomScale="90" zoomScaleNormal="90" workbookViewId="0">
      <selection activeCell="H30" sqref="H30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  <col min="12" max="12" width="9.85546875" style="58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118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39">
        <v>10726.53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321.79590000000002</v>
      </c>
      <c r="I20" s="1"/>
      <c r="J20" s="5"/>
      <c r="K20" s="58">
        <f>H20*0.8</f>
        <v>257.43672000000004</v>
      </c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112</v>
      </c>
      <c r="I21" s="1"/>
      <c r="J21" s="5"/>
      <c r="K21" s="60">
        <f>K20/H18%</f>
        <v>2.4</v>
      </c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ht="25.5" customHeight="1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44002</v>
      </c>
      <c r="E29" s="33">
        <v>321.79590000000002</v>
      </c>
      <c r="F29" s="61">
        <v>313.49160518499997</v>
      </c>
      <c r="G29" s="11">
        <f t="shared" ref="G29:G43" si="0">F29/E29</f>
        <v>0.97419390733380984</v>
      </c>
      <c r="H29" s="10">
        <f t="shared" ref="H29:H42" si="1">F29-E29</f>
        <v>-8.3042948150000484</v>
      </c>
      <c r="I29" s="1"/>
      <c r="J29" s="49"/>
      <c r="K29" s="50">
        <f>ROUND((F29/$H$18%),4)</f>
        <v>2.9226000000000001</v>
      </c>
      <c r="L29" s="58">
        <f t="shared" ref="L29:L42" si="2">(F29*10^7)/10^5</f>
        <v>31349.160518500001</v>
      </c>
    </row>
    <row r="30" spans="1:12" x14ac:dyDescent="0.25">
      <c r="A30" s="1"/>
      <c r="B30" s="6"/>
      <c r="C30" s="1"/>
      <c r="D30" s="46">
        <f>+D29+1</f>
        <v>44003</v>
      </c>
      <c r="E30" s="33">
        <v>321.79590000000002</v>
      </c>
      <c r="F30" s="61">
        <v>312.57174834899996</v>
      </c>
      <c r="G30" s="11">
        <f t="shared" si="0"/>
        <v>0.97133539721606132</v>
      </c>
      <c r="H30" s="10">
        <f t="shared" si="1"/>
        <v>-9.2241516510000565</v>
      </c>
      <c r="I30" s="1"/>
      <c r="J30" s="49"/>
      <c r="K30" s="50">
        <f>ROUND((F30/$H$18%),4)</f>
        <v>2.9140000000000001</v>
      </c>
      <c r="L30" s="58">
        <f t="shared" si="2"/>
        <v>31257.174834899997</v>
      </c>
    </row>
    <row r="31" spans="1:12" x14ac:dyDescent="0.25">
      <c r="A31" s="1"/>
      <c r="B31" s="6"/>
      <c r="C31" s="1"/>
      <c r="D31" s="46">
        <f t="shared" ref="D31:D42" si="3">+D30+1</f>
        <v>44004</v>
      </c>
      <c r="E31" s="33">
        <v>321.79590000000002</v>
      </c>
      <c r="F31" s="58">
        <v>314.40526567399996</v>
      </c>
      <c r="G31" s="11">
        <f t="shared" si="0"/>
        <v>0.97703316193276524</v>
      </c>
      <c r="H31" s="10">
        <f t="shared" si="1"/>
        <v>-7.390634326000054</v>
      </c>
      <c r="I31" s="1"/>
      <c r="J31" s="49"/>
      <c r="K31" s="50">
        <f t="shared" ref="K31:K42" si="4">ROUND((F31/$H$18%),4)</f>
        <v>2.9310999999999998</v>
      </c>
      <c r="L31" s="58">
        <f t="shared" si="2"/>
        <v>31440.526567399997</v>
      </c>
    </row>
    <row r="32" spans="1:12" x14ac:dyDescent="0.25">
      <c r="A32" s="1"/>
      <c r="B32" s="6"/>
      <c r="C32" s="1"/>
      <c r="D32" s="46">
        <f t="shared" si="3"/>
        <v>44005</v>
      </c>
      <c r="E32" s="33">
        <v>321.79590000000002</v>
      </c>
      <c r="F32" s="61">
        <v>303.98961633099998</v>
      </c>
      <c r="G32" s="11">
        <f t="shared" si="0"/>
        <v>0.94466590882916768</v>
      </c>
      <c r="H32" s="10">
        <f t="shared" si="1"/>
        <v>-17.806283669000038</v>
      </c>
      <c r="I32" s="1"/>
      <c r="J32" s="49"/>
      <c r="K32" s="50">
        <f t="shared" si="4"/>
        <v>2.8340000000000001</v>
      </c>
      <c r="L32" s="58">
        <f t="shared" si="2"/>
        <v>30398.9616331</v>
      </c>
    </row>
    <row r="33" spans="1:12" x14ac:dyDescent="0.25">
      <c r="A33" s="1"/>
      <c r="B33" s="6"/>
      <c r="C33" s="1"/>
      <c r="D33" s="46">
        <f t="shared" si="3"/>
        <v>44006</v>
      </c>
      <c r="E33" s="33">
        <v>321.79590000000002</v>
      </c>
      <c r="F33" s="61">
        <v>308.79985702900001</v>
      </c>
      <c r="G33" s="11">
        <f t="shared" si="0"/>
        <v>0.9596140194110615</v>
      </c>
      <c r="H33" s="10">
        <f t="shared" si="1"/>
        <v>-12.996042971000008</v>
      </c>
      <c r="I33" s="1"/>
      <c r="J33" s="49"/>
      <c r="K33" s="50">
        <f t="shared" si="4"/>
        <v>2.8788</v>
      </c>
      <c r="L33" s="58">
        <f t="shared" si="2"/>
        <v>30879.985702900001</v>
      </c>
    </row>
    <row r="34" spans="1:12" x14ac:dyDescent="0.25">
      <c r="A34" s="1"/>
      <c r="B34" s="6"/>
      <c r="C34" s="1"/>
      <c r="D34" s="46">
        <f t="shared" si="3"/>
        <v>44007</v>
      </c>
      <c r="E34" s="33">
        <v>321.79590000000002</v>
      </c>
      <c r="F34" s="61">
        <v>319.42241815599999</v>
      </c>
      <c r="G34" s="11">
        <f t="shared" si="0"/>
        <v>0.99262426325506314</v>
      </c>
      <c r="H34" s="10">
        <f t="shared" si="1"/>
        <v>-2.3734818440000254</v>
      </c>
      <c r="I34" s="1"/>
      <c r="J34" s="49"/>
      <c r="K34" s="50">
        <f t="shared" si="4"/>
        <v>2.9779</v>
      </c>
      <c r="L34" s="58">
        <f t="shared" si="2"/>
        <v>31942.241815599999</v>
      </c>
    </row>
    <row r="35" spans="1:12" x14ac:dyDescent="0.25">
      <c r="A35" s="1"/>
      <c r="B35" s="6"/>
      <c r="C35" s="1"/>
      <c r="D35" s="46">
        <f t="shared" si="3"/>
        <v>44008</v>
      </c>
      <c r="E35" s="33">
        <v>321.79590000000002</v>
      </c>
      <c r="F35" s="61">
        <v>369.31466080300004</v>
      </c>
      <c r="G35" s="11">
        <f t="shared" si="0"/>
        <v>1.147667390426665</v>
      </c>
      <c r="H35" s="10">
        <f t="shared" si="1"/>
        <v>47.518760803000021</v>
      </c>
      <c r="I35" s="1"/>
      <c r="J35" s="49"/>
      <c r="K35" s="50">
        <f t="shared" si="4"/>
        <v>3.4430000000000001</v>
      </c>
      <c r="L35" s="58">
        <f t="shared" si="2"/>
        <v>36931.466080300001</v>
      </c>
    </row>
    <row r="36" spans="1:12" x14ac:dyDescent="0.25">
      <c r="A36" s="1"/>
      <c r="B36" s="6"/>
      <c r="C36" s="1"/>
      <c r="D36" s="46">
        <f t="shared" si="3"/>
        <v>44009</v>
      </c>
      <c r="E36" s="33">
        <v>321.79590000000002</v>
      </c>
      <c r="F36" s="61">
        <v>366.45047434899999</v>
      </c>
      <c r="G36" s="11">
        <f t="shared" ref="G36" si="5">F36/E36</f>
        <v>1.1387667597660505</v>
      </c>
      <c r="H36" s="10">
        <f t="shared" si="1"/>
        <v>44.654574348999972</v>
      </c>
      <c r="I36" s="1"/>
      <c r="J36" s="49"/>
      <c r="K36" s="50">
        <f t="shared" si="4"/>
        <v>3.4163000000000001</v>
      </c>
      <c r="L36" s="58">
        <f t="shared" si="2"/>
        <v>36645.0474349</v>
      </c>
    </row>
    <row r="37" spans="1:12" x14ac:dyDescent="0.25">
      <c r="A37" s="1"/>
      <c r="B37" s="6"/>
      <c r="C37" s="1"/>
      <c r="D37" s="46">
        <f t="shared" si="3"/>
        <v>44010</v>
      </c>
      <c r="E37" s="33">
        <v>321.79590000000002</v>
      </c>
      <c r="F37" s="61">
        <v>364.89971010799997</v>
      </c>
      <c r="G37" s="11">
        <f t="shared" ref="G37" si="6">F37/E37</f>
        <v>1.1339476671641868</v>
      </c>
      <c r="H37" s="10">
        <f t="shared" si="1"/>
        <v>43.103810107999948</v>
      </c>
      <c r="I37" s="1"/>
      <c r="J37" s="49"/>
      <c r="K37" s="50">
        <f t="shared" si="4"/>
        <v>3.4018000000000002</v>
      </c>
      <c r="L37" s="58">
        <f t="shared" si="2"/>
        <v>36489.971010799993</v>
      </c>
    </row>
    <row r="38" spans="1:12" x14ac:dyDescent="0.25">
      <c r="A38" s="1"/>
      <c r="B38" s="6"/>
      <c r="C38" s="1"/>
      <c r="D38" s="46">
        <f t="shared" si="3"/>
        <v>44011</v>
      </c>
      <c r="E38" s="33">
        <v>321.79590000000002</v>
      </c>
      <c r="F38" s="61">
        <v>300.40759451299999</v>
      </c>
      <c r="G38" s="11">
        <f t="shared" ref="G38:G39" si="7">F38/E38</f>
        <v>0.93353456185426842</v>
      </c>
      <c r="H38" s="10">
        <f t="shared" si="1"/>
        <v>-21.388305487000025</v>
      </c>
      <c r="I38" s="1"/>
      <c r="J38" s="49"/>
      <c r="K38" s="50">
        <f t="shared" si="4"/>
        <v>2.8006000000000002</v>
      </c>
      <c r="L38" s="58">
        <f t="shared" si="2"/>
        <v>30040.7594513</v>
      </c>
    </row>
    <row r="39" spans="1:12" x14ac:dyDescent="0.25">
      <c r="A39" s="1"/>
      <c r="B39" s="6"/>
      <c r="C39" s="1"/>
      <c r="D39" s="46">
        <f t="shared" si="3"/>
        <v>44012</v>
      </c>
      <c r="E39" s="33">
        <v>321.79590000000002</v>
      </c>
      <c r="F39" s="61">
        <v>357.08</v>
      </c>
      <c r="G39" s="11">
        <f t="shared" si="7"/>
        <v>1.1096474504491822</v>
      </c>
      <c r="H39" s="10">
        <f t="shared" si="1"/>
        <v>35.284099999999967</v>
      </c>
      <c r="I39" s="1"/>
      <c r="J39" s="49"/>
      <c r="K39" s="50">
        <f t="shared" si="4"/>
        <v>3.3289</v>
      </c>
      <c r="L39" s="58">
        <f t="shared" si="2"/>
        <v>35708</v>
      </c>
    </row>
    <row r="40" spans="1:12" x14ac:dyDescent="0.25">
      <c r="A40" s="1"/>
      <c r="B40" s="6"/>
      <c r="C40" s="1"/>
      <c r="D40" s="46">
        <f t="shared" si="3"/>
        <v>44013</v>
      </c>
      <c r="E40" s="33">
        <v>321.79590000000002</v>
      </c>
      <c r="F40" s="61">
        <v>343.14183709600002</v>
      </c>
      <c r="G40" s="11">
        <f t="shared" ref="G40" si="8">F40/E40</f>
        <v>1.0663337758374174</v>
      </c>
      <c r="H40" s="10">
        <f t="shared" si="1"/>
        <v>21.345937096</v>
      </c>
      <c r="I40" s="1"/>
      <c r="J40" s="49"/>
      <c r="K40" s="50">
        <f t="shared" si="4"/>
        <v>3.1989999999999998</v>
      </c>
      <c r="L40" s="58">
        <f t="shared" si="2"/>
        <v>34314.183709600002</v>
      </c>
    </row>
    <row r="41" spans="1:12" x14ac:dyDescent="0.25">
      <c r="A41" s="1"/>
      <c r="B41" s="6"/>
      <c r="C41" s="1"/>
      <c r="D41" s="46">
        <f t="shared" si="3"/>
        <v>44014</v>
      </c>
      <c r="E41" s="33">
        <v>321.79590000000002</v>
      </c>
      <c r="F41" s="61">
        <v>296.04003047100002</v>
      </c>
      <c r="G41" s="11">
        <f t="shared" ref="G41:G42" si="9">F41/E41</f>
        <v>0.9199620954493205</v>
      </c>
      <c r="H41" s="10">
        <f t="shared" si="1"/>
        <v>-25.755869528999995</v>
      </c>
      <c r="I41" s="1"/>
      <c r="J41" s="49"/>
      <c r="K41" s="50">
        <f t="shared" si="4"/>
        <v>2.7599</v>
      </c>
      <c r="L41" s="58">
        <f t="shared" si="2"/>
        <v>29604.003047099999</v>
      </c>
    </row>
    <row r="42" spans="1:12" x14ac:dyDescent="0.25">
      <c r="A42" s="1"/>
      <c r="B42" s="6"/>
      <c r="C42" s="1"/>
      <c r="D42" s="46">
        <f t="shared" si="3"/>
        <v>44015</v>
      </c>
      <c r="E42" s="33">
        <v>321.79590000000002</v>
      </c>
      <c r="F42" s="61">
        <v>290.22512696699999</v>
      </c>
      <c r="G42" s="11">
        <f t="shared" si="9"/>
        <v>0.90189193512720323</v>
      </c>
      <c r="H42" s="10">
        <f t="shared" si="1"/>
        <v>-31.570773033000023</v>
      </c>
      <c r="J42" s="49"/>
      <c r="K42" s="50">
        <f t="shared" si="4"/>
        <v>2.7057000000000002</v>
      </c>
      <c r="L42" s="58">
        <f t="shared" si="2"/>
        <v>29022.5126967</v>
      </c>
    </row>
    <row r="43" spans="1:12" x14ac:dyDescent="0.25">
      <c r="A43" s="1"/>
      <c r="B43" s="6"/>
      <c r="C43" s="1"/>
      <c r="D43" s="42" t="s">
        <v>77</v>
      </c>
      <c r="E43" s="33">
        <f>SUM(E29:E42)</f>
        <v>4505.1426000000001</v>
      </c>
      <c r="F43" s="34">
        <f>SUM(F29:F42)</f>
        <v>4560.2399450309995</v>
      </c>
      <c r="G43" s="11">
        <f t="shared" si="0"/>
        <v>1.0122298781465873</v>
      </c>
      <c r="H43" s="34">
        <f>SUM(H29:H42)</f>
        <v>55.097345030999634</v>
      </c>
      <c r="I43" s="1"/>
      <c r="J43" s="5"/>
      <c r="K43" s="50"/>
    </row>
    <row r="44" spans="1:12" x14ac:dyDescent="0.25">
      <c r="A44" s="1"/>
      <c r="B44" s="6"/>
      <c r="C44" s="1"/>
      <c r="D44" s="9" t="s">
        <v>0</v>
      </c>
      <c r="E44" s="8">
        <f>AVERAGE(E29:E42)</f>
        <v>321.79590000000002</v>
      </c>
      <c r="F44" s="8">
        <f>AVERAGE(F29:F42)</f>
        <v>325.7314246450714</v>
      </c>
      <c r="G44" s="63">
        <f>AVERAGE(G29:G42)</f>
        <v>1.0122298781465875</v>
      </c>
      <c r="H44" s="55">
        <f>AVERAGE(H29:H42)</f>
        <v>3.9355246450714025</v>
      </c>
      <c r="I44" s="1"/>
      <c r="J44" s="5"/>
      <c r="K44" s="50"/>
    </row>
    <row r="45" spans="1:12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2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2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2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5:D27"/>
    <mergeCell ref="E25:E27"/>
    <mergeCell ref="F25:F27"/>
    <mergeCell ref="G25:G27"/>
    <mergeCell ref="H25:H27"/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  <pageSetup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19" zoomScale="90" zoomScaleNormal="90" workbookViewId="0">
      <selection activeCell="G9" sqref="G9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  <col min="12" max="12" width="9.85546875" style="58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119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65">
        <v>9508.16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285.2448</v>
      </c>
      <c r="I20" s="1"/>
      <c r="J20" s="5"/>
      <c r="K20" s="58">
        <f>H20*0.8</f>
        <v>228.19584</v>
      </c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112</v>
      </c>
      <c r="I21" s="1"/>
      <c r="J21" s="5"/>
      <c r="K21" s="60">
        <f>K20/H18%</f>
        <v>2.4000000000000004</v>
      </c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ht="25.5" customHeight="1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44016</v>
      </c>
      <c r="E29" s="33">
        <v>285.24</v>
      </c>
      <c r="F29" s="61">
        <v>303.99226622600003</v>
      </c>
      <c r="G29" s="11">
        <f t="shared" ref="G29:G43" si="0">F29/E29</f>
        <v>1.0657420636166037</v>
      </c>
      <c r="H29" s="10">
        <f t="shared" ref="H29" si="1">F29-E29</f>
        <v>18.752266226000017</v>
      </c>
      <c r="I29" s="1"/>
      <c r="J29" s="49"/>
      <c r="K29" s="50">
        <f>ROUND((F29/$H$18%),4)</f>
        <v>3.1972</v>
      </c>
      <c r="L29" s="58">
        <f t="shared" ref="L29:L42" si="2">(F29*10^7)/10^5</f>
        <v>30399.226622600003</v>
      </c>
    </row>
    <row r="30" spans="1:12" x14ac:dyDescent="0.25">
      <c r="A30" s="1"/>
      <c r="B30" s="6"/>
      <c r="C30" s="1"/>
      <c r="D30" s="46">
        <f>+D29+1</f>
        <v>44017</v>
      </c>
      <c r="E30" s="33">
        <v>285.24</v>
      </c>
      <c r="F30" s="61">
        <v>297.968527069</v>
      </c>
      <c r="G30" s="11">
        <f t="shared" ref="G30" si="3">F30/E30</f>
        <v>1.0446239204494461</v>
      </c>
      <c r="H30" s="10">
        <f t="shared" ref="H30" si="4">F30-E30</f>
        <v>12.728527068999995</v>
      </c>
      <c r="I30" s="1"/>
      <c r="J30" s="49"/>
      <c r="K30" s="50">
        <f>ROUND((F30/$H$18%),4)</f>
        <v>3.1337999999999999</v>
      </c>
      <c r="L30" s="58">
        <f t="shared" si="2"/>
        <v>29796.852706900001</v>
      </c>
    </row>
    <row r="31" spans="1:12" x14ac:dyDescent="0.25">
      <c r="A31" s="1"/>
      <c r="B31" s="6"/>
      <c r="C31" s="1"/>
      <c r="D31" s="46">
        <f t="shared" ref="D31:D42" si="5">+D30+1</f>
        <v>44018</v>
      </c>
      <c r="E31" s="33">
        <v>285.24</v>
      </c>
      <c r="F31" s="58">
        <v>278.57155390399998</v>
      </c>
      <c r="G31" s="11">
        <f t="shared" ref="G31" si="6">F31/E31</f>
        <v>0.97662163057074736</v>
      </c>
      <c r="H31" s="10">
        <f t="shared" ref="H31" si="7">F31-E31</f>
        <v>-6.6684460960000251</v>
      </c>
      <c r="I31" s="1"/>
      <c r="J31" s="49"/>
      <c r="K31" s="50">
        <f t="shared" ref="K31:K42" si="8">ROUND((F31/$H$18%),4)</f>
        <v>2.9298000000000002</v>
      </c>
      <c r="L31" s="58">
        <f t="shared" si="2"/>
        <v>27857.155390399999</v>
      </c>
    </row>
    <row r="32" spans="1:12" x14ac:dyDescent="0.25">
      <c r="A32" s="1"/>
      <c r="B32" s="6"/>
      <c r="C32" s="1"/>
      <c r="D32" s="46">
        <f t="shared" si="5"/>
        <v>44019</v>
      </c>
      <c r="E32" s="33">
        <v>285.24</v>
      </c>
      <c r="F32" s="61">
        <v>271.85580307499998</v>
      </c>
      <c r="G32" s="11">
        <f t="shared" ref="G32:G33" si="9">F32/E32</f>
        <v>0.9530774192785022</v>
      </c>
      <c r="H32" s="10">
        <f t="shared" ref="H32:H33" si="10">F32-E32</f>
        <v>-13.384196925000026</v>
      </c>
      <c r="I32" s="1"/>
      <c r="J32" s="49"/>
      <c r="K32" s="50">
        <f t="shared" si="8"/>
        <v>2.8592</v>
      </c>
      <c r="L32" s="58">
        <f t="shared" si="2"/>
        <v>27185.5803075</v>
      </c>
    </row>
    <row r="33" spans="1:12" x14ac:dyDescent="0.25">
      <c r="A33" s="1"/>
      <c r="B33" s="6"/>
      <c r="C33" s="1"/>
      <c r="D33" s="46">
        <f t="shared" si="5"/>
        <v>44020</v>
      </c>
      <c r="E33" s="33">
        <v>285.24</v>
      </c>
      <c r="F33" s="61">
        <v>279.88225227800001</v>
      </c>
      <c r="G33" s="11">
        <f t="shared" si="9"/>
        <v>0.98121670269948114</v>
      </c>
      <c r="H33" s="10">
        <f t="shared" si="10"/>
        <v>-5.3577477219999992</v>
      </c>
      <c r="I33" s="1"/>
      <c r="J33" s="49"/>
      <c r="K33" s="50">
        <f t="shared" si="8"/>
        <v>2.9436</v>
      </c>
      <c r="L33" s="58">
        <f t="shared" si="2"/>
        <v>27988.225227800001</v>
      </c>
    </row>
    <row r="34" spans="1:12" x14ac:dyDescent="0.25">
      <c r="A34" s="1"/>
      <c r="B34" s="6"/>
      <c r="C34" s="1"/>
      <c r="D34" s="46">
        <f t="shared" si="5"/>
        <v>44021</v>
      </c>
      <c r="E34" s="33">
        <v>285.24</v>
      </c>
      <c r="F34" s="61">
        <v>280.54004649499996</v>
      </c>
      <c r="G34" s="11">
        <f t="shared" ref="G34:G38" si="11">F34/E34</f>
        <v>0.98352281059809266</v>
      </c>
      <c r="H34" s="10">
        <f t="shared" ref="H34:H38" si="12">F34-E34</f>
        <v>-4.6999535050000532</v>
      </c>
      <c r="I34" s="1"/>
      <c r="J34" s="49"/>
      <c r="K34" s="50">
        <f t="shared" si="8"/>
        <v>2.9504999999999999</v>
      </c>
      <c r="L34" s="58">
        <f t="shared" si="2"/>
        <v>28054.004649499995</v>
      </c>
    </row>
    <row r="35" spans="1:12" x14ac:dyDescent="0.25">
      <c r="A35" s="1"/>
      <c r="B35" s="6"/>
      <c r="C35" s="1"/>
      <c r="D35" s="46">
        <f t="shared" si="5"/>
        <v>44022</v>
      </c>
      <c r="E35" s="33">
        <v>285.24</v>
      </c>
      <c r="F35" s="61">
        <v>323.12834974600003</v>
      </c>
      <c r="G35" s="11">
        <f t="shared" si="11"/>
        <v>1.1328297214486047</v>
      </c>
      <c r="H35" s="10">
        <f t="shared" si="12"/>
        <v>37.888349746000017</v>
      </c>
      <c r="I35" s="1"/>
      <c r="J35" s="49"/>
      <c r="K35" s="50">
        <f t="shared" si="8"/>
        <v>3.3984000000000001</v>
      </c>
      <c r="L35" s="58">
        <f t="shared" si="2"/>
        <v>32312.834974600002</v>
      </c>
    </row>
    <row r="36" spans="1:12" x14ac:dyDescent="0.25">
      <c r="A36" s="1"/>
      <c r="B36" s="6"/>
      <c r="C36" s="1"/>
      <c r="D36" s="46">
        <f t="shared" si="5"/>
        <v>44023</v>
      </c>
      <c r="E36" s="33">
        <v>285.24</v>
      </c>
      <c r="F36" s="61">
        <v>316.78387884</v>
      </c>
      <c r="G36" s="11">
        <f t="shared" si="11"/>
        <v>1.1105871506100127</v>
      </c>
      <c r="H36" s="10">
        <f t="shared" si="12"/>
        <v>31.543878839999991</v>
      </c>
      <c r="I36" s="1"/>
      <c r="J36" s="49"/>
      <c r="K36" s="50">
        <f t="shared" si="8"/>
        <v>3.3317000000000001</v>
      </c>
      <c r="L36" s="58">
        <f t="shared" si="2"/>
        <v>31678.387884</v>
      </c>
    </row>
    <row r="37" spans="1:12" x14ac:dyDescent="0.25">
      <c r="A37" s="1"/>
      <c r="B37" s="6"/>
      <c r="C37" s="1"/>
      <c r="D37" s="46">
        <f t="shared" si="5"/>
        <v>44024</v>
      </c>
      <c r="E37" s="33">
        <v>285.24</v>
      </c>
      <c r="F37" s="61">
        <v>290.761734633</v>
      </c>
      <c r="G37" s="11">
        <f t="shared" si="11"/>
        <v>1.0193582058371897</v>
      </c>
      <c r="H37" s="10">
        <f t="shared" si="12"/>
        <v>5.5217346329999941</v>
      </c>
      <c r="I37" s="1"/>
      <c r="J37" s="49"/>
      <c r="K37" s="50">
        <f t="shared" si="8"/>
        <v>3.0579999999999998</v>
      </c>
      <c r="L37" s="58">
        <f t="shared" si="2"/>
        <v>29076.173463299998</v>
      </c>
    </row>
    <row r="38" spans="1:12" x14ac:dyDescent="0.25">
      <c r="A38" s="1"/>
      <c r="B38" s="6"/>
      <c r="C38" s="1"/>
      <c r="D38" s="46">
        <f t="shared" si="5"/>
        <v>44025</v>
      </c>
      <c r="E38" s="33">
        <v>285.24</v>
      </c>
      <c r="F38" s="61">
        <v>271.041344073</v>
      </c>
      <c r="G38" s="11">
        <f t="shared" si="11"/>
        <v>0.95022207289650817</v>
      </c>
      <c r="H38" s="10">
        <f t="shared" si="12"/>
        <v>-14.198655927000004</v>
      </c>
      <c r="I38" s="1"/>
      <c r="J38" s="49"/>
      <c r="K38" s="50">
        <f t="shared" si="8"/>
        <v>2.8506</v>
      </c>
      <c r="L38" s="58">
        <f t="shared" si="2"/>
        <v>27104.1344073</v>
      </c>
    </row>
    <row r="39" spans="1:12" x14ac:dyDescent="0.25">
      <c r="A39" s="1"/>
      <c r="B39" s="6"/>
      <c r="C39" s="1"/>
      <c r="D39" s="46">
        <f t="shared" si="5"/>
        <v>44026</v>
      </c>
      <c r="E39" s="33">
        <v>285.24</v>
      </c>
      <c r="F39" s="61">
        <v>270.42397104299999</v>
      </c>
      <c r="G39" s="11">
        <f t="shared" ref="G39" si="13">F39/E39</f>
        <v>0.94805767438998734</v>
      </c>
      <c r="H39" s="10">
        <f t="shared" ref="H39" si="14">F39-E39</f>
        <v>-14.816028957000015</v>
      </c>
      <c r="I39" s="1"/>
      <c r="J39" s="49"/>
      <c r="K39" s="50">
        <f t="shared" si="8"/>
        <v>2.8441000000000001</v>
      </c>
      <c r="L39" s="58">
        <f t="shared" si="2"/>
        <v>27042.397104299998</v>
      </c>
    </row>
    <row r="40" spans="1:12" x14ac:dyDescent="0.25">
      <c r="A40" s="1"/>
      <c r="B40" s="6"/>
      <c r="C40" s="1"/>
      <c r="D40" s="46">
        <f t="shared" si="5"/>
        <v>44027</v>
      </c>
      <c r="E40" s="33">
        <v>285.24</v>
      </c>
      <c r="F40" s="61">
        <v>280.277530361</v>
      </c>
      <c r="G40" s="11">
        <f t="shared" ref="G40" si="15">F40/E40</f>
        <v>0.98260247637428133</v>
      </c>
      <c r="H40" s="10">
        <f t="shared" ref="H40" si="16">F40-E40</f>
        <v>-4.9624696390000054</v>
      </c>
      <c r="I40" s="1"/>
      <c r="J40" s="49"/>
      <c r="K40" s="50">
        <f t="shared" si="8"/>
        <v>2.9478</v>
      </c>
      <c r="L40" s="58">
        <f t="shared" si="2"/>
        <v>28027.753036100003</v>
      </c>
    </row>
    <row r="41" spans="1:12" x14ac:dyDescent="0.25">
      <c r="A41" s="1"/>
      <c r="B41" s="6"/>
      <c r="C41" s="1"/>
      <c r="D41" s="46">
        <f t="shared" si="5"/>
        <v>44028</v>
      </c>
      <c r="E41" s="33">
        <v>285.24</v>
      </c>
      <c r="F41" s="61">
        <v>273.40827271399996</v>
      </c>
      <c r="G41" s="11">
        <f t="shared" ref="G41:G42" si="17">F41/E41</f>
        <v>0.95852009786144987</v>
      </c>
      <c r="H41" s="10">
        <f t="shared" ref="H41:H42" si="18">F41-E41</f>
        <v>-11.831727286000046</v>
      </c>
      <c r="I41" s="1"/>
      <c r="J41" s="49"/>
      <c r="K41" s="50">
        <f t="shared" si="8"/>
        <v>2.8755000000000002</v>
      </c>
      <c r="L41" s="58">
        <f t="shared" si="2"/>
        <v>27340.827271399998</v>
      </c>
    </row>
    <row r="42" spans="1:12" x14ac:dyDescent="0.25">
      <c r="A42" s="1"/>
      <c r="B42" s="6"/>
      <c r="C42" s="1"/>
      <c r="D42" s="46">
        <f t="shared" si="5"/>
        <v>44029</v>
      </c>
      <c r="E42" s="33">
        <v>285.24</v>
      </c>
      <c r="F42" s="61">
        <v>291.79930072500002</v>
      </c>
      <c r="G42" s="11">
        <f t="shared" si="17"/>
        <v>1.0229957254417332</v>
      </c>
      <c r="H42" s="10">
        <f t="shared" si="18"/>
        <v>6.5593007250000142</v>
      </c>
      <c r="J42" s="49"/>
      <c r="K42" s="50">
        <f t="shared" si="8"/>
        <v>3.0689000000000002</v>
      </c>
      <c r="L42" s="58">
        <f t="shared" si="2"/>
        <v>29179.930072499999</v>
      </c>
    </row>
    <row r="43" spans="1:12" x14ac:dyDescent="0.25">
      <c r="A43" s="1"/>
      <c r="B43" s="6"/>
      <c r="C43" s="1"/>
      <c r="D43" s="42" t="s">
        <v>77</v>
      </c>
      <c r="E43" s="33">
        <f>SUM(E29:E42)</f>
        <v>3993.3599999999988</v>
      </c>
      <c r="F43" s="34">
        <f>SUM(F29:F42)</f>
        <v>4030.4348311819999</v>
      </c>
      <c r="G43" s="11">
        <f t="shared" si="0"/>
        <v>1.0092841194337603</v>
      </c>
      <c r="H43" s="34">
        <f>SUM(H29:H42)</f>
        <v>37.074831181999855</v>
      </c>
      <c r="I43" s="1"/>
      <c r="J43" s="5"/>
      <c r="K43" s="50"/>
    </row>
    <row r="44" spans="1:12" x14ac:dyDescent="0.25">
      <c r="A44" s="1"/>
      <c r="B44" s="6"/>
      <c r="C44" s="1"/>
      <c r="D44" s="9" t="s">
        <v>0</v>
      </c>
      <c r="E44" s="8">
        <f>AVERAGE(E29:E42)</f>
        <v>285.2399999999999</v>
      </c>
      <c r="F44" s="8">
        <f>AVERAGE(F29:F42)</f>
        <v>287.88820222728572</v>
      </c>
      <c r="G44" s="63">
        <f>AVERAGE(G29:G42)</f>
        <v>1.0092841194337601</v>
      </c>
      <c r="H44" s="55">
        <f>AVERAGE(H29:H42)</f>
        <v>2.648202227285704</v>
      </c>
      <c r="I44" s="1"/>
      <c r="J44" s="5"/>
      <c r="K44" s="50"/>
    </row>
    <row r="45" spans="1:12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2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2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2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5:D27"/>
    <mergeCell ref="E25:E27"/>
    <mergeCell ref="F25:F27"/>
    <mergeCell ref="G25:G27"/>
    <mergeCell ref="H25:H27"/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  <pageSetup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28" zoomScale="90" zoomScaleNormal="90" workbookViewId="0">
      <selection activeCell="H29" sqref="H29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  <col min="12" max="12" width="9.85546875" style="58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120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65">
        <v>9704.32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291.12959999999998</v>
      </c>
      <c r="I20" s="1"/>
      <c r="J20" s="5"/>
      <c r="K20" s="58">
        <f>H20*0.8</f>
        <v>232.90368000000001</v>
      </c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112</v>
      </c>
      <c r="I21" s="1"/>
      <c r="J21" s="5"/>
      <c r="K21" s="60">
        <f>K20/H18%</f>
        <v>2.4</v>
      </c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ht="25.5" customHeight="1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44030</v>
      </c>
      <c r="E29" s="33">
        <v>291.12959999999998</v>
      </c>
      <c r="F29" s="61">
        <v>298.31309456899999</v>
      </c>
      <c r="G29" s="11">
        <f t="shared" ref="G29:G43" si="0">F29/E29</f>
        <v>1.0246745592650146</v>
      </c>
      <c r="H29" s="10">
        <f t="shared" ref="H29:H30" si="1">F29-E29</f>
        <v>7.183494569000004</v>
      </c>
      <c r="I29" s="1"/>
      <c r="J29" s="49"/>
      <c r="K29" s="50">
        <f>ROUND((F29/$H$18%),4)</f>
        <v>3.0739999999999998</v>
      </c>
      <c r="L29" s="58">
        <f t="shared" ref="L29:L42" si="2">(F29*10^7)/10^5</f>
        <v>29831.309456900002</v>
      </c>
    </row>
    <row r="30" spans="1:12" x14ac:dyDescent="0.25">
      <c r="A30" s="1"/>
      <c r="B30" s="6"/>
      <c r="C30" s="1"/>
      <c r="D30" s="46">
        <f>+D29+1</f>
        <v>44031</v>
      </c>
      <c r="E30" s="33">
        <v>291.12959999999998</v>
      </c>
      <c r="F30" s="61">
        <v>282.057175943</v>
      </c>
      <c r="G30" s="11">
        <f t="shared" si="0"/>
        <v>0.96883716373395223</v>
      </c>
      <c r="H30" s="10">
        <f t="shared" si="1"/>
        <v>-9.0724240569999779</v>
      </c>
      <c r="I30" s="1"/>
      <c r="J30" s="49"/>
      <c r="K30" s="50">
        <f>ROUND((F30/$H$18%),4)</f>
        <v>2.9064999999999999</v>
      </c>
      <c r="L30" s="58">
        <f t="shared" si="2"/>
        <v>28205.717594299997</v>
      </c>
    </row>
    <row r="31" spans="1:12" x14ac:dyDescent="0.25">
      <c r="A31" s="1"/>
      <c r="B31" s="6"/>
      <c r="C31" s="1"/>
      <c r="D31" s="46">
        <f t="shared" ref="D31:D42" si="3">+D30+1</f>
        <v>44032</v>
      </c>
      <c r="E31" s="33">
        <v>291.12959999999998</v>
      </c>
      <c r="F31" s="58">
        <v>272.43451462399997</v>
      </c>
      <c r="G31" s="11">
        <f t="shared" ref="G31:G32" si="4">F31/E31</f>
        <v>0.93578431950581453</v>
      </c>
      <c r="H31" s="10">
        <f t="shared" ref="H31:H32" si="5">F31-E31</f>
        <v>-18.695085376000009</v>
      </c>
      <c r="I31" s="1"/>
      <c r="J31" s="49"/>
      <c r="K31" s="50">
        <f t="shared" ref="K31:K42" si="6">ROUND((F31/$H$18%),4)</f>
        <v>2.8073999999999999</v>
      </c>
      <c r="L31" s="58">
        <f t="shared" si="2"/>
        <v>27243.451462399997</v>
      </c>
    </row>
    <row r="32" spans="1:12" x14ac:dyDescent="0.25">
      <c r="A32" s="1"/>
      <c r="B32" s="6"/>
      <c r="C32" s="1"/>
      <c r="D32" s="46">
        <f t="shared" si="3"/>
        <v>44033</v>
      </c>
      <c r="E32" s="33">
        <v>291.12959999999998</v>
      </c>
      <c r="F32" s="61">
        <v>269.12578852600001</v>
      </c>
      <c r="G32" s="11">
        <f t="shared" si="4"/>
        <v>0.92441918831338354</v>
      </c>
      <c r="H32" s="10">
        <f t="shared" si="5"/>
        <v>-22.003811473999974</v>
      </c>
      <c r="I32" s="1"/>
      <c r="J32" s="49"/>
      <c r="K32" s="50">
        <f t="shared" si="6"/>
        <v>2.7732999999999999</v>
      </c>
      <c r="L32" s="58">
        <f t="shared" si="2"/>
        <v>26912.578852600003</v>
      </c>
    </row>
    <row r="33" spans="1:12" x14ac:dyDescent="0.25">
      <c r="A33" s="1"/>
      <c r="B33" s="6"/>
      <c r="C33" s="1"/>
      <c r="D33" s="46">
        <f t="shared" si="3"/>
        <v>44034</v>
      </c>
      <c r="E33" s="33">
        <v>291.12959999999998</v>
      </c>
      <c r="F33" s="61">
        <v>280.135442313</v>
      </c>
      <c r="G33" s="11">
        <f t="shared" ref="G33" si="7">F33/E33</f>
        <v>0.96223620790534525</v>
      </c>
      <c r="H33" s="10">
        <f t="shared" ref="H33" si="8">F33-E33</f>
        <v>-10.994157686999984</v>
      </c>
      <c r="I33" s="1"/>
      <c r="J33" s="49"/>
      <c r="K33" s="50">
        <f t="shared" si="6"/>
        <v>2.8866999999999998</v>
      </c>
      <c r="L33" s="58">
        <f t="shared" si="2"/>
        <v>28013.544231300002</v>
      </c>
    </row>
    <row r="34" spans="1:12" x14ac:dyDescent="0.25">
      <c r="A34" s="1"/>
      <c r="B34" s="6"/>
      <c r="C34" s="1"/>
      <c r="D34" s="46">
        <f t="shared" si="3"/>
        <v>44035</v>
      </c>
      <c r="E34" s="33">
        <v>291.12959999999998</v>
      </c>
      <c r="F34" s="61">
        <v>280.691105591</v>
      </c>
      <c r="G34" s="11">
        <f t="shared" ref="G34" si="9">F34/E34</f>
        <v>0.96414485366998071</v>
      </c>
      <c r="H34" s="10">
        <f t="shared" ref="H34" si="10">F34-E34</f>
        <v>-10.438494408999986</v>
      </c>
      <c r="I34" s="1"/>
      <c r="J34" s="49"/>
      <c r="K34" s="50">
        <f t="shared" si="6"/>
        <v>2.8923999999999999</v>
      </c>
      <c r="L34" s="58">
        <f t="shared" si="2"/>
        <v>28069.110559099998</v>
      </c>
    </row>
    <row r="35" spans="1:12" x14ac:dyDescent="0.25">
      <c r="A35" s="1"/>
      <c r="B35" s="6"/>
      <c r="C35" s="1"/>
      <c r="D35" s="46">
        <f t="shared" si="3"/>
        <v>44036</v>
      </c>
      <c r="E35" s="33">
        <v>291.12959999999998</v>
      </c>
      <c r="F35" s="61">
        <v>319.056692258</v>
      </c>
      <c r="G35" s="11">
        <f t="shared" ref="G35" si="11">F35/E35</f>
        <v>1.09592666722312</v>
      </c>
      <c r="H35" s="10">
        <f t="shared" ref="H35" si="12">F35-E35</f>
        <v>27.927092258000016</v>
      </c>
      <c r="I35" s="1"/>
      <c r="J35" s="49"/>
      <c r="K35" s="50">
        <f t="shared" si="6"/>
        <v>3.2877999999999998</v>
      </c>
      <c r="L35" s="58">
        <f t="shared" si="2"/>
        <v>31905.6692258</v>
      </c>
    </row>
    <row r="36" spans="1:12" x14ac:dyDescent="0.25">
      <c r="A36" s="1"/>
      <c r="B36" s="6"/>
      <c r="C36" s="1"/>
      <c r="D36" s="46">
        <f t="shared" si="3"/>
        <v>44037</v>
      </c>
      <c r="E36" s="33">
        <v>291.12959999999998</v>
      </c>
      <c r="F36" s="61">
        <v>317.85052655300001</v>
      </c>
      <c r="G36" s="11">
        <f t="shared" ref="G36" si="13">F36/E36</f>
        <v>1.0917836130472478</v>
      </c>
      <c r="H36" s="10">
        <f t="shared" ref="H36" si="14">F36-E36</f>
        <v>26.720926553000027</v>
      </c>
      <c r="I36" s="1"/>
      <c r="J36" s="49"/>
      <c r="K36" s="50">
        <f t="shared" si="6"/>
        <v>3.2753999999999999</v>
      </c>
      <c r="L36" s="58">
        <f t="shared" si="2"/>
        <v>31785.052655300002</v>
      </c>
    </row>
    <row r="37" spans="1:12" x14ac:dyDescent="0.25">
      <c r="A37" s="1"/>
      <c r="B37" s="6"/>
      <c r="C37" s="1"/>
      <c r="D37" s="46">
        <f t="shared" si="3"/>
        <v>44038</v>
      </c>
      <c r="E37" s="33">
        <v>291.12959999999998</v>
      </c>
      <c r="F37" s="61">
        <v>317.57684706700002</v>
      </c>
      <c r="G37" s="11">
        <f t="shared" ref="G37:G40" si="15">F37/E37</f>
        <v>1.0908435523801085</v>
      </c>
      <c r="H37" s="10">
        <f t="shared" ref="H37:H40" si="16">F37-E37</f>
        <v>26.447247067000035</v>
      </c>
      <c r="I37" s="1"/>
      <c r="J37" s="49"/>
      <c r="K37" s="50">
        <f t="shared" si="6"/>
        <v>3.2725</v>
      </c>
      <c r="L37" s="58">
        <f t="shared" si="2"/>
        <v>31757.684706700002</v>
      </c>
    </row>
    <row r="38" spans="1:12" x14ac:dyDescent="0.25">
      <c r="A38" s="1"/>
      <c r="B38" s="6"/>
      <c r="C38" s="1"/>
      <c r="D38" s="46">
        <f t="shared" si="3"/>
        <v>44039</v>
      </c>
      <c r="E38" s="33">
        <v>291.12959999999998</v>
      </c>
      <c r="F38" s="61">
        <v>284.87271503900001</v>
      </c>
      <c r="G38" s="11">
        <f t="shared" si="15"/>
        <v>0.97850824869405251</v>
      </c>
      <c r="H38" s="10">
        <f t="shared" si="16"/>
        <v>-6.2568849609999688</v>
      </c>
      <c r="I38" s="1"/>
      <c r="J38" s="49"/>
      <c r="K38" s="50">
        <f t="shared" si="6"/>
        <v>2.9355000000000002</v>
      </c>
      <c r="L38" s="58">
        <f t="shared" si="2"/>
        <v>28487.271503900003</v>
      </c>
    </row>
    <row r="39" spans="1:12" x14ac:dyDescent="0.25">
      <c r="A39" s="1"/>
      <c r="B39" s="6"/>
      <c r="C39" s="1"/>
      <c r="D39" s="46">
        <f t="shared" si="3"/>
        <v>44040</v>
      </c>
      <c r="E39" s="33">
        <v>291.12959999999998</v>
      </c>
      <c r="F39" s="61">
        <v>284.65675992800004</v>
      </c>
      <c r="G39" s="11">
        <f t="shared" si="15"/>
        <v>0.9777664652718242</v>
      </c>
      <c r="H39" s="10">
        <f t="shared" si="16"/>
        <v>-6.4728400719999399</v>
      </c>
      <c r="I39" s="1"/>
      <c r="J39" s="49"/>
      <c r="K39" s="50">
        <f t="shared" si="6"/>
        <v>2.9333</v>
      </c>
      <c r="L39" s="58">
        <f t="shared" si="2"/>
        <v>28465.675992800003</v>
      </c>
    </row>
    <row r="40" spans="1:12" x14ac:dyDescent="0.25">
      <c r="A40" s="1"/>
      <c r="B40" s="6"/>
      <c r="C40" s="1"/>
      <c r="D40" s="46">
        <f t="shared" si="3"/>
        <v>44041</v>
      </c>
      <c r="E40" s="33">
        <v>291.12959999999998</v>
      </c>
      <c r="F40" s="61">
        <v>282.41776711</v>
      </c>
      <c r="G40" s="11">
        <f t="shared" si="15"/>
        <v>0.97007575701680637</v>
      </c>
      <c r="H40" s="10">
        <f t="shared" si="16"/>
        <v>-8.7118328899999824</v>
      </c>
      <c r="I40" s="1"/>
      <c r="J40" s="49"/>
      <c r="K40" s="50">
        <f t="shared" si="6"/>
        <v>2.9102000000000001</v>
      </c>
      <c r="L40" s="58">
        <f t="shared" si="2"/>
        <v>28241.776710999999</v>
      </c>
    </row>
    <row r="41" spans="1:12" x14ac:dyDescent="0.25">
      <c r="A41" s="1"/>
      <c r="B41" s="6"/>
      <c r="C41" s="1"/>
      <c r="D41" s="46">
        <f t="shared" si="3"/>
        <v>44042</v>
      </c>
      <c r="E41" s="33">
        <v>291.12959999999998</v>
      </c>
      <c r="F41" s="61">
        <v>269.86310734099999</v>
      </c>
      <c r="G41" s="11">
        <f t="shared" ref="G41" si="17">F41/E41</f>
        <v>0.92695180201875726</v>
      </c>
      <c r="H41" s="10">
        <f t="shared" ref="H41" si="18">F41-E41</f>
        <v>-21.266492658999994</v>
      </c>
      <c r="I41" s="1"/>
      <c r="J41" s="49"/>
      <c r="K41" s="50">
        <f t="shared" si="6"/>
        <v>2.7808999999999999</v>
      </c>
      <c r="L41" s="58">
        <f t="shared" si="2"/>
        <v>26986.3107341</v>
      </c>
    </row>
    <row r="42" spans="1:12" x14ac:dyDescent="0.25">
      <c r="A42" s="1"/>
      <c r="B42" s="6"/>
      <c r="C42" s="1"/>
      <c r="D42" s="46">
        <f t="shared" si="3"/>
        <v>44043</v>
      </c>
      <c r="E42" s="33">
        <v>291.12959999999998</v>
      </c>
      <c r="F42" s="61">
        <v>369.61424991300004</v>
      </c>
      <c r="G42" s="11">
        <f t="shared" ref="G42" si="19">F42/E42</f>
        <v>1.2695866374047848</v>
      </c>
      <c r="H42" s="10">
        <f t="shared" ref="H42" si="20">F42-E42</f>
        <v>78.484649913000055</v>
      </c>
      <c r="J42" s="49"/>
      <c r="K42" s="50">
        <f t="shared" si="6"/>
        <v>3.8088000000000002</v>
      </c>
      <c r="L42" s="58">
        <f t="shared" si="2"/>
        <v>36961.424991300009</v>
      </c>
    </row>
    <row r="43" spans="1:12" x14ac:dyDescent="0.25">
      <c r="A43" s="1"/>
      <c r="B43" s="6"/>
      <c r="C43" s="1"/>
      <c r="D43" s="42" t="s">
        <v>77</v>
      </c>
      <c r="E43" s="33">
        <f>SUM(E29:E42)</f>
        <v>4075.8144000000011</v>
      </c>
      <c r="F43" s="34">
        <f>SUM(F29:F42)</f>
        <v>4128.6657867750009</v>
      </c>
      <c r="G43" s="11">
        <f t="shared" si="0"/>
        <v>1.0129670739607279</v>
      </c>
      <c r="H43" s="34">
        <f>SUM(H29:H42)</f>
        <v>52.851386775000321</v>
      </c>
      <c r="I43" s="1"/>
      <c r="J43" s="5"/>
      <c r="K43" s="50"/>
    </row>
    <row r="44" spans="1:12" x14ac:dyDescent="0.25">
      <c r="A44" s="1"/>
      <c r="B44" s="6"/>
      <c r="C44" s="1"/>
      <c r="D44" s="12" t="s">
        <v>0</v>
      </c>
      <c r="E44" s="8">
        <f>AVERAGE(E29:E42)</f>
        <v>291.1296000000001</v>
      </c>
      <c r="F44" s="8">
        <f>AVERAGE(F29:F42)</f>
        <v>294.90469905535718</v>
      </c>
      <c r="G44" s="63">
        <f>AVERAGE(G29:G42)</f>
        <v>1.0129670739607282</v>
      </c>
      <c r="H44" s="55">
        <f>AVERAGE(H29:H42)</f>
        <v>3.7750990553571659</v>
      </c>
      <c r="I44" s="1"/>
      <c r="J44" s="5"/>
      <c r="K44" s="50"/>
    </row>
    <row r="45" spans="1:12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2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2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2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1:G21"/>
    <mergeCell ref="D9:F9"/>
    <mergeCell ref="D17:G17"/>
    <mergeCell ref="D18:G18"/>
    <mergeCell ref="D19:G19"/>
    <mergeCell ref="D20:G20"/>
    <mergeCell ref="D25:D27"/>
    <mergeCell ref="E25:E27"/>
    <mergeCell ref="F25:F27"/>
    <mergeCell ref="G25:G27"/>
    <mergeCell ref="H25:H27"/>
  </mergeCells>
  <pageMargins left="0.7" right="0.7" top="0.75" bottom="0.75" header="0.3" footer="0.3"/>
  <pageSetup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B26" workbookViewId="0">
      <selection activeCell="H44" sqref="H44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  <col min="12" max="12" width="9.85546875" style="58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121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>
        <f>H20*80/100</f>
        <v>231.98927999999995</v>
      </c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65">
        <v>9666.2199999999993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289.98659999999995</v>
      </c>
      <c r="I20" s="1"/>
      <c r="J20" s="5"/>
      <c r="K20" s="58">
        <f>H20*0.8</f>
        <v>231.98927999999998</v>
      </c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112</v>
      </c>
      <c r="I21" s="1"/>
      <c r="J21" s="5"/>
      <c r="K21" s="60">
        <f>K20/H18%</f>
        <v>2.4</v>
      </c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ht="25.5" customHeight="1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44044</v>
      </c>
      <c r="E29" s="33">
        <v>289.98659999999995</v>
      </c>
      <c r="F29" s="61">
        <v>363.12626875300003</v>
      </c>
      <c r="G29" s="11">
        <f t="shared" ref="G29:G43" si="0">F29/E29</f>
        <v>1.2522174085043933</v>
      </c>
      <c r="H29" s="10">
        <f t="shared" ref="H29" si="1">F29-E29</f>
        <v>73.13966875300008</v>
      </c>
      <c r="I29" s="1"/>
      <c r="J29" s="49"/>
      <c r="K29" s="50">
        <f>ROUND((F29/$H$18%),4)</f>
        <v>3.7566999999999999</v>
      </c>
      <c r="L29" s="58">
        <f t="shared" ref="L29:L42" si="2">(F29*10^7)/10^5</f>
        <v>36312.626875300004</v>
      </c>
    </row>
    <row r="30" spans="1:12" x14ac:dyDescent="0.25">
      <c r="A30" s="1"/>
      <c r="B30" s="6"/>
      <c r="C30" s="1"/>
      <c r="D30" s="46">
        <f>+D29+1</f>
        <v>44045</v>
      </c>
      <c r="E30" s="33">
        <v>289.98659999999995</v>
      </c>
      <c r="F30" s="61">
        <v>323.46576220200001</v>
      </c>
      <c r="G30" s="11">
        <f t="shared" ref="G30:G31" si="3">F30/E30</f>
        <v>1.1154507215229947</v>
      </c>
      <c r="H30" s="10">
        <f t="shared" ref="H30:H31" si="4">F30-E30</f>
        <v>33.479162202000055</v>
      </c>
      <c r="I30" s="1"/>
      <c r="J30" s="49"/>
      <c r="K30" s="50">
        <f>ROUND((F30/$H$18%),4)</f>
        <v>3.3464</v>
      </c>
      <c r="L30" s="58">
        <f t="shared" si="2"/>
        <v>32346.576220200001</v>
      </c>
    </row>
    <row r="31" spans="1:12" x14ac:dyDescent="0.25">
      <c r="A31" s="1"/>
      <c r="B31" s="6"/>
      <c r="C31" s="1"/>
      <c r="D31" s="46">
        <f t="shared" ref="D31:D42" si="5">+D30+1</f>
        <v>44046</v>
      </c>
      <c r="E31" s="33">
        <v>289.98659999999995</v>
      </c>
      <c r="F31" s="58">
        <v>270.56822779600003</v>
      </c>
      <c r="G31" s="11">
        <f t="shared" si="3"/>
        <v>0.93303700169594073</v>
      </c>
      <c r="H31" s="10">
        <f t="shared" si="4"/>
        <v>-19.418372203999922</v>
      </c>
      <c r="I31" s="1"/>
      <c r="J31" s="49"/>
      <c r="K31" s="50">
        <f t="shared" ref="K31:K42" si="6">ROUND((F31/$H$18%),4)</f>
        <v>2.7991000000000001</v>
      </c>
      <c r="L31" s="58">
        <f t="shared" si="2"/>
        <v>27056.822779600006</v>
      </c>
    </row>
    <row r="32" spans="1:12" x14ac:dyDescent="0.25">
      <c r="A32" s="1"/>
      <c r="B32" s="6"/>
      <c r="C32" s="1"/>
      <c r="D32" s="46">
        <f t="shared" si="5"/>
        <v>44047</v>
      </c>
      <c r="E32" s="33">
        <v>289.98659999999995</v>
      </c>
      <c r="F32" s="61">
        <v>271.39961034300001</v>
      </c>
      <c r="G32" s="11">
        <f t="shared" ref="G32" si="7">F32/E32</f>
        <v>0.93590397053863883</v>
      </c>
      <c r="H32" s="10">
        <f t="shared" ref="H32" si="8">F32-E32</f>
        <v>-18.586989656999947</v>
      </c>
      <c r="I32" s="1"/>
      <c r="J32" s="49"/>
      <c r="K32" s="50">
        <f t="shared" si="6"/>
        <v>2.8077000000000001</v>
      </c>
      <c r="L32" s="58">
        <f t="shared" si="2"/>
        <v>27139.961034299999</v>
      </c>
    </row>
    <row r="33" spans="1:12" x14ac:dyDescent="0.25">
      <c r="A33" s="1"/>
      <c r="B33" s="6"/>
      <c r="C33" s="1"/>
      <c r="D33" s="46">
        <f t="shared" si="5"/>
        <v>44048</v>
      </c>
      <c r="E33" s="33">
        <v>289.98659999999995</v>
      </c>
      <c r="F33" s="61">
        <v>271.22451925500002</v>
      </c>
      <c r="G33" s="11">
        <f t="shared" ref="G33" si="9">F33/E33</f>
        <v>0.9353001802669505</v>
      </c>
      <c r="H33" s="10">
        <f t="shared" ref="H33" si="10">F33-E33</f>
        <v>-18.762080744999935</v>
      </c>
      <c r="I33" s="1"/>
      <c r="J33" s="49"/>
      <c r="K33" s="50">
        <f t="shared" si="6"/>
        <v>2.8058999999999998</v>
      </c>
      <c r="L33" s="58">
        <f t="shared" si="2"/>
        <v>27122.451925500001</v>
      </c>
    </row>
    <row r="34" spans="1:12" x14ac:dyDescent="0.25">
      <c r="A34" s="1"/>
      <c r="B34" s="6"/>
      <c r="C34" s="1"/>
      <c r="D34" s="46">
        <f t="shared" si="5"/>
        <v>44049</v>
      </c>
      <c r="E34" s="33">
        <v>289.98659999999995</v>
      </c>
      <c r="F34" s="61">
        <v>272.89582031500004</v>
      </c>
      <c r="G34" s="11">
        <f t="shared" ref="G34" si="11">F34/E34</f>
        <v>0.94106355367799777</v>
      </c>
      <c r="H34" s="10">
        <f t="shared" ref="H34" si="12">F34-E34</f>
        <v>-17.090779684999916</v>
      </c>
      <c r="I34" s="1"/>
      <c r="J34" s="49"/>
      <c r="K34" s="50">
        <f t="shared" si="6"/>
        <v>2.8231999999999999</v>
      </c>
      <c r="L34" s="58">
        <f t="shared" si="2"/>
        <v>27289.582031500006</v>
      </c>
    </row>
    <row r="35" spans="1:12" x14ac:dyDescent="0.25">
      <c r="A35" s="1"/>
      <c r="B35" s="6"/>
      <c r="C35" s="1"/>
      <c r="D35" s="46">
        <f t="shared" si="5"/>
        <v>44050</v>
      </c>
      <c r="E35" s="33">
        <v>289.98659999999995</v>
      </c>
      <c r="F35" s="61">
        <v>306.68621292199998</v>
      </c>
      <c r="G35" s="11">
        <f t="shared" ref="G35:G42" si="13">F35/E35</f>
        <v>1.0575875330860116</v>
      </c>
      <c r="H35" s="10">
        <f t="shared" ref="H35:H42" si="14">F35-E35</f>
        <v>16.699612922000028</v>
      </c>
      <c r="I35" s="1"/>
      <c r="J35" s="49"/>
      <c r="K35" s="50">
        <f t="shared" si="6"/>
        <v>3.1728000000000001</v>
      </c>
      <c r="L35" s="58">
        <f t="shared" si="2"/>
        <v>30668.621292199998</v>
      </c>
    </row>
    <row r="36" spans="1:12" x14ac:dyDescent="0.25">
      <c r="A36" s="1"/>
      <c r="B36" s="6"/>
      <c r="C36" s="1"/>
      <c r="D36" s="46">
        <f t="shared" si="5"/>
        <v>44051</v>
      </c>
      <c r="E36" s="33">
        <v>289.98659999999995</v>
      </c>
      <c r="F36" s="61">
        <v>300.07259074499996</v>
      </c>
      <c r="G36" s="11">
        <f t="shared" si="13"/>
        <v>1.0347808855478149</v>
      </c>
      <c r="H36" s="10">
        <f t="shared" si="14"/>
        <v>10.085990745000004</v>
      </c>
      <c r="I36" s="1"/>
      <c r="J36" s="49"/>
      <c r="K36" s="50">
        <f t="shared" si="6"/>
        <v>3.1042999999999998</v>
      </c>
      <c r="L36" s="58">
        <f t="shared" si="2"/>
        <v>30007.259074499994</v>
      </c>
    </row>
    <row r="37" spans="1:12" x14ac:dyDescent="0.25">
      <c r="A37" s="1"/>
      <c r="B37" s="6"/>
      <c r="C37" s="1"/>
      <c r="D37" s="46">
        <f t="shared" si="5"/>
        <v>44052</v>
      </c>
      <c r="E37" s="33">
        <v>289.98659999999995</v>
      </c>
      <c r="F37" s="61">
        <v>273.39000967199996</v>
      </c>
      <c r="G37" s="11">
        <f>F37/E37</f>
        <v>0.94276773365389988</v>
      </c>
      <c r="H37" s="10">
        <f t="shared" si="14"/>
        <v>-16.596590327999991</v>
      </c>
      <c r="I37" s="1"/>
      <c r="J37" s="49"/>
      <c r="K37" s="50">
        <f t="shared" si="6"/>
        <v>2.8283</v>
      </c>
      <c r="L37" s="58">
        <f t="shared" si="2"/>
        <v>27339.000967199998</v>
      </c>
    </row>
    <row r="38" spans="1:12" x14ac:dyDescent="0.25">
      <c r="A38" s="1"/>
      <c r="B38" s="6"/>
      <c r="C38" s="1"/>
      <c r="D38" s="46">
        <f t="shared" si="5"/>
        <v>44053</v>
      </c>
      <c r="E38" s="33">
        <v>289.98659999999995</v>
      </c>
      <c r="F38" s="61">
        <v>268.44599691999997</v>
      </c>
      <c r="G38" s="11">
        <f t="shared" si="13"/>
        <v>0.92571862603306498</v>
      </c>
      <c r="H38" s="10">
        <f t="shared" si="14"/>
        <v>-21.540603079999983</v>
      </c>
      <c r="I38" s="1"/>
      <c r="J38" s="49"/>
      <c r="K38" s="50">
        <f t="shared" si="6"/>
        <v>2.7772000000000001</v>
      </c>
      <c r="L38" s="58">
        <f t="shared" si="2"/>
        <v>26844.599692</v>
      </c>
    </row>
    <row r="39" spans="1:12" x14ac:dyDescent="0.25">
      <c r="A39" s="1"/>
      <c r="B39" s="6"/>
      <c r="C39" s="1"/>
      <c r="D39" s="46">
        <f t="shared" si="5"/>
        <v>44054</v>
      </c>
      <c r="E39" s="33">
        <v>289.98659999999995</v>
      </c>
      <c r="F39" s="61">
        <v>272.39819416500001</v>
      </c>
      <c r="G39" s="11">
        <f t="shared" si="13"/>
        <v>0.93934752214412687</v>
      </c>
      <c r="H39" s="10">
        <f t="shared" si="14"/>
        <v>-17.588405834999946</v>
      </c>
      <c r="I39" s="1"/>
      <c r="J39" s="49"/>
      <c r="K39" s="50">
        <f t="shared" si="6"/>
        <v>2.8180000000000001</v>
      </c>
      <c r="L39" s="58">
        <f t="shared" si="2"/>
        <v>27239.819416500002</v>
      </c>
    </row>
    <row r="40" spans="1:12" x14ac:dyDescent="0.25">
      <c r="A40" s="1"/>
      <c r="B40" s="6"/>
      <c r="C40" s="1"/>
      <c r="D40" s="46">
        <f t="shared" si="5"/>
        <v>44055</v>
      </c>
      <c r="E40" s="33">
        <v>289.98659999999995</v>
      </c>
      <c r="F40" s="61">
        <v>281.18999767499997</v>
      </c>
      <c r="G40" s="11">
        <f t="shared" si="13"/>
        <v>0.9696654868707727</v>
      </c>
      <c r="H40" s="10">
        <f t="shared" si="14"/>
        <v>-8.7966023249999807</v>
      </c>
      <c r="I40" s="1"/>
      <c r="J40" s="49"/>
      <c r="K40" s="50">
        <f t="shared" si="6"/>
        <v>2.9089999999999998</v>
      </c>
      <c r="L40" s="58">
        <f t="shared" si="2"/>
        <v>28118.999767499994</v>
      </c>
    </row>
    <row r="41" spans="1:12" x14ac:dyDescent="0.25">
      <c r="A41" s="1"/>
      <c r="B41" s="6"/>
      <c r="C41" s="1"/>
      <c r="D41" s="46">
        <f t="shared" si="5"/>
        <v>44056</v>
      </c>
      <c r="E41" s="33">
        <v>289.98659999999995</v>
      </c>
      <c r="F41" s="61">
        <v>278.11288367199995</v>
      </c>
      <c r="G41" s="11">
        <f t="shared" si="13"/>
        <v>0.95905425861746718</v>
      </c>
      <c r="H41" s="10">
        <f t="shared" si="14"/>
        <v>-11.873716328</v>
      </c>
      <c r="I41" s="1"/>
      <c r="J41" s="49"/>
      <c r="K41" s="50">
        <f t="shared" si="6"/>
        <v>2.8772000000000002</v>
      </c>
      <c r="L41" s="58">
        <f t="shared" si="2"/>
        <v>27811.288367199992</v>
      </c>
    </row>
    <row r="42" spans="1:12" x14ac:dyDescent="0.25">
      <c r="A42" s="1"/>
      <c r="B42" s="6"/>
      <c r="C42" s="1"/>
      <c r="D42" s="46">
        <f t="shared" si="5"/>
        <v>44057</v>
      </c>
      <c r="E42" s="33">
        <v>289.98659999999995</v>
      </c>
      <c r="F42" s="61">
        <v>346.65840016300001</v>
      </c>
      <c r="G42" s="11">
        <f t="shared" si="13"/>
        <v>1.1954290307310753</v>
      </c>
      <c r="H42" s="10">
        <f t="shared" si="14"/>
        <v>56.671800163000057</v>
      </c>
      <c r="J42" s="49"/>
      <c r="K42" s="50">
        <f t="shared" si="6"/>
        <v>3.5863</v>
      </c>
      <c r="L42" s="58">
        <f t="shared" si="2"/>
        <v>34665.840016300004</v>
      </c>
    </row>
    <row r="43" spans="1:12" x14ac:dyDescent="0.25">
      <c r="A43" s="1"/>
      <c r="B43" s="6"/>
      <c r="C43" s="1"/>
      <c r="D43" s="42" t="s">
        <v>77</v>
      </c>
      <c r="E43" s="33">
        <f>SUM(E29:E42)</f>
        <v>4059.8124000000007</v>
      </c>
      <c r="F43" s="34">
        <f>SUM(F29:F42)</f>
        <v>4099.6344945979999</v>
      </c>
      <c r="G43" s="11">
        <f t="shared" si="0"/>
        <v>1.0098088509207961</v>
      </c>
      <c r="H43" s="34">
        <f>SUM(H29:H42)</f>
        <v>39.822094598000604</v>
      </c>
      <c r="I43" s="1"/>
      <c r="J43" s="5"/>
      <c r="K43" s="50"/>
    </row>
    <row r="44" spans="1:12" x14ac:dyDescent="0.25">
      <c r="A44" s="1"/>
      <c r="B44" s="6"/>
      <c r="C44" s="1"/>
      <c r="D44" s="9" t="s">
        <v>0</v>
      </c>
      <c r="E44" s="8">
        <f>AVERAGE(E29:E42)</f>
        <v>289.98660000000007</v>
      </c>
      <c r="F44" s="8">
        <f>AVERAGE(F29:F42)</f>
        <v>292.83103532842858</v>
      </c>
      <c r="G44" s="63">
        <f>AVERAGE(G29:G42)</f>
        <v>1.0098088509207963</v>
      </c>
      <c r="H44" s="55">
        <f>AVERAGE(H29:H42)</f>
        <v>2.8444353284286144</v>
      </c>
      <c r="I44" s="1"/>
      <c r="J44" s="5"/>
      <c r="K44" s="50"/>
    </row>
    <row r="45" spans="1:12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2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2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2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5:D27"/>
    <mergeCell ref="E25:E27"/>
    <mergeCell ref="F25:F27"/>
    <mergeCell ref="G25:G27"/>
    <mergeCell ref="H25:H27"/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C26" workbookViewId="0">
      <selection activeCell="J42" sqref="J42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  <col min="12" max="12" width="9.85546875" style="58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122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>
        <f>H20*80/100</f>
        <v>235.83791999999997</v>
      </c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65">
        <v>9826.58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294.79739999999998</v>
      </c>
      <c r="I20" s="1"/>
      <c r="J20" s="5"/>
      <c r="K20" s="58">
        <f>H20*0.8</f>
        <v>235.83792</v>
      </c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112</v>
      </c>
      <c r="I21" s="1"/>
      <c r="J21" s="5"/>
      <c r="K21" s="60">
        <f>K20/H18%</f>
        <v>2.4</v>
      </c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ht="25.5" customHeight="1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44058</v>
      </c>
      <c r="E29" s="33">
        <v>294.79739999999998</v>
      </c>
      <c r="F29" s="61">
        <v>333.17232483399999</v>
      </c>
      <c r="G29" s="11">
        <f t="shared" ref="G29:G43" si="0">F29/E29</f>
        <v>1.130173891743957</v>
      </c>
      <c r="H29" s="10">
        <f t="shared" ref="H29:H34" si="1">F29-E29</f>
        <v>38.374924834000012</v>
      </c>
      <c r="I29" s="1"/>
      <c r="J29" s="49"/>
      <c r="K29" s="50">
        <f>ROUND((F29/$H$18%),4)</f>
        <v>3.3904999999999998</v>
      </c>
      <c r="L29" s="58">
        <f t="shared" ref="L29:L42" si="2">(F29*10^7)/10^5</f>
        <v>33317.232483400003</v>
      </c>
    </row>
    <row r="30" spans="1:12" x14ac:dyDescent="0.25">
      <c r="A30" s="1"/>
      <c r="B30" s="6"/>
      <c r="C30" s="1"/>
      <c r="D30" s="46">
        <f>+D29+1</f>
        <v>44059</v>
      </c>
      <c r="E30" s="33">
        <v>294.79739999999998</v>
      </c>
      <c r="F30" s="61">
        <v>327.69578491999999</v>
      </c>
      <c r="G30" s="11">
        <f t="shared" si="0"/>
        <v>1.1115965911503969</v>
      </c>
      <c r="H30" s="10">
        <f t="shared" si="1"/>
        <v>32.898384920000012</v>
      </c>
      <c r="I30" s="1"/>
      <c r="J30" s="49"/>
      <c r="K30" s="50">
        <f>ROUND((F30/$H$18%),4)</f>
        <v>3.3348</v>
      </c>
      <c r="L30" s="58">
        <f t="shared" si="2"/>
        <v>32769.578492000001</v>
      </c>
    </row>
    <row r="31" spans="1:12" x14ac:dyDescent="0.25">
      <c r="A31" s="1"/>
      <c r="B31" s="6"/>
      <c r="C31" s="1"/>
      <c r="D31" s="46">
        <f t="shared" ref="D31:D42" si="3">+D30+1</f>
        <v>44060</v>
      </c>
      <c r="E31" s="33">
        <v>294.79739999999998</v>
      </c>
      <c r="F31" s="58">
        <v>299.025994363</v>
      </c>
      <c r="G31" s="11">
        <f t="shared" si="0"/>
        <v>1.0143440693947776</v>
      </c>
      <c r="H31" s="10">
        <f t="shared" si="1"/>
        <v>4.2285943630000133</v>
      </c>
      <c r="I31" s="1"/>
      <c r="J31" s="49"/>
      <c r="K31" s="50">
        <f t="shared" ref="K31:K42" si="4">ROUND((F31/$H$18%),4)</f>
        <v>3.0430000000000001</v>
      </c>
      <c r="L31" s="58">
        <f t="shared" si="2"/>
        <v>29902.599436300003</v>
      </c>
    </row>
    <row r="32" spans="1:12" x14ac:dyDescent="0.25">
      <c r="A32" s="1"/>
      <c r="B32" s="6"/>
      <c r="C32" s="1"/>
      <c r="D32" s="46">
        <f t="shared" si="3"/>
        <v>44061</v>
      </c>
      <c r="E32" s="33">
        <v>294.79739999999998</v>
      </c>
      <c r="F32" s="61">
        <v>267.25679963699997</v>
      </c>
      <c r="G32" s="11">
        <f t="shared" si="0"/>
        <v>0.90657787225056929</v>
      </c>
      <c r="H32" s="10">
        <f t="shared" si="1"/>
        <v>-27.54060036300001</v>
      </c>
      <c r="I32" s="1"/>
      <c r="J32" s="49"/>
      <c r="K32" s="50">
        <f t="shared" si="4"/>
        <v>2.7197</v>
      </c>
      <c r="L32" s="58">
        <f t="shared" si="2"/>
        <v>26725.6799637</v>
      </c>
    </row>
    <row r="33" spans="1:12" x14ac:dyDescent="0.25">
      <c r="A33" s="1"/>
      <c r="B33" s="6"/>
      <c r="C33" s="1"/>
      <c r="D33" s="46">
        <f t="shared" si="3"/>
        <v>44062</v>
      </c>
      <c r="E33" s="33">
        <v>294.79739999999998</v>
      </c>
      <c r="F33" s="61">
        <v>344.03007229100001</v>
      </c>
      <c r="G33" s="11">
        <f t="shared" si="0"/>
        <v>1.1670051102587744</v>
      </c>
      <c r="H33" s="10">
        <f t="shared" si="1"/>
        <v>49.232672291000029</v>
      </c>
      <c r="I33" s="1"/>
      <c r="J33" s="49"/>
      <c r="K33" s="50">
        <f t="shared" si="4"/>
        <v>3.5009999999999999</v>
      </c>
      <c r="L33" s="58">
        <f t="shared" si="2"/>
        <v>34403.007229100003</v>
      </c>
    </row>
    <row r="34" spans="1:12" x14ac:dyDescent="0.25">
      <c r="A34" s="1"/>
      <c r="B34" s="6"/>
      <c r="C34" s="1"/>
      <c r="D34" s="46">
        <f t="shared" si="3"/>
        <v>44063</v>
      </c>
      <c r="E34" s="33">
        <v>294.79739999999998</v>
      </c>
      <c r="F34" s="61">
        <v>273.06990364699999</v>
      </c>
      <c r="G34" s="11">
        <f t="shared" si="0"/>
        <v>0.92629685216694591</v>
      </c>
      <c r="H34" s="10">
        <f t="shared" si="1"/>
        <v>-21.727496352999992</v>
      </c>
      <c r="I34" s="1"/>
      <c r="J34" s="49"/>
      <c r="K34" s="50">
        <f t="shared" si="4"/>
        <v>2.7789000000000001</v>
      </c>
      <c r="L34" s="58">
        <f t="shared" si="2"/>
        <v>27306.990364699999</v>
      </c>
    </row>
    <row r="35" spans="1:12" x14ac:dyDescent="0.25">
      <c r="A35" s="1"/>
      <c r="B35" s="6"/>
      <c r="C35" s="1"/>
      <c r="D35" s="46">
        <f t="shared" si="3"/>
        <v>44064</v>
      </c>
      <c r="E35" s="33">
        <v>294.79739999999998</v>
      </c>
      <c r="F35" s="61">
        <v>308.29704893400003</v>
      </c>
      <c r="G35" s="11">
        <f t="shared" ref="G35:G42" si="5">F35/E35</f>
        <v>1.0457929714916077</v>
      </c>
      <c r="H35" s="10">
        <f t="shared" ref="H35:H42" si="6">F35-E35</f>
        <v>13.499648934000049</v>
      </c>
      <c r="I35" s="1"/>
      <c r="J35" s="49"/>
      <c r="K35" s="50">
        <f t="shared" si="4"/>
        <v>3.1374</v>
      </c>
      <c r="L35" s="58">
        <f t="shared" si="2"/>
        <v>30829.704893400001</v>
      </c>
    </row>
    <row r="36" spans="1:12" x14ac:dyDescent="0.25">
      <c r="A36" s="1"/>
      <c r="B36" s="6"/>
      <c r="C36" s="1"/>
      <c r="D36" s="46">
        <f t="shared" si="3"/>
        <v>44065</v>
      </c>
      <c r="E36" s="33">
        <v>294.79739999999998</v>
      </c>
      <c r="F36" s="61">
        <v>283.53089654600001</v>
      </c>
      <c r="G36" s="11">
        <f t="shared" si="5"/>
        <v>0.96178221567083033</v>
      </c>
      <c r="H36" s="10">
        <f t="shared" si="6"/>
        <v>-11.266503453999974</v>
      </c>
      <c r="I36" s="1"/>
      <c r="J36" s="49"/>
      <c r="K36" s="50">
        <f t="shared" si="4"/>
        <v>2.8853</v>
      </c>
      <c r="L36" s="58">
        <f t="shared" si="2"/>
        <v>28353.0896546</v>
      </c>
    </row>
    <row r="37" spans="1:12" x14ac:dyDescent="0.25">
      <c r="A37" s="1"/>
      <c r="B37" s="6"/>
      <c r="C37" s="1"/>
      <c r="D37" s="46">
        <f t="shared" si="3"/>
        <v>44066</v>
      </c>
      <c r="E37" s="33">
        <v>294.79739999999998</v>
      </c>
      <c r="F37" s="61">
        <v>277.189680888</v>
      </c>
      <c r="G37" s="11">
        <f t="shared" si="5"/>
        <v>0.94027179645410719</v>
      </c>
      <c r="H37" s="10">
        <f t="shared" si="6"/>
        <v>-17.607719111999984</v>
      </c>
      <c r="I37" s="1"/>
      <c r="J37" s="49"/>
      <c r="K37" s="50">
        <f t="shared" si="4"/>
        <v>2.8208000000000002</v>
      </c>
      <c r="L37" s="58">
        <f t="shared" si="2"/>
        <v>27718.9680888</v>
      </c>
    </row>
    <row r="38" spans="1:12" x14ac:dyDescent="0.25">
      <c r="A38" s="1"/>
      <c r="B38" s="6"/>
      <c r="C38" s="1"/>
      <c r="D38" s="46">
        <f t="shared" si="3"/>
        <v>44067</v>
      </c>
      <c r="E38" s="33">
        <v>294.79739999999998</v>
      </c>
      <c r="F38" s="61">
        <v>278.15455663800003</v>
      </c>
      <c r="G38" s="11">
        <f t="shared" si="5"/>
        <v>0.94354480954716713</v>
      </c>
      <c r="H38" s="10">
        <f t="shared" si="6"/>
        <v>-16.642843361999951</v>
      </c>
      <c r="I38" s="1"/>
      <c r="J38" s="49"/>
      <c r="K38" s="50">
        <f t="shared" si="4"/>
        <v>2.8306</v>
      </c>
      <c r="L38" s="58">
        <f t="shared" si="2"/>
        <v>27815.455663799999</v>
      </c>
    </row>
    <row r="39" spans="1:12" x14ac:dyDescent="0.25">
      <c r="A39" s="1"/>
      <c r="B39" s="6"/>
      <c r="C39" s="1"/>
      <c r="D39" s="46">
        <f t="shared" si="3"/>
        <v>44068</v>
      </c>
      <c r="E39" s="33">
        <v>294.79739999999998</v>
      </c>
      <c r="F39" s="61">
        <v>286.85456773000004</v>
      </c>
      <c r="G39" s="11">
        <f t="shared" si="5"/>
        <v>0.97305664069628861</v>
      </c>
      <c r="H39" s="10">
        <f t="shared" si="6"/>
        <v>-7.9428322699999399</v>
      </c>
      <c r="I39" s="1"/>
      <c r="J39" s="49"/>
      <c r="K39" s="50">
        <f t="shared" si="4"/>
        <v>2.9192</v>
      </c>
      <c r="L39" s="58">
        <f t="shared" si="2"/>
        <v>28685.456773000002</v>
      </c>
    </row>
    <row r="40" spans="1:12" x14ac:dyDescent="0.25">
      <c r="A40" s="1"/>
      <c r="B40" s="6"/>
      <c r="C40" s="1"/>
      <c r="D40" s="46">
        <f t="shared" si="3"/>
        <v>44069</v>
      </c>
      <c r="E40" s="33">
        <v>294.79739999999998</v>
      </c>
      <c r="F40" s="61">
        <v>281.469805968</v>
      </c>
      <c r="G40" s="11">
        <f t="shared" si="5"/>
        <v>0.95479066629488596</v>
      </c>
      <c r="H40" s="10">
        <f t="shared" si="6"/>
        <v>-13.327594031999979</v>
      </c>
      <c r="I40" s="1"/>
      <c r="J40" s="49"/>
      <c r="K40" s="50">
        <f t="shared" si="4"/>
        <v>2.8643999999999998</v>
      </c>
      <c r="L40" s="58">
        <f t="shared" si="2"/>
        <v>28146.9805968</v>
      </c>
    </row>
    <row r="41" spans="1:12" x14ac:dyDescent="0.25">
      <c r="A41" s="1"/>
      <c r="B41" s="6"/>
      <c r="C41" s="1"/>
      <c r="D41" s="46">
        <f t="shared" si="3"/>
        <v>44070</v>
      </c>
      <c r="E41" s="33">
        <v>294.79739999999998</v>
      </c>
      <c r="F41" s="61">
        <v>279.474201816</v>
      </c>
      <c r="G41" s="11">
        <f t="shared" si="5"/>
        <v>0.9480212573652278</v>
      </c>
      <c r="H41" s="10">
        <f t="shared" si="6"/>
        <v>-15.323198183999978</v>
      </c>
      <c r="I41" s="1"/>
      <c r="J41" s="49"/>
      <c r="K41" s="50">
        <f t="shared" si="4"/>
        <v>2.8441000000000001</v>
      </c>
      <c r="L41" s="58">
        <f t="shared" si="2"/>
        <v>27947.420181599999</v>
      </c>
    </row>
    <row r="42" spans="1:12" x14ac:dyDescent="0.25">
      <c r="A42" s="1"/>
      <c r="B42" s="6"/>
      <c r="C42" s="1"/>
      <c r="D42" s="46">
        <f t="shared" si="3"/>
        <v>44071</v>
      </c>
      <c r="E42" s="33">
        <v>294.79739999999998</v>
      </c>
      <c r="F42" s="61">
        <v>333.36703024000002</v>
      </c>
      <c r="G42" s="11">
        <f t="shared" si="5"/>
        <v>1.1308343636680651</v>
      </c>
      <c r="H42" s="10">
        <f t="shared" si="6"/>
        <v>38.569630240000038</v>
      </c>
      <c r="J42" s="49"/>
      <c r="K42" s="50">
        <f t="shared" si="4"/>
        <v>3.3925000000000001</v>
      </c>
      <c r="L42" s="58">
        <f t="shared" si="2"/>
        <v>33336.703024000002</v>
      </c>
    </row>
    <row r="43" spans="1:12" x14ac:dyDescent="0.25">
      <c r="A43" s="1"/>
      <c r="B43" s="6"/>
      <c r="C43" s="1"/>
      <c r="D43" s="42" t="s">
        <v>77</v>
      </c>
      <c r="E43" s="33">
        <f>SUM(E29:E42)</f>
        <v>4127.1635999999999</v>
      </c>
      <c r="F43" s="34">
        <f>SUM(F29:F42)</f>
        <v>4172.5886684520001</v>
      </c>
      <c r="G43" s="11">
        <f t="shared" si="0"/>
        <v>1.0110063648681142</v>
      </c>
      <c r="H43" s="34">
        <f>SUM(H29:H42)</f>
        <v>45.425068452000346</v>
      </c>
      <c r="I43" s="1"/>
      <c r="J43" s="5"/>
      <c r="K43" s="50"/>
    </row>
    <row r="44" spans="1:12" x14ac:dyDescent="0.25">
      <c r="A44" s="1"/>
      <c r="B44" s="6"/>
      <c r="C44" s="1"/>
      <c r="D44" s="9" t="s">
        <v>0</v>
      </c>
      <c r="E44" s="8">
        <f>AVERAGE(E29:E42)</f>
        <v>294.79739999999998</v>
      </c>
      <c r="F44" s="8">
        <f>AVERAGE(F29:F42)</f>
        <v>298.04204774657143</v>
      </c>
      <c r="G44" s="63">
        <f>AVERAGE(G29:G42)</f>
        <v>1.0110063648681142</v>
      </c>
      <c r="H44" s="55">
        <f>AVERAGE(H29:H42)</f>
        <v>3.2446477465714532</v>
      </c>
      <c r="I44" s="1"/>
      <c r="J44" s="5"/>
      <c r="K44" s="50"/>
    </row>
    <row r="45" spans="1:12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2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2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2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5:D27"/>
    <mergeCell ref="E25:E27"/>
    <mergeCell ref="F25:F27"/>
    <mergeCell ref="G25:G27"/>
    <mergeCell ref="H25:H27"/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C28" workbookViewId="0">
      <selection activeCell="F28" sqref="F28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  <col min="12" max="12" width="9.85546875" style="58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123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>
        <f>H20*80/100</f>
        <v>235.48272</v>
      </c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65">
        <v>9811.7800000000007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294.35340000000002</v>
      </c>
      <c r="I20" s="1"/>
      <c r="J20" s="5"/>
      <c r="K20" s="58">
        <f>H20*0.8</f>
        <v>235.48272000000003</v>
      </c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112</v>
      </c>
      <c r="I21" s="1"/>
      <c r="J21" s="5"/>
      <c r="K21" s="60">
        <f>K20/H18%</f>
        <v>2.4000000000000004</v>
      </c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ht="25.5" customHeight="1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44072</v>
      </c>
      <c r="E29" s="33">
        <v>294.35340000000002</v>
      </c>
      <c r="F29" s="33">
        <v>322.37332124299996</v>
      </c>
      <c r="G29" s="11">
        <f t="shared" ref="G29:G43" si="0">F29/E29</f>
        <v>1.0951914305831016</v>
      </c>
      <c r="H29" s="66">
        <f t="shared" ref="H29" si="1">F29-E29</f>
        <v>28.019921242999942</v>
      </c>
      <c r="I29" s="1"/>
      <c r="J29" s="49"/>
      <c r="K29" s="50">
        <f>ROUND((F29/$H$18%),4)</f>
        <v>3.2856000000000001</v>
      </c>
      <c r="L29" s="58">
        <f t="shared" ref="L29:L42" si="2">(F29*10^7)/10^5</f>
        <v>32237.332124299999</v>
      </c>
    </row>
    <row r="30" spans="1:12" x14ac:dyDescent="0.25">
      <c r="A30" s="1"/>
      <c r="B30" s="6"/>
      <c r="C30" s="1"/>
      <c r="D30" s="46">
        <f>+D29+1</f>
        <v>44073</v>
      </c>
      <c r="E30" s="33">
        <v>294.35340000000002</v>
      </c>
      <c r="F30" s="67">
        <v>320.50192497699999</v>
      </c>
      <c r="G30" s="11">
        <f t="shared" ref="G30" si="3">F30/E30</f>
        <v>1.0888337793176501</v>
      </c>
      <c r="H30" s="66">
        <f t="shared" ref="H30" si="4">F30-E30</f>
        <v>26.148524976999965</v>
      </c>
      <c r="I30" s="1"/>
      <c r="J30" s="49"/>
      <c r="K30" s="50">
        <f>ROUND((F30/$H$18%),4)</f>
        <v>3.2665000000000002</v>
      </c>
      <c r="L30" s="58">
        <f t="shared" si="2"/>
        <v>32050.192497699998</v>
      </c>
    </row>
    <row r="31" spans="1:12" x14ac:dyDescent="0.25">
      <c r="A31" s="1"/>
      <c r="B31" s="6"/>
      <c r="C31" s="1"/>
      <c r="D31" s="46">
        <f t="shared" ref="D31:D42" si="5">+D30+1</f>
        <v>44074</v>
      </c>
      <c r="E31" s="33">
        <v>294.35340000000002</v>
      </c>
      <c r="F31" s="68">
        <v>309.765634127</v>
      </c>
      <c r="G31" s="11">
        <f t="shared" ref="G31:G32" si="6">F31/E31</f>
        <v>1.0523596266494628</v>
      </c>
      <c r="H31" s="66">
        <f t="shared" ref="H31:H32" si="7">F31-E31</f>
        <v>15.412234126999977</v>
      </c>
      <c r="I31" s="1"/>
      <c r="J31" s="49"/>
      <c r="K31" s="50">
        <f t="shared" ref="K31:K42" si="8">ROUND((F31/$H$18%),4)</f>
        <v>3.1570999999999998</v>
      </c>
      <c r="L31" s="58">
        <f t="shared" si="2"/>
        <v>30976.563412700001</v>
      </c>
    </row>
    <row r="32" spans="1:12" x14ac:dyDescent="0.25">
      <c r="A32" s="1"/>
      <c r="B32" s="6"/>
      <c r="C32" s="1"/>
      <c r="D32" s="46">
        <f t="shared" si="5"/>
        <v>44075</v>
      </c>
      <c r="E32" s="33">
        <v>294.35340000000002</v>
      </c>
      <c r="F32" s="67">
        <v>304.90513575900002</v>
      </c>
      <c r="G32" s="11">
        <f t="shared" si="6"/>
        <v>1.0358471679246783</v>
      </c>
      <c r="H32" s="66">
        <f t="shared" si="7"/>
        <v>10.551735758999996</v>
      </c>
      <c r="I32" s="1"/>
      <c r="J32" s="49"/>
      <c r="K32" s="50">
        <f t="shared" si="8"/>
        <v>3.1074999999999999</v>
      </c>
      <c r="L32" s="58">
        <f t="shared" si="2"/>
        <v>30490.5135759</v>
      </c>
    </row>
    <row r="33" spans="1:12" x14ac:dyDescent="0.25">
      <c r="A33" s="1"/>
      <c r="B33" s="6"/>
      <c r="C33" s="1"/>
      <c r="D33" s="46">
        <f t="shared" si="5"/>
        <v>44076</v>
      </c>
      <c r="E33" s="33">
        <v>294.35340000000002</v>
      </c>
      <c r="F33" s="67">
        <v>273.26172761100003</v>
      </c>
      <c r="G33" s="11">
        <f t="shared" ref="G33" si="9">F33/E33</f>
        <v>0.92834574905878442</v>
      </c>
      <c r="H33" s="66">
        <f t="shared" ref="H33" si="10">F33-E33</f>
        <v>-21.091672388999996</v>
      </c>
      <c r="I33" s="1"/>
      <c r="J33" s="49"/>
      <c r="K33" s="50">
        <f t="shared" si="8"/>
        <v>2.7850000000000001</v>
      </c>
      <c r="L33" s="58">
        <f t="shared" si="2"/>
        <v>27326.172761100002</v>
      </c>
    </row>
    <row r="34" spans="1:12" x14ac:dyDescent="0.25">
      <c r="A34" s="1"/>
      <c r="B34" s="6"/>
      <c r="C34" s="1"/>
      <c r="D34" s="46">
        <f t="shared" si="5"/>
        <v>44077</v>
      </c>
      <c r="E34" s="33">
        <v>294.35340000000002</v>
      </c>
      <c r="F34" s="67">
        <v>261.96414326799999</v>
      </c>
      <c r="G34" s="11">
        <f t="shared" ref="G34" si="11">F34/E34</f>
        <v>0.88996472698463813</v>
      </c>
      <c r="H34" s="66">
        <f t="shared" ref="H34" si="12">F34-E34</f>
        <v>-32.389256732000035</v>
      </c>
      <c r="I34" s="1"/>
      <c r="J34" s="49"/>
      <c r="K34" s="50">
        <f t="shared" si="8"/>
        <v>2.6699000000000002</v>
      </c>
      <c r="L34" s="58">
        <f t="shared" si="2"/>
        <v>26196.414326799997</v>
      </c>
    </row>
    <row r="35" spans="1:12" x14ac:dyDescent="0.25">
      <c r="A35" s="1"/>
      <c r="B35" s="6"/>
      <c r="C35" s="1"/>
      <c r="D35" s="46">
        <f t="shared" si="5"/>
        <v>44078</v>
      </c>
      <c r="E35" s="33">
        <v>294.35340000000002</v>
      </c>
      <c r="F35" s="67">
        <v>336.86508758899998</v>
      </c>
      <c r="G35" s="11">
        <f t="shared" ref="G35" si="13">F35/E35</f>
        <v>1.1444239733225434</v>
      </c>
      <c r="H35" s="66">
        <f t="shared" ref="H35" si="14">F35-E35</f>
        <v>42.511687588999962</v>
      </c>
      <c r="I35" s="1"/>
      <c r="J35" s="49"/>
      <c r="K35" s="50">
        <f t="shared" si="8"/>
        <v>3.4333</v>
      </c>
      <c r="L35" s="58">
        <f t="shared" si="2"/>
        <v>33686.508758899996</v>
      </c>
    </row>
    <row r="36" spans="1:12" x14ac:dyDescent="0.25">
      <c r="A36" s="1"/>
      <c r="B36" s="6"/>
      <c r="C36" s="1"/>
      <c r="D36" s="46">
        <f t="shared" si="5"/>
        <v>44079</v>
      </c>
      <c r="E36" s="33">
        <v>294.35340000000002</v>
      </c>
      <c r="F36" s="67">
        <v>305.457910744</v>
      </c>
      <c r="G36" s="11">
        <f t="shared" ref="G36" si="15">F36/E36</f>
        <v>1.0377250976003674</v>
      </c>
      <c r="H36" s="66">
        <f t="shared" ref="H36" si="16">F36-E36</f>
        <v>11.104510743999981</v>
      </c>
      <c r="I36" s="1"/>
      <c r="J36" s="49"/>
      <c r="K36" s="50">
        <f t="shared" si="8"/>
        <v>3.1132</v>
      </c>
      <c r="L36" s="58">
        <f t="shared" si="2"/>
        <v>30545.7910744</v>
      </c>
    </row>
    <row r="37" spans="1:12" x14ac:dyDescent="0.25">
      <c r="A37" s="1"/>
      <c r="B37" s="6"/>
      <c r="C37" s="1"/>
      <c r="D37" s="46">
        <f t="shared" si="5"/>
        <v>44080</v>
      </c>
      <c r="E37" s="33">
        <v>294.35340000000002</v>
      </c>
      <c r="F37" s="67">
        <v>297.94310298400001</v>
      </c>
      <c r="G37" s="11">
        <f t="shared" ref="G37:G41" si="17">F37/E37</f>
        <v>1.0121952149491054</v>
      </c>
      <c r="H37" s="66">
        <f t="shared" ref="H37:H41" si="18">F37-E37</f>
        <v>3.5897029839999846</v>
      </c>
      <c r="I37" s="1"/>
      <c r="J37" s="49"/>
      <c r="K37" s="50">
        <f t="shared" si="8"/>
        <v>3.0366</v>
      </c>
      <c r="L37" s="58">
        <f t="shared" si="2"/>
        <v>29794.3102984</v>
      </c>
    </row>
    <row r="38" spans="1:12" x14ac:dyDescent="0.25">
      <c r="A38" s="1"/>
      <c r="B38" s="6"/>
      <c r="C38" s="1"/>
      <c r="D38" s="46">
        <f t="shared" si="5"/>
        <v>44081</v>
      </c>
      <c r="E38" s="33">
        <v>294.35340000000002</v>
      </c>
      <c r="F38" s="67">
        <v>266.55739927899998</v>
      </c>
      <c r="G38" s="11">
        <f t="shared" si="17"/>
        <v>0.9055692894289652</v>
      </c>
      <c r="H38" s="66">
        <f t="shared" si="18"/>
        <v>-27.796000721000041</v>
      </c>
      <c r="I38" s="1"/>
      <c r="J38" s="49"/>
      <c r="K38" s="50">
        <f t="shared" si="8"/>
        <v>2.7166999999999999</v>
      </c>
      <c r="L38" s="58">
        <f t="shared" si="2"/>
        <v>26655.739927899998</v>
      </c>
    </row>
    <row r="39" spans="1:12" x14ac:dyDescent="0.25">
      <c r="A39" s="1"/>
      <c r="B39" s="6"/>
      <c r="C39" s="1"/>
      <c r="D39" s="46">
        <f t="shared" si="5"/>
        <v>44082</v>
      </c>
      <c r="E39" s="33">
        <v>294.35340000000002</v>
      </c>
      <c r="F39" s="67">
        <v>270.64196404099999</v>
      </c>
      <c r="G39" s="11">
        <f t="shared" si="17"/>
        <v>0.91944568685464467</v>
      </c>
      <c r="H39" s="66">
        <f t="shared" si="18"/>
        <v>-23.711435959000028</v>
      </c>
      <c r="I39" s="1"/>
      <c r="J39" s="49"/>
      <c r="K39" s="50">
        <f t="shared" si="8"/>
        <v>2.7583000000000002</v>
      </c>
      <c r="L39" s="58">
        <f t="shared" si="2"/>
        <v>27064.196404099999</v>
      </c>
    </row>
    <row r="40" spans="1:12" x14ac:dyDescent="0.25">
      <c r="A40" s="1"/>
      <c r="B40" s="6"/>
      <c r="C40" s="1"/>
      <c r="D40" s="46">
        <f t="shared" si="5"/>
        <v>44083</v>
      </c>
      <c r="E40" s="33">
        <v>294.35340000000002</v>
      </c>
      <c r="F40" s="67">
        <v>274.34412548</v>
      </c>
      <c r="G40" s="11">
        <f t="shared" si="17"/>
        <v>0.93202295431274107</v>
      </c>
      <c r="H40" s="66">
        <f t="shared" si="18"/>
        <v>-20.009274520000019</v>
      </c>
      <c r="I40" s="1"/>
      <c r="J40" s="49"/>
      <c r="K40" s="50">
        <f t="shared" si="8"/>
        <v>2.7961</v>
      </c>
      <c r="L40" s="58">
        <f t="shared" si="2"/>
        <v>27434.412548</v>
      </c>
    </row>
    <row r="41" spans="1:12" x14ac:dyDescent="0.25">
      <c r="A41" s="1"/>
      <c r="B41" s="6"/>
      <c r="C41" s="1"/>
      <c r="D41" s="46">
        <f t="shared" si="5"/>
        <v>44084</v>
      </c>
      <c r="E41" s="33">
        <v>294.35340000000002</v>
      </c>
      <c r="F41" s="67">
        <v>277.282072282</v>
      </c>
      <c r="G41" s="11">
        <f t="shared" si="17"/>
        <v>0.94200397305415862</v>
      </c>
      <c r="H41" s="66">
        <f t="shared" si="18"/>
        <v>-17.07132771800002</v>
      </c>
      <c r="I41" s="1"/>
      <c r="J41" s="49"/>
      <c r="K41" s="50">
        <f t="shared" si="8"/>
        <v>2.8260000000000001</v>
      </c>
      <c r="L41" s="58">
        <f t="shared" si="2"/>
        <v>27728.207228200001</v>
      </c>
    </row>
    <row r="42" spans="1:12" x14ac:dyDescent="0.25">
      <c r="A42" s="1"/>
      <c r="B42" s="6"/>
      <c r="C42" s="1"/>
      <c r="D42" s="46">
        <f t="shared" si="5"/>
        <v>44085</v>
      </c>
      <c r="E42" s="33">
        <v>294.35340000000002</v>
      </c>
      <c r="F42" s="67">
        <v>343.39985310700001</v>
      </c>
      <c r="G42" s="11">
        <f t="shared" ref="G42" si="19">F42/E42</f>
        <v>1.1666243811248656</v>
      </c>
      <c r="H42" s="66">
        <f t="shared" ref="H42" si="20">F42-E42</f>
        <v>49.046453106999991</v>
      </c>
      <c r="J42" s="49"/>
      <c r="K42" s="50">
        <f t="shared" si="8"/>
        <v>3.4998999999999998</v>
      </c>
      <c r="L42" s="58">
        <f t="shared" si="2"/>
        <v>34339.985310700002</v>
      </c>
    </row>
    <row r="43" spans="1:12" x14ac:dyDescent="0.25">
      <c r="A43" s="1"/>
      <c r="B43" s="6"/>
      <c r="C43" s="1"/>
      <c r="D43" s="42" t="s">
        <v>77</v>
      </c>
      <c r="E43" s="33">
        <f>SUM(E29:E42)</f>
        <v>4120.9476000000004</v>
      </c>
      <c r="F43" s="34">
        <f>SUM(F29:F42)</f>
        <v>4165.2634024909994</v>
      </c>
      <c r="G43" s="11">
        <f t="shared" si="0"/>
        <v>1.0107537893689789</v>
      </c>
      <c r="H43" s="34">
        <f>SUM(H29:H42)</f>
        <v>44.315802490999658</v>
      </c>
      <c r="I43" s="1"/>
      <c r="J43" s="5"/>
      <c r="K43" s="50"/>
    </row>
    <row r="44" spans="1:12" x14ac:dyDescent="0.25">
      <c r="A44" s="1"/>
      <c r="B44" s="6"/>
      <c r="C44" s="1"/>
      <c r="D44" s="9" t="s">
        <v>0</v>
      </c>
      <c r="E44" s="8">
        <f>AVERAGE(E29:E42)</f>
        <v>294.35340000000002</v>
      </c>
      <c r="F44" s="8">
        <f>AVERAGE(F29:F42)</f>
        <v>297.5188144636428</v>
      </c>
      <c r="G44" s="63">
        <f>AVERAGE(G29:G42)</f>
        <v>1.0107537893689789</v>
      </c>
      <c r="H44" s="55">
        <f>AVERAGE(H29:H42)</f>
        <v>3.1654144636428327</v>
      </c>
      <c r="I44" s="1"/>
      <c r="J44" s="5"/>
      <c r="K44" s="50"/>
    </row>
    <row r="45" spans="1:12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2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2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2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1:G21"/>
    <mergeCell ref="D9:F9"/>
    <mergeCell ref="D17:G17"/>
    <mergeCell ref="D18:G18"/>
    <mergeCell ref="D19:G19"/>
    <mergeCell ref="D20:G20"/>
    <mergeCell ref="D25:D27"/>
    <mergeCell ref="E25:E27"/>
    <mergeCell ref="F25:F27"/>
    <mergeCell ref="G25:G27"/>
    <mergeCell ref="H25:H27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E33" zoomScale="110" zoomScaleNormal="110" workbookViewId="0">
      <selection activeCell="I40" sqref="I40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  <col min="12" max="12" width="9.85546875" style="58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124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>
        <f>H20*80/100</f>
        <v>237.68879999999999</v>
      </c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65">
        <v>9903.7000000000007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297.11099999999999</v>
      </c>
      <c r="I20" s="1"/>
      <c r="J20" s="5"/>
      <c r="K20" s="58">
        <f>H20*0.8</f>
        <v>237.68880000000001</v>
      </c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112</v>
      </c>
      <c r="I21" s="1"/>
      <c r="J21" s="5"/>
      <c r="K21" s="60">
        <f>K20/H18%</f>
        <v>2.4</v>
      </c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ht="25.5" customHeight="1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44086</v>
      </c>
      <c r="E29" s="33">
        <v>297.11099999999999</v>
      </c>
      <c r="F29" s="33">
        <v>336.33039086299999</v>
      </c>
      <c r="G29" s="11">
        <f t="shared" ref="G29:G43" si="0">F29/E29</f>
        <v>1.1320024868247893</v>
      </c>
      <c r="H29" s="66">
        <f t="shared" ref="H29" si="1">F29-E29</f>
        <v>39.219390863000001</v>
      </c>
      <c r="I29" s="1"/>
      <c r="J29" s="49"/>
      <c r="K29" s="50">
        <f>ROUND((F29/$H$18%),4)</f>
        <v>3.3959999999999999</v>
      </c>
      <c r="L29" s="58">
        <f t="shared" ref="L29:L42" si="2">(F29*10^7)/10^5</f>
        <v>33633.039086299999</v>
      </c>
    </row>
    <row r="30" spans="1:12" x14ac:dyDescent="0.25">
      <c r="A30" s="1"/>
      <c r="B30" s="6"/>
      <c r="C30" s="1"/>
      <c r="D30" s="46">
        <f>+D29+1</f>
        <v>44087</v>
      </c>
      <c r="E30" s="33">
        <v>297.11099999999999</v>
      </c>
      <c r="F30" s="67">
        <v>325.48217233700001</v>
      </c>
      <c r="G30" s="11">
        <f t="shared" ref="G30" si="3">F30/E30</f>
        <v>1.0954901445486704</v>
      </c>
      <c r="H30" s="66">
        <f t="shared" ref="H30" si="4">F30-E30</f>
        <v>28.371172337000019</v>
      </c>
      <c r="I30" s="1"/>
      <c r="J30" s="49"/>
      <c r="K30" s="50">
        <f>ROUND((F30/$H$18%),4)</f>
        <v>3.2865000000000002</v>
      </c>
      <c r="L30" s="58">
        <f t="shared" si="2"/>
        <v>32548.217233699997</v>
      </c>
    </row>
    <row r="31" spans="1:12" x14ac:dyDescent="0.25">
      <c r="A31" s="1"/>
      <c r="B31" s="6"/>
      <c r="C31" s="1"/>
      <c r="D31" s="46">
        <f t="shared" ref="D31:D42" si="5">+D30+1</f>
        <v>44088</v>
      </c>
      <c r="E31" s="33">
        <v>297.11099999999999</v>
      </c>
      <c r="F31" s="68">
        <v>266.55063679</v>
      </c>
      <c r="G31" s="11">
        <f t="shared" ref="G31" si="6">F31/E31</f>
        <v>0.8971415962047854</v>
      </c>
      <c r="H31" s="66">
        <f t="shared" ref="H31" si="7">F31-E31</f>
        <v>-30.560363209999991</v>
      </c>
      <c r="I31" s="1"/>
      <c r="J31" s="49"/>
      <c r="K31" s="50">
        <f t="shared" ref="K31:K42" si="8">ROUND((F31/$H$18%),4)</f>
        <v>2.6913999999999998</v>
      </c>
      <c r="L31" s="58">
        <f t="shared" si="2"/>
        <v>26655.063679000003</v>
      </c>
    </row>
    <row r="32" spans="1:12" x14ac:dyDescent="0.25">
      <c r="A32" s="1"/>
      <c r="B32" s="6"/>
      <c r="C32" s="1"/>
      <c r="D32" s="46">
        <f t="shared" si="5"/>
        <v>44089</v>
      </c>
      <c r="E32" s="33">
        <v>297.11099999999999</v>
      </c>
      <c r="F32" s="67">
        <v>273.141706113</v>
      </c>
      <c r="G32" s="11">
        <f t="shared" ref="G32" si="9">F32/E32</f>
        <v>0.91932545786928122</v>
      </c>
      <c r="H32" s="66">
        <f t="shared" ref="H32" si="10">F32-E32</f>
        <v>-23.969293886999992</v>
      </c>
      <c r="I32" s="1"/>
      <c r="J32" s="49"/>
      <c r="K32" s="50">
        <f t="shared" si="8"/>
        <v>2.758</v>
      </c>
      <c r="L32" s="58">
        <f t="shared" si="2"/>
        <v>27314.1706113</v>
      </c>
    </row>
    <row r="33" spans="1:12" x14ac:dyDescent="0.25">
      <c r="A33" s="1"/>
      <c r="B33" s="6"/>
      <c r="C33" s="1"/>
      <c r="D33" s="46">
        <f t="shared" si="5"/>
        <v>44090</v>
      </c>
      <c r="E33" s="33">
        <v>297.11099999999999</v>
      </c>
      <c r="F33" s="67">
        <v>272.90683182600003</v>
      </c>
      <c r="G33" s="11">
        <f t="shared" ref="G33" si="11">F33/E33</f>
        <v>0.91853493080363913</v>
      </c>
      <c r="H33" s="66">
        <f t="shared" ref="H33" si="12">F33-E33</f>
        <v>-24.20416817399996</v>
      </c>
      <c r="I33" s="1"/>
      <c r="J33" s="49"/>
      <c r="K33" s="50">
        <f t="shared" si="8"/>
        <v>2.7555999999999998</v>
      </c>
      <c r="L33" s="58">
        <f t="shared" si="2"/>
        <v>27290.683182600002</v>
      </c>
    </row>
    <row r="34" spans="1:12" x14ac:dyDescent="0.25">
      <c r="A34" s="1"/>
      <c r="B34" s="6"/>
      <c r="C34" s="1"/>
      <c r="D34" s="46">
        <f t="shared" si="5"/>
        <v>44091</v>
      </c>
      <c r="E34" s="33">
        <v>297.11099999999999</v>
      </c>
      <c r="F34" s="67">
        <v>270.09845677800001</v>
      </c>
      <c r="G34" s="11">
        <f t="shared" ref="G34" si="13">F34/E34</f>
        <v>0.90908265522986365</v>
      </c>
      <c r="H34" s="66">
        <f t="shared" ref="H34" si="14">F34-E34</f>
        <v>-27.012543221999977</v>
      </c>
      <c r="I34" s="1"/>
      <c r="J34" s="49"/>
      <c r="K34" s="50">
        <f t="shared" si="8"/>
        <v>2.7271999999999998</v>
      </c>
      <c r="L34" s="58">
        <f t="shared" si="2"/>
        <v>27009.845677800004</v>
      </c>
    </row>
    <row r="35" spans="1:12" x14ac:dyDescent="0.25">
      <c r="A35" s="1"/>
      <c r="B35" s="6"/>
      <c r="C35" s="1"/>
      <c r="D35" s="46">
        <f t="shared" si="5"/>
        <v>44092</v>
      </c>
      <c r="E35" s="33">
        <v>297.11099999999999</v>
      </c>
      <c r="F35" s="67">
        <v>335.29645263700002</v>
      </c>
      <c r="G35" s="11">
        <f t="shared" ref="G35:G37" si="15">F35/E35</f>
        <v>1.1285225139325035</v>
      </c>
      <c r="H35" s="66">
        <f t="shared" ref="H35:H37" si="16">F35-E35</f>
        <v>38.185452637000026</v>
      </c>
      <c r="I35" s="1"/>
      <c r="J35" s="49"/>
      <c r="K35" s="50">
        <f t="shared" si="8"/>
        <v>3.3856000000000002</v>
      </c>
      <c r="L35" s="58">
        <f t="shared" si="2"/>
        <v>33529.645263700004</v>
      </c>
    </row>
    <row r="36" spans="1:12" x14ac:dyDescent="0.25">
      <c r="A36" s="1"/>
      <c r="B36" s="6"/>
      <c r="C36" s="1"/>
      <c r="D36" s="46">
        <f t="shared" si="5"/>
        <v>44093</v>
      </c>
      <c r="E36" s="33">
        <v>297.11099999999999</v>
      </c>
      <c r="F36" s="67">
        <v>337.584684326</v>
      </c>
      <c r="G36" s="11">
        <f t="shared" si="15"/>
        <v>1.1362241193560656</v>
      </c>
      <c r="H36" s="66">
        <f t="shared" si="16"/>
        <v>40.473684326000011</v>
      </c>
      <c r="I36" s="1"/>
      <c r="J36" s="49"/>
      <c r="K36" s="50">
        <f t="shared" si="8"/>
        <v>3.4087000000000001</v>
      </c>
      <c r="L36" s="58">
        <f t="shared" si="2"/>
        <v>33758.468432599999</v>
      </c>
    </row>
    <row r="37" spans="1:12" x14ac:dyDescent="0.25">
      <c r="A37" s="1"/>
      <c r="B37" s="6"/>
      <c r="C37" s="1"/>
      <c r="D37" s="46">
        <f t="shared" si="5"/>
        <v>44094</v>
      </c>
      <c r="E37" s="33">
        <v>297.11099999999999</v>
      </c>
      <c r="F37" s="67">
        <v>313.62951361699999</v>
      </c>
      <c r="G37" s="11">
        <f t="shared" si="15"/>
        <v>1.0555971122476111</v>
      </c>
      <c r="H37" s="66">
        <f t="shared" si="16"/>
        <v>16.518513616999996</v>
      </c>
      <c r="I37" s="1"/>
      <c r="J37" s="49"/>
      <c r="K37" s="50">
        <f t="shared" si="8"/>
        <v>3.1667999999999998</v>
      </c>
      <c r="L37" s="58">
        <f t="shared" si="2"/>
        <v>31362.951361700001</v>
      </c>
    </row>
    <row r="38" spans="1:12" x14ac:dyDescent="0.25">
      <c r="A38" s="1"/>
      <c r="B38" s="6"/>
      <c r="C38" s="1"/>
      <c r="D38" s="46">
        <f t="shared" si="5"/>
        <v>44095</v>
      </c>
      <c r="E38" s="33">
        <v>297.11099999999999</v>
      </c>
      <c r="F38" s="67">
        <v>278.64014166499999</v>
      </c>
      <c r="G38" s="11">
        <f t="shared" ref="G38:G42" si="17">F38/E38</f>
        <v>0.93783179237725967</v>
      </c>
      <c r="H38" s="66">
        <f t="shared" ref="H38:H42" si="18">F38-E38</f>
        <v>-18.470858335000003</v>
      </c>
      <c r="I38" s="1"/>
      <c r="J38" s="49"/>
      <c r="K38" s="50">
        <f t="shared" si="8"/>
        <v>2.8134999999999999</v>
      </c>
      <c r="L38" s="58">
        <f t="shared" si="2"/>
        <v>27864.014166500001</v>
      </c>
    </row>
    <row r="39" spans="1:12" x14ac:dyDescent="0.25">
      <c r="A39" s="1"/>
      <c r="B39" s="6"/>
      <c r="C39" s="1"/>
      <c r="D39" s="46">
        <f t="shared" si="5"/>
        <v>44096</v>
      </c>
      <c r="E39" s="33">
        <v>297.11099999999999</v>
      </c>
      <c r="F39" s="67">
        <v>283.912501518</v>
      </c>
      <c r="G39" s="11">
        <f t="shared" si="17"/>
        <v>0.95557721362723025</v>
      </c>
      <c r="H39" s="66">
        <f t="shared" si="18"/>
        <v>-13.198498481999991</v>
      </c>
      <c r="I39" s="1"/>
      <c r="J39" s="49"/>
      <c r="K39" s="50">
        <f t="shared" si="8"/>
        <v>2.8666999999999998</v>
      </c>
      <c r="L39" s="58">
        <f t="shared" si="2"/>
        <v>28391.250151799999</v>
      </c>
    </row>
    <row r="40" spans="1:12" x14ac:dyDescent="0.25">
      <c r="A40" s="1"/>
      <c r="B40" s="6"/>
      <c r="C40" s="1"/>
      <c r="D40" s="46">
        <f t="shared" si="5"/>
        <v>44097</v>
      </c>
      <c r="E40" s="33">
        <v>297.11099999999999</v>
      </c>
      <c r="F40" s="67">
        <v>280.24535628899997</v>
      </c>
      <c r="G40" s="11">
        <f t="shared" si="17"/>
        <v>0.94323453621373821</v>
      </c>
      <c r="H40" s="66">
        <f t="shared" si="18"/>
        <v>-16.865643711000018</v>
      </c>
      <c r="I40" s="1"/>
      <c r="J40" s="49"/>
      <c r="K40" s="50">
        <f t="shared" si="8"/>
        <v>2.8296999999999999</v>
      </c>
      <c r="L40" s="58">
        <f t="shared" si="2"/>
        <v>28024.535628899997</v>
      </c>
    </row>
    <row r="41" spans="1:12" x14ac:dyDescent="0.25">
      <c r="A41" s="1"/>
      <c r="B41" s="6"/>
      <c r="C41" s="1"/>
      <c r="D41" s="46">
        <f t="shared" si="5"/>
        <v>44098</v>
      </c>
      <c r="E41" s="33">
        <v>297.11099999999999</v>
      </c>
      <c r="F41" s="67">
        <v>283.318354516</v>
      </c>
      <c r="G41" s="11">
        <f t="shared" si="17"/>
        <v>0.95357746605140847</v>
      </c>
      <c r="H41" s="66">
        <f t="shared" si="18"/>
        <v>-13.792645483999991</v>
      </c>
      <c r="I41" s="1"/>
      <c r="J41" s="49"/>
      <c r="K41" s="50">
        <f t="shared" si="8"/>
        <v>2.8607</v>
      </c>
      <c r="L41" s="58">
        <f t="shared" si="2"/>
        <v>28331.8354516</v>
      </c>
    </row>
    <row r="42" spans="1:12" x14ac:dyDescent="0.25">
      <c r="A42" s="1"/>
      <c r="B42" s="6"/>
      <c r="C42" s="1"/>
      <c r="D42" s="46">
        <f t="shared" si="5"/>
        <v>44099</v>
      </c>
      <c r="E42" s="33">
        <v>297.11099999999999</v>
      </c>
      <c r="F42" s="67">
        <v>338.64961464999999</v>
      </c>
      <c r="G42" s="11">
        <f t="shared" si="17"/>
        <v>1.1398084037615572</v>
      </c>
      <c r="H42" s="66">
        <f t="shared" si="18"/>
        <v>41.53861465</v>
      </c>
      <c r="J42" s="49"/>
      <c r="K42" s="50">
        <f t="shared" si="8"/>
        <v>3.4194</v>
      </c>
      <c r="L42" s="58">
        <f t="shared" si="2"/>
        <v>33864.961465</v>
      </c>
    </row>
    <row r="43" spans="1:12" x14ac:dyDescent="0.25">
      <c r="A43" s="1"/>
      <c r="B43" s="6"/>
      <c r="C43" s="1"/>
      <c r="D43" s="42" t="s">
        <v>77</v>
      </c>
      <c r="E43" s="33">
        <f>SUM(E29:E42)</f>
        <v>4159.5539999999992</v>
      </c>
      <c r="F43" s="34">
        <f>SUM(F29:F42)</f>
        <v>4195.7868139250004</v>
      </c>
      <c r="G43" s="11">
        <f t="shared" si="0"/>
        <v>1.0087107449320292</v>
      </c>
      <c r="H43" s="34">
        <f>SUM(H29:H42)</f>
        <v>36.23281392500013</v>
      </c>
      <c r="I43" s="1"/>
      <c r="J43" s="5"/>
      <c r="K43" s="50"/>
    </row>
    <row r="44" spans="1:12" x14ac:dyDescent="0.25">
      <c r="A44" s="1"/>
      <c r="B44" s="6"/>
      <c r="C44" s="1"/>
      <c r="D44" s="9" t="s">
        <v>0</v>
      </c>
      <c r="E44" s="8">
        <f>AVERAGE(E29:E42)</f>
        <v>297.11099999999993</v>
      </c>
      <c r="F44" s="8">
        <f>AVERAGE(F29:F42)</f>
        <v>299.6990581375</v>
      </c>
      <c r="G44" s="63">
        <f>AVERAGE(G29:G42)</f>
        <v>1.0087107449320287</v>
      </c>
      <c r="H44" s="55">
        <f>AVERAGE(H29:H42)</f>
        <v>2.5880581375000093</v>
      </c>
      <c r="I44" s="1"/>
      <c r="J44" s="5"/>
      <c r="K44" s="50"/>
    </row>
    <row r="45" spans="1:12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2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2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2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1:G21"/>
    <mergeCell ref="D9:F9"/>
    <mergeCell ref="D17:G17"/>
    <mergeCell ref="D18:G18"/>
    <mergeCell ref="D19:G19"/>
    <mergeCell ref="D20:G20"/>
    <mergeCell ref="D25:D27"/>
    <mergeCell ref="E25:E27"/>
    <mergeCell ref="F25:F27"/>
    <mergeCell ref="G25:G27"/>
    <mergeCell ref="H25:H27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B26" workbookViewId="0">
      <selection activeCell="H44" sqref="H44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  <col min="12" max="12" width="9.85546875" style="58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125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>
        <f>H20*80/100</f>
        <v>237.20976000000002</v>
      </c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65">
        <v>9883.74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296.51220000000001</v>
      </c>
      <c r="I20" s="1"/>
      <c r="J20" s="5"/>
      <c r="K20" s="58">
        <f>H20*0.9</f>
        <v>266.86098000000004</v>
      </c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112</v>
      </c>
      <c r="I21" s="1"/>
      <c r="J21" s="5"/>
      <c r="K21" s="60">
        <f>K20/H18%</f>
        <v>2.7</v>
      </c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ht="25.5" customHeight="1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44100</v>
      </c>
      <c r="E29" s="33">
        <v>296.51220000000001</v>
      </c>
      <c r="F29" s="33">
        <v>326.655235065</v>
      </c>
      <c r="G29" s="11">
        <f t="shared" ref="G29:G43" si="0">F29/E29</f>
        <v>1.1016586672150421</v>
      </c>
      <c r="H29" s="66">
        <f t="shared" ref="H29:H35" si="1">F29-E29</f>
        <v>30.143035064999992</v>
      </c>
      <c r="I29" s="1"/>
      <c r="J29" s="49"/>
      <c r="K29" s="50">
        <f>ROUND((F29/$H$18%),4)</f>
        <v>3.3050000000000002</v>
      </c>
      <c r="L29" s="58">
        <f t="shared" ref="L29:L42" si="2">(F29*10^7)/10^5</f>
        <v>32665.523506500002</v>
      </c>
    </row>
    <row r="30" spans="1:12" x14ac:dyDescent="0.25">
      <c r="A30" s="1"/>
      <c r="B30" s="6"/>
      <c r="C30" s="1"/>
      <c r="D30" s="46">
        <f>+D29+1</f>
        <v>44101</v>
      </c>
      <c r="E30" s="33">
        <v>296.51220000000001</v>
      </c>
      <c r="F30" s="67">
        <v>325.57667745800001</v>
      </c>
      <c r="G30" s="11">
        <f t="shared" si="0"/>
        <v>1.098021185833163</v>
      </c>
      <c r="H30" s="66">
        <f t="shared" si="1"/>
        <v>29.064477457999999</v>
      </c>
      <c r="I30" s="1"/>
      <c r="J30" s="49"/>
      <c r="K30" s="50">
        <f>ROUND((F30/$H$18%),4)</f>
        <v>3.2940999999999998</v>
      </c>
      <c r="L30" s="58">
        <f t="shared" si="2"/>
        <v>32557.667745799998</v>
      </c>
    </row>
    <row r="31" spans="1:12" x14ac:dyDescent="0.25">
      <c r="A31" s="1"/>
      <c r="B31" s="6"/>
      <c r="C31" s="1"/>
      <c r="D31" s="46">
        <f t="shared" ref="D31:D42" si="3">+D30+1</f>
        <v>44102</v>
      </c>
      <c r="E31" s="33">
        <v>296.51220000000001</v>
      </c>
      <c r="F31" s="68">
        <v>275.70401650000002</v>
      </c>
      <c r="G31" s="11">
        <f t="shared" si="0"/>
        <v>0.92982351653658779</v>
      </c>
      <c r="H31" s="66">
        <f t="shared" si="1"/>
        <v>-20.808183499999984</v>
      </c>
      <c r="I31" s="1"/>
      <c r="J31" s="49"/>
      <c r="K31" s="50">
        <f t="shared" ref="K31:K42" si="4">ROUND((F31/$H$18%),4)</f>
        <v>2.7894999999999999</v>
      </c>
      <c r="L31" s="58">
        <f t="shared" si="2"/>
        <v>27570.40165</v>
      </c>
    </row>
    <row r="32" spans="1:12" x14ac:dyDescent="0.25">
      <c r="A32" s="1"/>
      <c r="B32" s="6"/>
      <c r="C32" s="1"/>
      <c r="D32" s="46">
        <f t="shared" si="3"/>
        <v>44103</v>
      </c>
      <c r="E32" s="33">
        <v>296.51220000000001</v>
      </c>
      <c r="F32" s="67">
        <v>273.52013904500001</v>
      </c>
      <c r="G32" s="11">
        <f t="shared" si="0"/>
        <v>0.92245829697732507</v>
      </c>
      <c r="H32" s="66">
        <f t="shared" si="1"/>
        <v>-22.992060954999999</v>
      </c>
      <c r="I32" s="1"/>
      <c r="J32" s="49"/>
      <c r="K32" s="50">
        <f t="shared" si="4"/>
        <v>2.7673999999999999</v>
      </c>
      <c r="L32" s="58">
        <f t="shared" si="2"/>
        <v>27352.013904500003</v>
      </c>
    </row>
    <row r="33" spans="1:12" x14ac:dyDescent="0.25">
      <c r="A33" s="1"/>
      <c r="B33" s="6"/>
      <c r="C33" s="1"/>
      <c r="D33" s="46">
        <f t="shared" si="3"/>
        <v>44104</v>
      </c>
      <c r="E33" s="33">
        <v>296.51220000000001</v>
      </c>
      <c r="F33" s="67">
        <v>311.81323355699999</v>
      </c>
      <c r="G33" s="11">
        <f t="shared" si="0"/>
        <v>1.0516033861574667</v>
      </c>
      <c r="H33" s="66">
        <f t="shared" si="1"/>
        <v>15.301033556999982</v>
      </c>
      <c r="I33" s="1"/>
      <c r="J33" s="49"/>
      <c r="K33" s="50">
        <f t="shared" si="4"/>
        <v>3.1547999999999998</v>
      </c>
      <c r="L33" s="58">
        <f t="shared" si="2"/>
        <v>31181.323355699999</v>
      </c>
    </row>
    <row r="34" spans="1:12" x14ac:dyDescent="0.25">
      <c r="A34" s="1"/>
      <c r="B34" s="6"/>
      <c r="C34" s="1"/>
      <c r="D34" s="46">
        <f t="shared" si="3"/>
        <v>44105</v>
      </c>
      <c r="E34" s="33">
        <v>296.51220000000001</v>
      </c>
      <c r="F34" s="67">
        <v>351.79595443699998</v>
      </c>
      <c r="G34" s="11">
        <f t="shared" si="0"/>
        <v>1.1864468120940723</v>
      </c>
      <c r="H34" s="66">
        <f t="shared" si="1"/>
        <v>55.28375443699997</v>
      </c>
      <c r="I34" s="1"/>
      <c r="J34" s="49"/>
      <c r="K34" s="50">
        <f t="shared" si="4"/>
        <v>3.5592999999999999</v>
      </c>
      <c r="L34" s="58">
        <f t="shared" si="2"/>
        <v>35179.595443699996</v>
      </c>
    </row>
    <row r="35" spans="1:12" x14ac:dyDescent="0.25">
      <c r="A35" s="1"/>
      <c r="B35" s="6"/>
      <c r="C35" s="1"/>
      <c r="D35" s="46">
        <f t="shared" si="3"/>
        <v>44106</v>
      </c>
      <c r="E35" s="33">
        <v>296.51220000000001</v>
      </c>
      <c r="F35" s="67">
        <v>344.40926838400003</v>
      </c>
      <c r="G35" s="11">
        <f t="shared" si="0"/>
        <v>1.161534899353214</v>
      </c>
      <c r="H35" s="66">
        <f t="shared" si="1"/>
        <v>47.897068384000022</v>
      </c>
      <c r="I35" s="1"/>
      <c r="J35" s="49"/>
      <c r="K35" s="50">
        <f t="shared" si="4"/>
        <v>3.4845999999999999</v>
      </c>
      <c r="L35" s="58">
        <f t="shared" si="2"/>
        <v>34440.926838400002</v>
      </c>
    </row>
    <row r="36" spans="1:12" x14ac:dyDescent="0.25">
      <c r="A36" s="1"/>
      <c r="B36" s="6"/>
      <c r="C36" s="1"/>
      <c r="D36" s="46">
        <f t="shared" si="3"/>
        <v>44107</v>
      </c>
      <c r="E36" s="33">
        <v>296.51220000000001</v>
      </c>
      <c r="F36" s="67">
        <v>292.57546217300001</v>
      </c>
      <c r="G36" s="11">
        <f t="shared" ref="G36:G37" si="5">F36/E36</f>
        <v>0.98672318431754236</v>
      </c>
      <c r="H36" s="66">
        <f t="shared" ref="H36:H37" si="6">F36-E36</f>
        <v>-3.9367378270000017</v>
      </c>
      <c r="I36" s="1"/>
      <c r="J36" s="49"/>
      <c r="K36" s="50">
        <f t="shared" si="4"/>
        <v>2.9601999999999999</v>
      </c>
      <c r="L36" s="58">
        <f t="shared" si="2"/>
        <v>29257.546217300001</v>
      </c>
    </row>
    <row r="37" spans="1:12" x14ac:dyDescent="0.25">
      <c r="A37" s="1"/>
      <c r="B37" s="6"/>
      <c r="C37" s="1"/>
      <c r="D37" s="46">
        <f t="shared" si="3"/>
        <v>44108</v>
      </c>
      <c r="E37" s="33">
        <v>296.51220000000001</v>
      </c>
      <c r="F37" s="67">
        <v>287.50982093300001</v>
      </c>
      <c r="G37" s="11">
        <f t="shared" si="5"/>
        <v>0.96963909388214042</v>
      </c>
      <c r="H37" s="66">
        <f t="shared" si="6"/>
        <v>-9.0023790669999926</v>
      </c>
      <c r="I37" s="1"/>
      <c r="J37" s="49"/>
      <c r="K37" s="50">
        <f t="shared" si="4"/>
        <v>2.9089</v>
      </c>
      <c r="L37" s="58">
        <f t="shared" si="2"/>
        <v>28750.982093300001</v>
      </c>
    </row>
    <row r="38" spans="1:12" x14ac:dyDescent="0.25">
      <c r="A38" s="1"/>
      <c r="B38" s="6"/>
      <c r="C38" s="1"/>
      <c r="D38" s="46">
        <f t="shared" si="3"/>
        <v>44109</v>
      </c>
      <c r="E38" s="33">
        <v>296.51220000000001</v>
      </c>
      <c r="F38" s="67">
        <v>275.53998656199997</v>
      </c>
      <c r="G38" s="11">
        <f t="shared" ref="G38" si="7">F38/E38</f>
        <v>0.92927031859734599</v>
      </c>
      <c r="H38" s="66">
        <f t="shared" ref="H38" si="8">F38-E38</f>
        <v>-20.97221343800004</v>
      </c>
      <c r="I38" s="1"/>
      <c r="J38" s="49"/>
      <c r="K38" s="50">
        <f t="shared" si="4"/>
        <v>2.7877999999999998</v>
      </c>
      <c r="L38" s="58">
        <f t="shared" si="2"/>
        <v>27553.998656199998</v>
      </c>
    </row>
    <row r="39" spans="1:12" x14ac:dyDescent="0.25">
      <c r="A39" s="1"/>
      <c r="B39" s="6"/>
      <c r="C39" s="1"/>
      <c r="D39" s="46">
        <f t="shared" si="3"/>
        <v>44110</v>
      </c>
      <c r="E39" s="33">
        <v>296.51220000000001</v>
      </c>
      <c r="F39" s="67">
        <v>275.549271718</v>
      </c>
      <c r="G39" s="11">
        <f t="shared" ref="G39" si="9">F39/E39</f>
        <v>0.92930163318069203</v>
      </c>
      <c r="H39" s="66">
        <f t="shared" ref="H39" si="10">F39-E39</f>
        <v>-20.962928282000007</v>
      </c>
      <c r="I39" s="1"/>
      <c r="J39" s="49"/>
      <c r="K39" s="50">
        <f t="shared" si="4"/>
        <v>2.7879</v>
      </c>
      <c r="L39" s="58">
        <f t="shared" si="2"/>
        <v>27554.927171799998</v>
      </c>
    </row>
    <row r="40" spans="1:12" x14ac:dyDescent="0.25">
      <c r="A40" s="1"/>
      <c r="B40" s="6"/>
      <c r="C40" s="1"/>
      <c r="D40" s="46">
        <f t="shared" si="3"/>
        <v>44111</v>
      </c>
      <c r="E40" s="33">
        <v>296.51220000000001</v>
      </c>
      <c r="F40" s="67">
        <v>295.20004462700001</v>
      </c>
      <c r="G40" s="11">
        <f t="shared" ref="G40" si="11">F40/E40</f>
        <v>0.99557470022144112</v>
      </c>
      <c r="H40" s="66">
        <f t="shared" ref="H40" si="12">F40-E40</f>
        <v>-1.312155372999996</v>
      </c>
      <c r="I40" s="1"/>
      <c r="J40" s="49"/>
      <c r="K40" s="50">
        <f t="shared" si="4"/>
        <v>2.9866999999999999</v>
      </c>
      <c r="L40" s="58">
        <f t="shared" si="2"/>
        <v>29520.004462699999</v>
      </c>
    </row>
    <row r="41" spans="1:12" x14ac:dyDescent="0.25">
      <c r="A41" s="1"/>
      <c r="B41" s="6"/>
      <c r="C41" s="1"/>
      <c r="D41" s="46">
        <f t="shared" si="3"/>
        <v>44112</v>
      </c>
      <c r="E41" s="33">
        <v>296.51220000000001</v>
      </c>
      <c r="F41" s="67">
        <v>272.92442433100001</v>
      </c>
      <c r="G41" s="11">
        <f t="shared" ref="G41:G42" si="13">F41/E41</f>
        <v>0.92044922377898786</v>
      </c>
      <c r="H41" s="66">
        <f t="shared" ref="H41:H42" si="14">F41-E41</f>
        <v>-23.587775668999996</v>
      </c>
      <c r="I41" s="1"/>
      <c r="J41" s="49"/>
      <c r="K41" s="50">
        <f t="shared" si="4"/>
        <v>2.7612999999999999</v>
      </c>
      <c r="L41" s="58">
        <f t="shared" si="2"/>
        <v>27292.442433100001</v>
      </c>
    </row>
    <row r="42" spans="1:12" x14ac:dyDescent="0.25">
      <c r="A42" s="1"/>
      <c r="B42" s="6"/>
      <c r="C42" s="1"/>
      <c r="D42" s="46">
        <f t="shared" si="3"/>
        <v>44113</v>
      </c>
      <c r="E42" s="33">
        <v>296.51220000000001</v>
      </c>
      <c r="F42" s="67">
        <v>315.15455233500001</v>
      </c>
      <c r="G42" s="11">
        <f t="shared" si="13"/>
        <v>1.062872125784369</v>
      </c>
      <c r="H42" s="66">
        <f t="shared" si="14"/>
        <v>18.642352334999998</v>
      </c>
      <c r="J42" s="49"/>
      <c r="K42" s="50">
        <f t="shared" si="4"/>
        <v>3.1886000000000001</v>
      </c>
      <c r="L42" s="58">
        <f t="shared" si="2"/>
        <v>31515.455233500001</v>
      </c>
    </row>
    <row r="43" spans="1:12" x14ac:dyDescent="0.25">
      <c r="A43" s="1"/>
      <c r="B43" s="6"/>
      <c r="C43" s="1"/>
      <c r="D43" s="42" t="s">
        <v>77</v>
      </c>
      <c r="E43" s="33">
        <f>SUM(E29:E42)</f>
        <v>4151.1708000000008</v>
      </c>
      <c r="F43" s="34">
        <f>SUM(F29:F42)</f>
        <v>4223.9280871250003</v>
      </c>
      <c r="G43" s="11">
        <f t="shared" si="0"/>
        <v>1.0175269317092419</v>
      </c>
      <c r="H43" s="34">
        <f>SUM(H29:H42)</f>
        <v>72.757287124999948</v>
      </c>
      <c r="I43" s="1"/>
      <c r="J43" s="5"/>
      <c r="K43" s="50"/>
    </row>
    <row r="44" spans="1:12" x14ac:dyDescent="0.25">
      <c r="A44" s="1"/>
      <c r="B44" s="6"/>
      <c r="C44" s="1"/>
      <c r="D44" s="9" t="s">
        <v>0</v>
      </c>
      <c r="E44" s="8">
        <f>AVERAGE(E29:E42)</f>
        <v>296.51220000000006</v>
      </c>
      <c r="F44" s="8">
        <f>AVERAGE(F29:F42)</f>
        <v>301.70914908035718</v>
      </c>
      <c r="G44" s="63">
        <f>AVERAGE(G29:G42)</f>
        <v>1.0175269317092421</v>
      </c>
      <c r="H44" s="55">
        <f>AVERAGE(H29:H42)</f>
        <v>5.1969490803571388</v>
      </c>
      <c r="I44" s="1"/>
      <c r="J44" s="5"/>
      <c r="K44" s="50"/>
    </row>
    <row r="45" spans="1:12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2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2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2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1:G21"/>
    <mergeCell ref="D9:F9"/>
    <mergeCell ref="D17:G17"/>
    <mergeCell ref="D18:G18"/>
    <mergeCell ref="D19:G19"/>
    <mergeCell ref="D20:G20"/>
    <mergeCell ref="D25:D27"/>
    <mergeCell ref="E25:E27"/>
    <mergeCell ref="F25:F27"/>
    <mergeCell ref="G25:G27"/>
    <mergeCell ref="H25:H27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9" workbookViewId="0"/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  <col min="12" max="12" width="9.85546875" style="58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126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 s="58">
        <f>H20*90/100</f>
        <v>268.35866999999996</v>
      </c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65">
        <v>9939.2099999999991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298.17629999999997</v>
      </c>
      <c r="I20" s="1"/>
      <c r="J20" s="5"/>
      <c r="K20" s="58">
        <f>H20*0.9</f>
        <v>268.35866999999996</v>
      </c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112</v>
      </c>
      <c r="I21" s="1"/>
      <c r="J21" s="5"/>
      <c r="K21" s="60">
        <f>K20/H18%</f>
        <v>2.7</v>
      </c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ht="25.5" customHeight="1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44114</v>
      </c>
      <c r="E29" s="33">
        <v>298.17629999999997</v>
      </c>
      <c r="F29" s="33">
        <v>308.100615844</v>
      </c>
      <c r="G29" s="11">
        <f t="shared" ref="G29:G43" si="0">F29/E29</f>
        <v>1.0332833824955237</v>
      </c>
      <c r="H29" s="66">
        <f t="shared" ref="H29:H41" si="1">F29-E29</f>
        <v>9.9243158440000343</v>
      </c>
      <c r="I29" s="1"/>
      <c r="J29" s="49"/>
      <c r="K29" s="50">
        <f>ROUND((F29/$H$18%),4)</f>
        <v>3.0998999999999999</v>
      </c>
      <c r="L29" s="58">
        <f t="shared" ref="L29:L42" si="2">(F29*10^7)/10^5</f>
        <v>30810.061584400002</v>
      </c>
    </row>
    <row r="30" spans="1:12" x14ac:dyDescent="0.25">
      <c r="A30" s="1"/>
      <c r="B30" s="6"/>
      <c r="C30" s="1"/>
      <c r="D30" s="46">
        <f>+D29+1</f>
        <v>44115</v>
      </c>
      <c r="E30" s="33">
        <v>298.17629999999997</v>
      </c>
      <c r="F30" s="67">
        <v>306.68216876700001</v>
      </c>
      <c r="G30" s="11">
        <f t="shared" si="0"/>
        <v>1.0285263073121507</v>
      </c>
      <c r="H30" s="66">
        <f t="shared" si="1"/>
        <v>8.5058687670000381</v>
      </c>
      <c r="I30" s="1"/>
      <c r="J30" s="49"/>
      <c r="K30" s="50">
        <f>ROUND((F30/$H$18%),4)</f>
        <v>3.0855999999999999</v>
      </c>
      <c r="L30" s="58">
        <f t="shared" si="2"/>
        <v>30668.2168767</v>
      </c>
    </row>
    <row r="31" spans="1:12" x14ac:dyDescent="0.25">
      <c r="A31" s="1"/>
      <c r="B31" s="6"/>
      <c r="C31" s="1"/>
      <c r="D31" s="46">
        <f t="shared" ref="D31:D42" si="3">+D30+1</f>
        <v>44116</v>
      </c>
      <c r="E31" s="33">
        <v>298.17629999999997</v>
      </c>
      <c r="F31" s="68">
        <v>279.95177139499998</v>
      </c>
      <c r="G31" s="11">
        <f t="shared" si="0"/>
        <v>0.93888002297633988</v>
      </c>
      <c r="H31" s="66">
        <f t="shared" si="1"/>
        <v>-18.224528604999989</v>
      </c>
      <c r="I31" s="1"/>
      <c r="J31" s="49"/>
      <c r="K31" s="50">
        <f t="shared" ref="K31:K42" si="4">ROUND((F31/$H$18%),4)</f>
        <v>2.8166000000000002</v>
      </c>
      <c r="L31" s="58">
        <f t="shared" si="2"/>
        <v>27995.1771395</v>
      </c>
    </row>
    <row r="32" spans="1:12" x14ac:dyDescent="0.25">
      <c r="A32" s="1"/>
      <c r="B32" s="6"/>
      <c r="C32" s="1"/>
      <c r="D32" s="46">
        <f t="shared" si="3"/>
        <v>44117</v>
      </c>
      <c r="E32" s="33">
        <v>298.17629999999997</v>
      </c>
      <c r="F32" s="67">
        <v>279.14076216799998</v>
      </c>
      <c r="G32" s="11">
        <f t="shared" si="0"/>
        <v>0.93616012462425757</v>
      </c>
      <c r="H32" s="66">
        <f t="shared" si="1"/>
        <v>-19.035537831999989</v>
      </c>
      <c r="I32" s="1"/>
      <c r="J32" s="49"/>
      <c r="K32" s="50">
        <f t="shared" si="4"/>
        <v>2.8085</v>
      </c>
      <c r="L32" s="58">
        <f t="shared" si="2"/>
        <v>27914.076216799996</v>
      </c>
    </row>
    <row r="33" spans="1:12" x14ac:dyDescent="0.25">
      <c r="A33" s="1"/>
      <c r="B33" s="6"/>
      <c r="C33" s="1"/>
      <c r="D33" s="46">
        <f t="shared" si="3"/>
        <v>44118</v>
      </c>
      <c r="E33" s="33">
        <v>298.17629999999997</v>
      </c>
      <c r="F33" s="67">
        <v>280.06335710900004</v>
      </c>
      <c r="G33" s="11">
        <f t="shared" si="0"/>
        <v>0.93925425028414422</v>
      </c>
      <c r="H33" s="66">
        <f t="shared" si="1"/>
        <v>-18.112942890999932</v>
      </c>
      <c r="I33" s="1"/>
      <c r="J33" s="49"/>
      <c r="K33" s="50">
        <f t="shared" si="4"/>
        <v>2.8178000000000001</v>
      </c>
      <c r="L33" s="58">
        <f t="shared" si="2"/>
        <v>28006.335710900003</v>
      </c>
    </row>
    <row r="34" spans="1:12" x14ac:dyDescent="0.25">
      <c r="A34" s="1"/>
      <c r="B34" s="6"/>
      <c r="C34" s="1"/>
      <c r="D34" s="46">
        <f t="shared" si="3"/>
        <v>44119</v>
      </c>
      <c r="E34" s="33">
        <v>298.17629999999997</v>
      </c>
      <c r="F34" s="67">
        <v>279.643694702</v>
      </c>
      <c r="G34" s="11">
        <f t="shared" si="0"/>
        <v>0.93784681982437923</v>
      </c>
      <c r="H34" s="66">
        <f t="shared" si="1"/>
        <v>-18.532605297999964</v>
      </c>
      <c r="I34" s="1"/>
      <c r="J34" s="49"/>
      <c r="K34" s="50">
        <f t="shared" si="4"/>
        <v>2.8134999999999999</v>
      </c>
      <c r="L34" s="58">
        <f t="shared" si="2"/>
        <v>27964.369470199999</v>
      </c>
    </row>
    <row r="35" spans="1:12" x14ac:dyDescent="0.25">
      <c r="A35" s="1"/>
      <c r="B35" s="6"/>
      <c r="C35" s="1"/>
      <c r="D35" s="46">
        <f t="shared" si="3"/>
        <v>44120</v>
      </c>
      <c r="E35" s="33">
        <v>298.17629999999997</v>
      </c>
      <c r="F35" s="67">
        <v>354.40896007499998</v>
      </c>
      <c r="G35" s="11">
        <f t="shared" si="0"/>
        <v>1.1885886305350224</v>
      </c>
      <c r="H35" s="66">
        <f t="shared" si="1"/>
        <v>56.232660075000013</v>
      </c>
      <c r="I35" s="1"/>
      <c r="J35" s="49"/>
      <c r="K35" s="50">
        <f t="shared" si="4"/>
        <v>3.5657999999999999</v>
      </c>
      <c r="L35" s="58">
        <f t="shared" si="2"/>
        <v>35440.8960075</v>
      </c>
    </row>
    <row r="36" spans="1:12" x14ac:dyDescent="0.25">
      <c r="A36" s="1"/>
      <c r="B36" s="6"/>
      <c r="C36" s="1"/>
      <c r="D36" s="46">
        <f t="shared" si="3"/>
        <v>44121</v>
      </c>
      <c r="E36" s="33">
        <v>298.17629999999997</v>
      </c>
      <c r="F36" s="67">
        <v>299.90191831799996</v>
      </c>
      <c r="G36" s="11">
        <f t="shared" si="0"/>
        <v>1.0057872417023084</v>
      </c>
      <c r="H36" s="66">
        <f t="shared" si="1"/>
        <v>1.725618317999988</v>
      </c>
      <c r="I36" s="1"/>
      <c r="J36" s="49"/>
      <c r="K36" s="50">
        <f t="shared" si="4"/>
        <v>3.0173999999999999</v>
      </c>
      <c r="L36" s="58">
        <f t="shared" si="2"/>
        <v>29990.191831799995</v>
      </c>
    </row>
    <row r="37" spans="1:12" x14ac:dyDescent="0.25">
      <c r="A37" s="1"/>
      <c r="B37" s="6"/>
      <c r="C37" s="1"/>
      <c r="D37" s="46">
        <f t="shared" si="3"/>
        <v>44122</v>
      </c>
      <c r="E37" s="33">
        <v>298.17629999999997</v>
      </c>
      <c r="F37" s="67">
        <v>290.98520110300001</v>
      </c>
      <c r="G37" s="11">
        <f t="shared" si="0"/>
        <v>0.97588306348626652</v>
      </c>
      <c r="H37" s="66">
        <f t="shared" si="1"/>
        <v>-7.1910988969999607</v>
      </c>
      <c r="I37" s="1"/>
      <c r="J37" s="49"/>
      <c r="K37" s="50">
        <f t="shared" si="4"/>
        <v>2.9276</v>
      </c>
      <c r="L37" s="58">
        <f t="shared" si="2"/>
        <v>29098.520110300004</v>
      </c>
    </row>
    <row r="38" spans="1:12" x14ac:dyDescent="0.25">
      <c r="A38" s="1"/>
      <c r="B38" s="6"/>
      <c r="C38" s="1"/>
      <c r="D38" s="46">
        <f t="shared" si="3"/>
        <v>44123</v>
      </c>
      <c r="E38" s="33">
        <v>298.17629999999997</v>
      </c>
      <c r="F38" s="67">
        <v>299.34792284600002</v>
      </c>
      <c r="G38" s="11">
        <f t="shared" si="0"/>
        <v>1.0039292956750756</v>
      </c>
      <c r="H38" s="66">
        <f t="shared" si="1"/>
        <v>1.171622846000048</v>
      </c>
      <c r="I38" s="1"/>
      <c r="J38" s="49"/>
      <c r="K38" s="50">
        <f t="shared" si="4"/>
        <v>3.0118</v>
      </c>
      <c r="L38" s="58">
        <f t="shared" si="2"/>
        <v>29934.7922846</v>
      </c>
    </row>
    <row r="39" spans="1:12" x14ac:dyDescent="0.25">
      <c r="A39" s="1"/>
      <c r="B39" s="6"/>
      <c r="C39" s="1"/>
      <c r="D39" s="46">
        <f t="shared" si="3"/>
        <v>44124</v>
      </c>
      <c r="E39" s="33">
        <v>298.17629999999997</v>
      </c>
      <c r="F39" s="67">
        <v>303.414825984</v>
      </c>
      <c r="G39" s="11">
        <f t="shared" si="0"/>
        <v>1.0175685525107128</v>
      </c>
      <c r="H39" s="66">
        <f t="shared" si="1"/>
        <v>5.2385259840000344</v>
      </c>
      <c r="I39" s="1"/>
      <c r="J39" s="49"/>
      <c r="K39" s="50">
        <f t="shared" si="4"/>
        <v>3.0527000000000002</v>
      </c>
      <c r="L39" s="58">
        <f t="shared" si="2"/>
        <v>30341.482598400002</v>
      </c>
    </row>
    <row r="40" spans="1:12" x14ac:dyDescent="0.25">
      <c r="A40" s="1"/>
      <c r="B40" s="6"/>
      <c r="C40" s="1"/>
      <c r="D40" s="46">
        <f t="shared" si="3"/>
        <v>44125</v>
      </c>
      <c r="E40" s="33">
        <v>298.17629999999997</v>
      </c>
      <c r="F40" s="67">
        <v>304.401481354</v>
      </c>
      <c r="G40" s="11">
        <f t="shared" si="0"/>
        <v>1.0208775189510368</v>
      </c>
      <c r="H40" s="66">
        <f t="shared" si="1"/>
        <v>6.2251813540000285</v>
      </c>
      <c r="I40" s="1"/>
      <c r="J40" s="49"/>
      <c r="K40" s="50">
        <f t="shared" si="4"/>
        <v>3.0626000000000002</v>
      </c>
      <c r="L40" s="58">
        <f t="shared" si="2"/>
        <v>30440.148135399999</v>
      </c>
    </row>
    <row r="41" spans="1:12" x14ac:dyDescent="0.25">
      <c r="A41" s="1"/>
      <c r="B41" s="6"/>
      <c r="C41" s="1"/>
      <c r="D41" s="46">
        <f t="shared" si="3"/>
        <v>44126</v>
      </c>
      <c r="E41" s="33">
        <v>298.17629999999997</v>
      </c>
      <c r="F41" s="67">
        <v>305.45274875300004</v>
      </c>
      <c r="G41" s="11">
        <f t="shared" si="0"/>
        <v>1.0244031760840819</v>
      </c>
      <c r="H41" s="66">
        <f t="shared" si="1"/>
        <v>7.2764487530000679</v>
      </c>
      <c r="I41" s="1"/>
      <c r="J41" s="49"/>
      <c r="K41" s="50">
        <f t="shared" si="4"/>
        <v>3.0731999999999999</v>
      </c>
      <c r="L41" s="58">
        <f t="shared" si="2"/>
        <v>30545.274875300001</v>
      </c>
    </row>
    <row r="42" spans="1:12" x14ac:dyDescent="0.25">
      <c r="A42" s="1"/>
      <c r="B42" s="6"/>
      <c r="C42" s="1"/>
      <c r="D42" s="46">
        <f t="shared" si="3"/>
        <v>44127</v>
      </c>
      <c r="E42" s="33">
        <v>298.17629999999997</v>
      </c>
      <c r="F42" s="67">
        <v>321.89329694499997</v>
      </c>
      <c r="G42" s="11">
        <f t="shared" ref="G42" si="5">F42/E42</f>
        <v>1.0795401812451224</v>
      </c>
      <c r="H42" s="66">
        <f t="shared" ref="H42" si="6">F42-E42</f>
        <v>23.716996945000005</v>
      </c>
      <c r="J42" s="49"/>
      <c r="K42" s="50">
        <f t="shared" si="4"/>
        <v>3.2385999999999999</v>
      </c>
      <c r="L42" s="58">
        <f t="shared" si="2"/>
        <v>32189.329694499997</v>
      </c>
    </row>
    <row r="43" spans="1:12" x14ac:dyDescent="0.25">
      <c r="A43" s="1"/>
      <c r="B43" s="6"/>
      <c r="C43" s="1"/>
      <c r="D43" s="42" t="s">
        <v>77</v>
      </c>
      <c r="E43" s="33">
        <f>SUM(E29:E42)</f>
        <v>4174.4682000000003</v>
      </c>
      <c r="F43" s="34">
        <f>SUM(F29:F42)</f>
        <v>4213.388725363</v>
      </c>
      <c r="G43" s="11">
        <f t="shared" si="0"/>
        <v>1.0093234691218871</v>
      </c>
      <c r="H43" s="34">
        <f>SUM(H29:H42)</f>
        <v>38.920525363000422</v>
      </c>
      <c r="I43" s="1"/>
      <c r="J43" s="5"/>
      <c r="K43" s="50"/>
    </row>
    <row r="44" spans="1:12" x14ac:dyDescent="0.25">
      <c r="A44" s="1"/>
      <c r="B44" s="6"/>
      <c r="C44" s="1"/>
      <c r="D44" s="9" t="s">
        <v>0</v>
      </c>
      <c r="E44" s="8">
        <f>AVERAGE(E29:E42)</f>
        <v>298.17630000000003</v>
      </c>
      <c r="F44" s="8">
        <f>AVERAGE(F29:F42)</f>
        <v>300.95633752592857</v>
      </c>
      <c r="G44" s="63">
        <f>AVERAGE(G29:G42)</f>
        <v>1.0093234691218873</v>
      </c>
      <c r="H44" s="55">
        <f>AVERAGE(H29:H42)</f>
        <v>2.7800375259286016</v>
      </c>
      <c r="I44" s="1"/>
      <c r="J44" s="5"/>
      <c r="K44" s="50"/>
    </row>
    <row r="45" spans="1:12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2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2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2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5:D27"/>
    <mergeCell ref="E25:E27"/>
    <mergeCell ref="F25:F27"/>
    <mergeCell ref="G25:G27"/>
    <mergeCell ref="H25:H27"/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13" workbookViewId="0">
      <selection activeCell="K17" sqref="K17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  <col min="12" max="12" width="9.85546875" style="58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127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 s="58">
        <f>H20*90/100</f>
        <v>251.91647999999998</v>
      </c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65">
        <v>9330.24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279.90719999999999</v>
      </c>
      <c r="I20" s="1"/>
      <c r="J20" s="5"/>
      <c r="K20" s="58">
        <f>H20*0.9</f>
        <v>251.91648000000001</v>
      </c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112</v>
      </c>
      <c r="I21" s="1"/>
      <c r="J21" s="5"/>
      <c r="K21" s="60">
        <f>K20/H18%</f>
        <v>2.7</v>
      </c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ht="25.5" customHeight="1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44128</v>
      </c>
      <c r="E29" s="33">
        <v>279.90719999999999</v>
      </c>
      <c r="F29" s="33">
        <v>275.39164931700003</v>
      </c>
      <c r="G29" s="11">
        <f t="shared" ref="G29:G43" si="0">F29/E29</f>
        <v>0.98386768656540469</v>
      </c>
      <c r="H29" s="66">
        <f t="shared" ref="H29:H35" si="1">F29-E29</f>
        <v>-4.5155506829999581</v>
      </c>
      <c r="I29" s="1"/>
      <c r="J29" s="49"/>
      <c r="K29" s="50">
        <f>ROUND((F29/$H$18%),4)</f>
        <v>2.9516</v>
      </c>
      <c r="L29" s="58">
        <f t="shared" ref="L29:L42" si="2">(F29*10^7)/10^5</f>
        <v>27539.164931700001</v>
      </c>
    </row>
    <row r="30" spans="1:12" x14ac:dyDescent="0.25">
      <c r="A30" s="1"/>
      <c r="B30" s="6"/>
      <c r="C30" s="1"/>
      <c r="D30" s="46">
        <f>+D29+1</f>
        <v>44129</v>
      </c>
      <c r="E30" s="33">
        <v>279.90719999999999</v>
      </c>
      <c r="F30" s="67">
        <v>274.24472100500003</v>
      </c>
      <c r="G30" s="11">
        <f t="shared" si="0"/>
        <v>0.97977015598384054</v>
      </c>
      <c r="H30" s="66">
        <f t="shared" si="1"/>
        <v>-5.6624789949999581</v>
      </c>
      <c r="I30" s="1"/>
      <c r="J30" s="49"/>
      <c r="K30" s="50">
        <f>ROUND((F30/$H$18%),4)</f>
        <v>2.9392999999999998</v>
      </c>
      <c r="L30" s="58">
        <f t="shared" si="2"/>
        <v>27424.472100500003</v>
      </c>
    </row>
    <row r="31" spans="1:12" x14ac:dyDescent="0.25">
      <c r="A31" s="1"/>
      <c r="B31" s="6"/>
      <c r="C31" s="1"/>
      <c r="D31" s="46">
        <f t="shared" ref="D31:D42" si="3">+D30+1</f>
        <v>44130</v>
      </c>
      <c r="E31" s="33">
        <v>279.90719999999999</v>
      </c>
      <c r="F31" s="68">
        <v>260.57778743200004</v>
      </c>
      <c r="G31" s="11">
        <f t="shared" si="0"/>
        <v>0.93094349638737428</v>
      </c>
      <c r="H31" s="66">
        <f t="shared" si="1"/>
        <v>-19.329412567999952</v>
      </c>
      <c r="I31" s="1"/>
      <c r="J31" s="49"/>
      <c r="K31" s="50">
        <f t="shared" ref="K31:K42" si="4">ROUND((F31/$H$18%),4)</f>
        <v>2.7928000000000002</v>
      </c>
      <c r="L31" s="58">
        <f t="shared" si="2"/>
        <v>26057.7787432</v>
      </c>
    </row>
    <row r="32" spans="1:12" x14ac:dyDescent="0.25">
      <c r="A32" s="1"/>
      <c r="B32" s="6"/>
      <c r="C32" s="1"/>
      <c r="D32" s="46">
        <f t="shared" si="3"/>
        <v>44131</v>
      </c>
      <c r="E32" s="33">
        <v>279.90719999999999</v>
      </c>
      <c r="F32" s="67">
        <v>260.81509949600002</v>
      </c>
      <c r="G32" s="11">
        <f t="shared" si="0"/>
        <v>0.93179132046621171</v>
      </c>
      <c r="H32" s="66">
        <f t="shared" si="1"/>
        <v>-19.092100503999973</v>
      </c>
      <c r="I32" s="1"/>
      <c r="J32" s="49"/>
      <c r="K32" s="50">
        <f t="shared" si="4"/>
        <v>2.7953999999999999</v>
      </c>
      <c r="L32" s="58">
        <f t="shared" si="2"/>
        <v>26081.5099496</v>
      </c>
    </row>
    <row r="33" spans="1:12" x14ac:dyDescent="0.25">
      <c r="A33" s="1"/>
      <c r="B33" s="6"/>
      <c r="C33" s="1"/>
      <c r="D33" s="46">
        <f t="shared" si="3"/>
        <v>44132</v>
      </c>
      <c r="E33" s="33">
        <v>279.90719999999999</v>
      </c>
      <c r="F33" s="67">
        <v>263.00527013499999</v>
      </c>
      <c r="G33" s="11">
        <f t="shared" si="0"/>
        <v>0.93961595176901491</v>
      </c>
      <c r="H33" s="66">
        <f t="shared" si="1"/>
        <v>-16.901929865</v>
      </c>
      <c r="I33" s="1"/>
      <c r="J33" s="49"/>
      <c r="K33" s="50">
        <f t="shared" si="4"/>
        <v>2.8188</v>
      </c>
      <c r="L33" s="58">
        <f t="shared" si="2"/>
        <v>26300.527013499999</v>
      </c>
    </row>
    <row r="34" spans="1:12" x14ac:dyDescent="0.25">
      <c r="A34" s="1"/>
      <c r="B34" s="6"/>
      <c r="C34" s="1"/>
      <c r="D34" s="46">
        <f t="shared" si="3"/>
        <v>44133</v>
      </c>
      <c r="E34" s="33">
        <v>279.90719999999999</v>
      </c>
      <c r="F34" s="67">
        <v>379.72692469699996</v>
      </c>
      <c r="G34" s="11">
        <f t="shared" si="0"/>
        <v>1.3566172099074263</v>
      </c>
      <c r="H34" s="66">
        <f t="shared" si="1"/>
        <v>99.81972469699997</v>
      </c>
      <c r="I34" s="1"/>
      <c r="J34" s="49"/>
      <c r="K34" s="50">
        <f t="shared" si="4"/>
        <v>4.0698999999999996</v>
      </c>
      <c r="L34" s="58">
        <f t="shared" si="2"/>
        <v>37972.692469699999</v>
      </c>
    </row>
    <row r="35" spans="1:12" x14ac:dyDescent="0.25">
      <c r="A35" s="1"/>
      <c r="B35" s="6"/>
      <c r="C35" s="1"/>
      <c r="D35" s="46">
        <f t="shared" si="3"/>
        <v>44134</v>
      </c>
      <c r="E35" s="33">
        <v>279.90719999999999</v>
      </c>
      <c r="F35" s="67">
        <v>366.300398906</v>
      </c>
      <c r="G35" s="11">
        <f t="shared" si="0"/>
        <v>1.3086494341910462</v>
      </c>
      <c r="H35" s="66">
        <f t="shared" si="1"/>
        <v>86.393198906000009</v>
      </c>
      <c r="I35" s="1"/>
      <c r="J35" s="49"/>
      <c r="K35" s="50">
        <f>ROUND((F35/$H$18%),4)</f>
        <v>3.9258999999999999</v>
      </c>
      <c r="L35" s="58">
        <f>(F35*10^7)/10^5</f>
        <v>36630.039890599997</v>
      </c>
    </row>
    <row r="36" spans="1:12" x14ac:dyDescent="0.25">
      <c r="A36" s="1"/>
      <c r="B36" s="6"/>
      <c r="C36" s="1"/>
      <c r="D36" s="46">
        <f t="shared" si="3"/>
        <v>44135</v>
      </c>
      <c r="E36" s="33">
        <v>279.90719999999999</v>
      </c>
      <c r="F36" s="67">
        <v>279.59093773699999</v>
      </c>
      <c r="G36" s="11">
        <f t="shared" ref="G36:G37" si="5">F36/E36</f>
        <v>0.99887011744249521</v>
      </c>
      <c r="H36" s="66">
        <f t="shared" ref="H36:H37" si="6">F36-E36</f>
        <v>-0.31626226299999871</v>
      </c>
      <c r="I36" s="1"/>
      <c r="J36" s="49"/>
      <c r="K36" s="50">
        <f t="shared" si="4"/>
        <v>2.9965999999999999</v>
      </c>
      <c r="L36" s="58">
        <f t="shared" si="2"/>
        <v>27959.093773699999</v>
      </c>
    </row>
    <row r="37" spans="1:12" x14ac:dyDescent="0.25">
      <c r="A37" s="1"/>
      <c r="B37" s="6"/>
      <c r="C37" s="1"/>
      <c r="D37" s="46">
        <f t="shared" si="3"/>
        <v>44136</v>
      </c>
      <c r="E37" s="33">
        <v>279.90719999999999</v>
      </c>
      <c r="F37" s="67">
        <v>270.24246106999999</v>
      </c>
      <c r="G37" s="11">
        <f t="shared" si="5"/>
        <v>0.96547163156217486</v>
      </c>
      <c r="H37" s="66">
        <f t="shared" si="6"/>
        <v>-9.6647389299999986</v>
      </c>
      <c r="I37" s="1"/>
      <c r="J37" s="49"/>
      <c r="K37" s="50">
        <f t="shared" si="4"/>
        <v>2.8963999999999999</v>
      </c>
      <c r="L37" s="58">
        <f t="shared" si="2"/>
        <v>27024.246106999999</v>
      </c>
    </row>
    <row r="38" spans="1:12" x14ac:dyDescent="0.25">
      <c r="A38" s="1"/>
      <c r="B38" s="6"/>
      <c r="C38" s="1"/>
      <c r="D38" s="46">
        <f t="shared" si="3"/>
        <v>44137</v>
      </c>
      <c r="E38" s="33">
        <v>279.90719999999999</v>
      </c>
      <c r="F38" s="67">
        <v>259.79368946599999</v>
      </c>
      <c r="G38" s="11">
        <f t="shared" ref="G38" si="7">F38/E38</f>
        <v>0.92814221808513675</v>
      </c>
      <c r="H38" s="66">
        <f t="shared" ref="H38" si="8">F38-E38</f>
        <v>-20.113510534</v>
      </c>
      <c r="I38" s="1"/>
      <c r="J38" s="49"/>
      <c r="K38" s="50">
        <f t="shared" si="4"/>
        <v>2.7844000000000002</v>
      </c>
      <c r="L38" s="58">
        <f t="shared" si="2"/>
        <v>25979.3689466</v>
      </c>
    </row>
    <row r="39" spans="1:12" x14ac:dyDescent="0.25">
      <c r="A39" s="1"/>
      <c r="B39" s="6"/>
      <c r="C39" s="1"/>
      <c r="D39" s="46">
        <f t="shared" si="3"/>
        <v>44138</v>
      </c>
      <c r="E39" s="33">
        <v>279.90719999999999</v>
      </c>
      <c r="F39" s="67">
        <v>259.88321419599998</v>
      </c>
      <c r="G39" s="11">
        <f t="shared" ref="G39" si="9">F39/E39</f>
        <v>0.92846205526688841</v>
      </c>
      <c r="H39" s="66">
        <f t="shared" ref="H39" si="10">F39-E39</f>
        <v>-20.023985804000006</v>
      </c>
      <c r="I39" s="1"/>
      <c r="J39" s="49"/>
      <c r="K39" s="50">
        <f t="shared" si="4"/>
        <v>2.7854000000000001</v>
      </c>
      <c r="L39" s="58">
        <f t="shared" si="2"/>
        <v>25988.321419600001</v>
      </c>
    </row>
    <row r="40" spans="1:12" x14ac:dyDescent="0.25">
      <c r="A40" s="1"/>
      <c r="B40" s="6"/>
      <c r="C40" s="1"/>
      <c r="D40" s="46">
        <f t="shared" si="3"/>
        <v>44139</v>
      </c>
      <c r="E40" s="33">
        <v>279.90719999999999</v>
      </c>
      <c r="F40" s="67">
        <v>260.01580836700003</v>
      </c>
      <c r="G40" s="11">
        <f t="shared" ref="G40" si="11">F40/E40</f>
        <v>0.92893576287783963</v>
      </c>
      <c r="H40" s="66">
        <f t="shared" ref="H40" si="12">F40-E40</f>
        <v>-19.891391632999955</v>
      </c>
      <c r="I40" s="1"/>
      <c r="J40" s="49"/>
      <c r="K40" s="50">
        <f t="shared" si="4"/>
        <v>2.7867999999999999</v>
      </c>
      <c r="L40" s="58">
        <f t="shared" si="2"/>
        <v>26001.580836700006</v>
      </c>
    </row>
    <row r="41" spans="1:12" x14ac:dyDescent="0.25">
      <c r="A41" s="1"/>
      <c r="B41" s="6"/>
      <c r="C41" s="1"/>
      <c r="D41" s="46">
        <f t="shared" si="3"/>
        <v>44140</v>
      </c>
      <c r="E41" s="33">
        <v>279.90719999999999</v>
      </c>
      <c r="F41" s="67">
        <v>261.46078150799997</v>
      </c>
      <c r="G41" s="11">
        <f t="shared" ref="G41" si="13">F41/E41</f>
        <v>0.93409809218198026</v>
      </c>
      <c r="H41" s="66">
        <f t="shared" ref="H41" si="14">F41-E41</f>
        <v>-18.446418492000021</v>
      </c>
      <c r="I41" s="1"/>
      <c r="J41" s="49"/>
      <c r="K41" s="50">
        <f t="shared" si="4"/>
        <v>2.8022999999999998</v>
      </c>
      <c r="L41" s="58">
        <f t="shared" si="2"/>
        <v>26146.078150799993</v>
      </c>
    </row>
    <row r="42" spans="1:12" x14ac:dyDescent="0.25">
      <c r="A42" s="1"/>
      <c r="B42" s="6"/>
      <c r="C42" s="1"/>
      <c r="D42" s="46">
        <f t="shared" si="3"/>
        <v>44141</v>
      </c>
      <c r="E42" s="33">
        <v>279.90719999999999</v>
      </c>
      <c r="F42" s="67">
        <v>280.42338625300005</v>
      </c>
      <c r="G42" s="11">
        <f t="shared" ref="G42" si="15">F42/E42</f>
        <v>1.0018441335306847</v>
      </c>
      <c r="H42" s="66">
        <f t="shared" ref="H42" si="16">F42-E42</f>
        <v>0.5161862530000576</v>
      </c>
      <c r="J42" s="49"/>
      <c r="K42" s="50">
        <f t="shared" si="4"/>
        <v>3.0055000000000001</v>
      </c>
      <c r="L42" s="58">
        <f t="shared" si="2"/>
        <v>28042.338625300006</v>
      </c>
    </row>
    <row r="43" spans="1:12" x14ac:dyDescent="0.25">
      <c r="A43" s="1"/>
      <c r="B43" s="6"/>
      <c r="C43" s="1"/>
      <c r="D43" s="42" t="s">
        <v>77</v>
      </c>
      <c r="E43" s="33">
        <f>SUM(E29:E42)</f>
        <v>3918.700800000001</v>
      </c>
      <c r="F43" s="34">
        <f>SUM(F29:F42)</f>
        <v>3951.4721295849999</v>
      </c>
      <c r="G43" s="11">
        <f t="shared" si="0"/>
        <v>1.0083628047298225</v>
      </c>
      <c r="H43" s="34">
        <f>SUM(H29:H42)</f>
        <v>32.771329585000217</v>
      </c>
      <c r="I43" s="1"/>
      <c r="J43" s="5"/>
      <c r="K43" s="50"/>
    </row>
    <row r="44" spans="1:12" x14ac:dyDescent="0.25">
      <c r="A44" s="1"/>
      <c r="B44" s="6"/>
      <c r="C44" s="1"/>
      <c r="D44" s="9" t="s">
        <v>0</v>
      </c>
      <c r="E44" s="8">
        <f>AVERAGE(E29:E42)</f>
        <v>279.90720000000005</v>
      </c>
      <c r="F44" s="8">
        <f>AVERAGE(F29:F42)</f>
        <v>282.24800925607144</v>
      </c>
      <c r="G44" s="63">
        <f>AVERAGE(G29:G42)</f>
        <v>1.0083628047298228</v>
      </c>
      <c r="H44" s="55">
        <f>AVERAGE(H29:H42)</f>
        <v>2.3408092560714442</v>
      </c>
      <c r="I44" s="1"/>
      <c r="J44" s="5"/>
      <c r="K44" s="50"/>
    </row>
    <row r="45" spans="1:12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2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2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2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5:D27"/>
    <mergeCell ref="E25:E27"/>
    <mergeCell ref="F25:F27"/>
    <mergeCell ref="G25:G27"/>
    <mergeCell ref="H25:H27"/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1:K49"/>
  <sheetViews>
    <sheetView showGridLines="0" workbookViewId="0">
      <selection activeCell="F8" sqref="F8"/>
    </sheetView>
  </sheetViews>
  <sheetFormatPr defaultRowHeight="12.75" x14ac:dyDescent="0.25"/>
  <cols>
    <col min="1" max="2" width="9.140625" style="1"/>
    <col min="3" max="3" width="4.7109375" style="1" customWidth="1"/>
    <col min="4" max="4" width="24.5703125" style="1" customWidth="1"/>
    <col min="5" max="5" width="19.5703125" style="1" bestFit="1" customWidth="1"/>
    <col min="6" max="8" width="18.7109375" style="1" customWidth="1"/>
    <col min="9" max="258" width="9.140625" style="1"/>
    <col min="259" max="259" width="4.7109375" style="1" customWidth="1"/>
    <col min="260" max="260" width="20.7109375" style="1" customWidth="1"/>
    <col min="261" max="264" width="18.7109375" style="1" customWidth="1"/>
    <col min="265" max="514" width="9.140625" style="1"/>
    <col min="515" max="515" width="4.7109375" style="1" customWidth="1"/>
    <col min="516" max="516" width="20.7109375" style="1" customWidth="1"/>
    <col min="517" max="520" width="18.7109375" style="1" customWidth="1"/>
    <col min="521" max="770" width="9.140625" style="1"/>
    <col min="771" max="771" width="4.7109375" style="1" customWidth="1"/>
    <col min="772" max="772" width="20.7109375" style="1" customWidth="1"/>
    <col min="773" max="776" width="18.7109375" style="1" customWidth="1"/>
    <col min="777" max="1026" width="9.140625" style="1"/>
    <col min="1027" max="1027" width="4.7109375" style="1" customWidth="1"/>
    <col min="1028" max="1028" width="20.7109375" style="1" customWidth="1"/>
    <col min="1029" max="1032" width="18.7109375" style="1" customWidth="1"/>
    <col min="1033" max="1282" width="9.140625" style="1"/>
    <col min="1283" max="1283" width="4.7109375" style="1" customWidth="1"/>
    <col min="1284" max="1284" width="20.7109375" style="1" customWidth="1"/>
    <col min="1285" max="1288" width="18.7109375" style="1" customWidth="1"/>
    <col min="1289" max="1538" width="9.140625" style="1"/>
    <col min="1539" max="1539" width="4.7109375" style="1" customWidth="1"/>
    <col min="1540" max="1540" width="20.7109375" style="1" customWidth="1"/>
    <col min="1541" max="1544" width="18.7109375" style="1" customWidth="1"/>
    <col min="1545" max="1794" width="9.140625" style="1"/>
    <col min="1795" max="1795" width="4.7109375" style="1" customWidth="1"/>
    <col min="1796" max="1796" width="20.7109375" style="1" customWidth="1"/>
    <col min="1797" max="1800" width="18.7109375" style="1" customWidth="1"/>
    <col min="1801" max="2050" width="9.140625" style="1"/>
    <col min="2051" max="2051" width="4.7109375" style="1" customWidth="1"/>
    <col min="2052" max="2052" width="20.7109375" style="1" customWidth="1"/>
    <col min="2053" max="2056" width="18.7109375" style="1" customWidth="1"/>
    <col min="2057" max="2306" width="9.140625" style="1"/>
    <col min="2307" max="2307" width="4.7109375" style="1" customWidth="1"/>
    <col min="2308" max="2308" width="20.7109375" style="1" customWidth="1"/>
    <col min="2309" max="2312" width="18.7109375" style="1" customWidth="1"/>
    <col min="2313" max="2562" width="9.140625" style="1"/>
    <col min="2563" max="2563" width="4.7109375" style="1" customWidth="1"/>
    <col min="2564" max="2564" width="20.7109375" style="1" customWidth="1"/>
    <col min="2565" max="2568" width="18.7109375" style="1" customWidth="1"/>
    <col min="2569" max="2818" width="9.140625" style="1"/>
    <col min="2819" max="2819" width="4.7109375" style="1" customWidth="1"/>
    <col min="2820" max="2820" width="20.7109375" style="1" customWidth="1"/>
    <col min="2821" max="2824" width="18.7109375" style="1" customWidth="1"/>
    <col min="2825" max="3074" width="9.140625" style="1"/>
    <col min="3075" max="3075" width="4.7109375" style="1" customWidth="1"/>
    <col min="3076" max="3076" width="20.7109375" style="1" customWidth="1"/>
    <col min="3077" max="3080" width="18.7109375" style="1" customWidth="1"/>
    <col min="3081" max="3330" width="9.140625" style="1"/>
    <col min="3331" max="3331" width="4.7109375" style="1" customWidth="1"/>
    <col min="3332" max="3332" width="20.7109375" style="1" customWidth="1"/>
    <col min="3333" max="3336" width="18.7109375" style="1" customWidth="1"/>
    <col min="3337" max="3586" width="9.140625" style="1"/>
    <col min="3587" max="3587" width="4.7109375" style="1" customWidth="1"/>
    <col min="3588" max="3588" width="20.7109375" style="1" customWidth="1"/>
    <col min="3589" max="3592" width="18.7109375" style="1" customWidth="1"/>
    <col min="3593" max="3842" width="9.140625" style="1"/>
    <col min="3843" max="3843" width="4.7109375" style="1" customWidth="1"/>
    <col min="3844" max="3844" width="20.7109375" style="1" customWidth="1"/>
    <col min="3845" max="3848" width="18.7109375" style="1" customWidth="1"/>
    <col min="3849" max="4098" width="9.140625" style="1"/>
    <col min="4099" max="4099" width="4.7109375" style="1" customWidth="1"/>
    <col min="4100" max="4100" width="20.7109375" style="1" customWidth="1"/>
    <col min="4101" max="4104" width="18.7109375" style="1" customWidth="1"/>
    <col min="4105" max="4354" width="9.140625" style="1"/>
    <col min="4355" max="4355" width="4.7109375" style="1" customWidth="1"/>
    <col min="4356" max="4356" width="20.7109375" style="1" customWidth="1"/>
    <col min="4357" max="4360" width="18.7109375" style="1" customWidth="1"/>
    <col min="4361" max="4610" width="9.140625" style="1"/>
    <col min="4611" max="4611" width="4.7109375" style="1" customWidth="1"/>
    <col min="4612" max="4612" width="20.7109375" style="1" customWidth="1"/>
    <col min="4613" max="4616" width="18.7109375" style="1" customWidth="1"/>
    <col min="4617" max="4866" width="9.140625" style="1"/>
    <col min="4867" max="4867" width="4.7109375" style="1" customWidth="1"/>
    <col min="4868" max="4868" width="20.7109375" style="1" customWidth="1"/>
    <col min="4869" max="4872" width="18.7109375" style="1" customWidth="1"/>
    <col min="4873" max="5122" width="9.140625" style="1"/>
    <col min="5123" max="5123" width="4.7109375" style="1" customWidth="1"/>
    <col min="5124" max="5124" width="20.7109375" style="1" customWidth="1"/>
    <col min="5125" max="5128" width="18.7109375" style="1" customWidth="1"/>
    <col min="5129" max="5378" width="9.140625" style="1"/>
    <col min="5379" max="5379" width="4.7109375" style="1" customWidth="1"/>
    <col min="5380" max="5380" width="20.7109375" style="1" customWidth="1"/>
    <col min="5381" max="5384" width="18.7109375" style="1" customWidth="1"/>
    <col min="5385" max="5634" width="9.140625" style="1"/>
    <col min="5635" max="5635" width="4.7109375" style="1" customWidth="1"/>
    <col min="5636" max="5636" width="20.7109375" style="1" customWidth="1"/>
    <col min="5637" max="5640" width="18.7109375" style="1" customWidth="1"/>
    <col min="5641" max="5890" width="9.140625" style="1"/>
    <col min="5891" max="5891" width="4.7109375" style="1" customWidth="1"/>
    <col min="5892" max="5892" width="20.7109375" style="1" customWidth="1"/>
    <col min="5893" max="5896" width="18.7109375" style="1" customWidth="1"/>
    <col min="5897" max="6146" width="9.140625" style="1"/>
    <col min="6147" max="6147" width="4.7109375" style="1" customWidth="1"/>
    <col min="6148" max="6148" width="20.7109375" style="1" customWidth="1"/>
    <col min="6149" max="6152" width="18.7109375" style="1" customWidth="1"/>
    <col min="6153" max="6402" width="9.140625" style="1"/>
    <col min="6403" max="6403" width="4.7109375" style="1" customWidth="1"/>
    <col min="6404" max="6404" width="20.7109375" style="1" customWidth="1"/>
    <col min="6405" max="6408" width="18.7109375" style="1" customWidth="1"/>
    <col min="6409" max="6658" width="9.140625" style="1"/>
    <col min="6659" max="6659" width="4.7109375" style="1" customWidth="1"/>
    <col min="6660" max="6660" width="20.7109375" style="1" customWidth="1"/>
    <col min="6661" max="6664" width="18.7109375" style="1" customWidth="1"/>
    <col min="6665" max="6914" width="9.140625" style="1"/>
    <col min="6915" max="6915" width="4.7109375" style="1" customWidth="1"/>
    <col min="6916" max="6916" width="20.7109375" style="1" customWidth="1"/>
    <col min="6917" max="6920" width="18.7109375" style="1" customWidth="1"/>
    <col min="6921" max="7170" width="9.140625" style="1"/>
    <col min="7171" max="7171" width="4.7109375" style="1" customWidth="1"/>
    <col min="7172" max="7172" width="20.7109375" style="1" customWidth="1"/>
    <col min="7173" max="7176" width="18.7109375" style="1" customWidth="1"/>
    <col min="7177" max="7426" width="9.140625" style="1"/>
    <col min="7427" max="7427" width="4.7109375" style="1" customWidth="1"/>
    <col min="7428" max="7428" width="20.7109375" style="1" customWidth="1"/>
    <col min="7429" max="7432" width="18.7109375" style="1" customWidth="1"/>
    <col min="7433" max="7682" width="9.140625" style="1"/>
    <col min="7683" max="7683" width="4.7109375" style="1" customWidth="1"/>
    <col min="7684" max="7684" width="20.7109375" style="1" customWidth="1"/>
    <col min="7685" max="7688" width="18.7109375" style="1" customWidth="1"/>
    <col min="7689" max="7938" width="9.140625" style="1"/>
    <col min="7939" max="7939" width="4.7109375" style="1" customWidth="1"/>
    <col min="7940" max="7940" width="20.7109375" style="1" customWidth="1"/>
    <col min="7941" max="7944" width="18.7109375" style="1" customWidth="1"/>
    <col min="7945" max="8194" width="9.140625" style="1"/>
    <col min="8195" max="8195" width="4.7109375" style="1" customWidth="1"/>
    <col min="8196" max="8196" width="20.7109375" style="1" customWidth="1"/>
    <col min="8197" max="8200" width="18.7109375" style="1" customWidth="1"/>
    <col min="8201" max="8450" width="9.140625" style="1"/>
    <col min="8451" max="8451" width="4.7109375" style="1" customWidth="1"/>
    <col min="8452" max="8452" width="20.7109375" style="1" customWidth="1"/>
    <col min="8453" max="8456" width="18.7109375" style="1" customWidth="1"/>
    <col min="8457" max="8706" width="9.140625" style="1"/>
    <col min="8707" max="8707" width="4.7109375" style="1" customWidth="1"/>
    <col min="8708" max="8708" width="20.7109375" style="1" customWidth="1"/>
    <col min="8709" max="8712" width="18.7109375" style="1" customWidth="1"/>
    <col min="8713" max="8962" width="9.140625" style="1"/>
    <col min="8963" max="8963" width="4.7109375" style="1" customWidth="1"/>
    <col min="8964" max="8964" width="20.7109375" style="1" customWidth="1"/>
    <col min="8965" max="8968" width="18.7109375" style="1" customWidth="1"/>
    <col min="8969" max="9218" width="9.140625" style="1"/>
    <col min="9219" max="9219" width="4.7109375" style="1" customWidth="1"/>
    <col min="9220" max="9220" width="20.7109375" style="1" customWidth="1"/>
    <col min="9221" max="9224" width="18.7109375" style="1" customWidth="1"/>
    <col min="9225" max="9474" width="9.140625" style="1"/>
    <col min="9475" max="9475" width="4.7109375" style="1" customWidth="1"/>
    <col min="9476" max="9476" width="20.7109375" style="1" customWidth="1"/>
    <col min="9477" max="9480" width="18.7109375" style="1" customWidth="1"/>
    <col min="9481" max="9730" width="9.140625" style="1"/>
    <col min="9731" max="9731" width="4.7109375" style="1" customWidth="1"/>
    <col min="9732" max="9732" width="20.7109375" style="1" customWidth="1"/>
    <col min="9733" max="9736" width="18.7109375" style="1" customWidth="1"/>
    <col min="9737" max="9986" width="9.140625" style="1"/>
    <col min="9987" max="9987" width="4.7109375" style="1" customWidth="1"/>
    <col min="9988" max="9988" width="20.7109375" style="1" customWidth="1"/>
    <col min="9989" max="9992" width="18.7109375" style="1" customWidth="1"/>
    <col min="9993" max="10242" width="9.140625" style="1"/>
    <col min="10243" max="10243" width="4.7109375" style="1" customWidth="1"/>
    <col min="10244" max="10244" width="20.7109375" style="1" customWidth="1"/>
    <col min="10245" max="10248" width="18.7109375" style="1" customWidth="1"/>
    <col min="10249" max="10498" width="9.140625" style="1"/>
    <col min="10499" max="10499" width="4.7109375" style="1" customWidth="1"/>
    <col min="10500" max="10500" width="20.7109375" style="1" customWidth="1"/>
    <col min="10501" max="10504" width="18.7109375" style="1" customWidth="1"/>
    <col min="10505" max="10754" width="9.140625" style="1"/>
    <col min="10755" max="10755" width="4.7109375" style="1" customWidth="1"/>
    <col min="10756" max="10756" width="20.7109375" style="1" customWidth="1"/>
    <col min="10757" max="10760" width="18.7109375" style="1" customWidth="1"/>
    <col min="10761" max="11010" width="9.140625" style="1"/>
    <col min="11011" max="11011" width="4.7109375" style="1" customWidth="1"/>
    <col min="11012" max="11012" width="20.7109375" style="1" customWidth="1"/>
    <col min="11013" max="11016" width="18.7109375" style="1" customWidth="1"/>
    <col min="11017" max="11266" width="9.140625" style="1"/>
    <col min="11267" max="11267" width="4.7109375" style="1" customWidth="1"/>
    <col min="11268" max="11268" width="20.7109375" style="1" customWidth="1"/>
    <col min="11269" max="11272" width="18.7109375" style="1" customWidth="1"/>
    <col min="11273" max="11522" width="9.140625" style="1"/>
    <col min="11523" max="11523" width="4.7109375" style="1" customWidth="1"/>
    <col min="11524" max="11524" width="20.7109375" style="1" customWidth="1"/>
    <col min="11525" max="11528" width="18.7109375" style="1" customWidth="1"/>
    <col min="11529" max="11778" width="9.140625" style="1"/>
    <col min="11779" max="11779" width="4.7109375" style="1" customWidth="1"/>
    <col min="11780" max="11780" width="20.7109375" style="1" customWidth="1"/>
    <col min="11781" max="11784" width="18.7109375" style="1" customWidth="1"/>
    <col min="11785" max="12034" width="9.140625" style="1"/>
    <col min="12035" max="12035" width="4.7109375" style="1" customWidth="1"/>
    <col min="12036" max="12036" width="20.7109375" style="1" customWidth="1"/>
    <col min="12037" max="12040" width="18.7109375" style="1" customWidth="1"/>
    <col min="12041" max="12290" width="9.140625" style="1"/>
    <col min="12291" max="12291" width="4.7109375" style="1" customWidth="1"/>
    <col min="12292" max="12292" width="20.7109375" style="1" customWidth="1"/>
    <col min="12293" max="12296" width="18.7109375" style="1" customWidth="1"/>
    <col min="12297" max="12546" width="9.140625" style="1"/>
    <col min="12547" max="12547" width="4.7109375" style="1" customWidth="1"/>
    <col min="12548" max="12548" width="20.7109375" style="1" customWidth="1"/>
    <col min="12549" max="12552" width="18.7109375" style="1" customWidth="1"/>
    <col min="12553" max="12802" width="9.140625" style="1"/>
    <col min="12803" max="12803" width="4.7109375" style="1" customWidth="1"/>
    <col min="12804" max="12804" width="20.7109375" style="1" customWidth="1"/>
    <col min="12805" max="12808" width="18.7109375" style="1" customWidth="1"/>
    <col min="12809" max="13058" width="9.140625" style="1"/>
    <col min="13059" max="13059" width="4.7109375" style="1" customWidth="1"/>
    <col min="13060" max="13060" width="20.7109375" style="1" customWidth="1"/>
    <col min="13061" max="13064" width="18.7109375" style="1" customWidth="1"/>
    <col min="13065" max="13314" width="9.140625" style="1"/>
    <col min="13315" max="13315" width="4.7109375" style="1" customWidth="1"/>
    <col min="13316" max="13316" width="20.7109375" style="1" customWidth="1"/>
    <col min="13317" max="13320" width="18.7109375" style="1" customWidth="1"/>
    <col min="13321" max="13570" width="9.140625" style="1"/>
    <col min="13571" max="13571" width="4.7109375" style="1" customWidth="1"/>
    <col min="13572" max="13572" width="20.7109375" style="1" customWidth="1"/>
    <col min="13573" max="13576" width="18.7109375" style="1" customWidth="1"/>
    <col min="13577" max="13826" width="9.140625" style="1"/>
    <col min="13827" max="13827" width="4.7109375" style="1" customWidth="1"/>
    <col min="13828" max="13828" width="20.7109375" style="1" customWidth="1"/>
    <col min="13829" max="13832" width="18.7109375" style="1" customWidth="1"/>
    <col min="13833" max="14082" width="9.140625" style="1"/>
    <col min="14083" max="14083" width="4.7109375" style="1" customWidth="1"/>
    <col min="14084" max="14084" width="20.7109375" style="1" customWidth="1"/>
    <col min="14085" max="14088" width="18.7109375" style="1" customWidth="1"/>
    <col min="14089" max="14338" width="9.140625" style="1"/>
    <col min="14339" max="14339" width="4.7109375" style="1" customWidth="1"/>
    <col min="14340" max="14340" width="20.7109375" style="1" customWidth="1"/>
    <col min="14341" max="14344" width="18.7109375" style="1" customWidth="1"/>
    <col min="14345" max="14594" width="9.140625" style="1"/>
    <col min="14595" max="14595" width="4.7109375" style="1" customWidth="1"/>
    <col min="14596" max="14596" width="20.7109375" style="1" customWidth="1"/>
    <col min="14597" max="14600" width="18.7109375" style="1" customWidth="1"/>
    <col min="14601" max="14850" width="9.140625" style="1"/>
    <col min="14851" max="14851" width="4.7109375" style="1" customWidth="1"/>
    <col min="14852" max="14852" width="20.7109375" style="1" customWidth="1"/>
    <col min="14853" max="14856" width="18.7109375" style="1" customWidth="1"/>
    <col min="14857" max="15106" width="9.140625" style="1"/>
    <col min="15107" max="15107" width="4.7109375" style="1" customWidth="1"/>
    <col min="15108" max="15108" width="20.7109375" style="1" customWidth="1"/>
    <col min="15109" max="15112" width="18.7109375" style="1" customWidth="1"/>
    <col min="15113" max="15362" width="9.140625" style="1"/>
    <col min="15363" max="15363" width="4.7109375" style="1" customWidth="1"/>
    <col min="15364" max="15364" width="20.7109375" style="1" customWidth="1"/>
    <col min="15365" max="15368" width="18.7109375" style="1" customWidth="1"/>
    <col min="15369" max="15618" width="9.140625" style="1"/>
    <col min="15619" max="15619" width="4.7109375" style="1" customWidth="1"/>
    <col min="15620" max="15620" width="20.7109375" style="1" customWidth="1"/>
    <col min="15621" max="15624" width="18.7109375" style="1" customWidth="1"/>
    <col min="15625" max="15874" width="9.140625" style="1"/>
    <col min="15875" max="15875" width="4.7109375" style="1" customWidth="1"/>
    <col min="15876" max="15876" width="20.7109375" style="1" customWidth="1"/>
    <col min="15877" max="15880" width="18.7109375" style="1" customWidth="1"/>
    <col min="15881" max="16130" width="9.140625" style="1"/>
    <col min="16131" max="16131" width="4.7109375" style="1" customWidth="1"/>
    <col min="16132" max="16132" width="20.7109375" style="1" customWidth="1"/>
    <col min="16133" max="16136" width="18.7109375" style="1" customWidth="1"/>
    <col min="16137" max="16384" width="9.140625" style="1"/>
  </cols>
  <sheetData>
    <row r="1" spans="2:11" x14ac:dyDescent="0.25">
      <c r="K1" s="28"/>
    </row>
    <row r="2" spans="2:11" x14ac:dyDescent="0.25">
      <c r="B2" s="31"/>
      <c r="C2" s="30"/>
      <c r="D2" s="30"/>
      <c r="E2" s="30"/>
      <c r="F2" s="30"/>
      <c r="G2" s="30"/>
      <c r="H2" s="30"/>
      <c r="I2" s="30"/>
      <c r="J2" s="29"/>
      <c r="K2" s="28"/>
    </row>
    <row r="3" spans="2:11" x14ac:dyDescent="0.25">
      <c r="B3" s="6"/>
      <c r="E3" s="27"/>
      <c r="F3" s="26" t="s">
        <v>35</v>
      </c>
      <c r="G3" s="27"/>
      <c r="J3" s="5"/>
    </row>
    <row r="4" spans="2:11" x14ac:dyDescent="0.25">
      <c r="B4" s="6"/>
      <c r="F4" s="26" t="s">
        <v>34</v>
      </c>
      <c r="J4" s="5"/>
    </row>
    <row r="5" spans="2:11" x14ac:dyDescent="0.25">
      <c r="B5" s="6"/>
      <c r="D5" s="16"/>
      <c r="J5" s="5"/>
    </row>
    <row r="6" spans="2:11" x14ac:dyDescent="0.25">
      <c r="B6" s="6"/>
      <c r="E6" s="25"/>
      <c r="J6" s="5"/>
    </row>
    <row r="7" spans="2:11" ht="15" customHeight="1" x14ac:dyDescent="0.25">
      <c r="B7" s="6"/>
      <c r="D7" s="16" t="s">
        <v>33</v>
      </c>
      <c r="E7" s="24" t="s">
        <v>36</v>
      </c>
      <c r="F7" s="24"/>
      <c r="J7" s="5"/>
    </row>
    <row r="8" spans="2:11" x14ac:dyDescent="0.25">
      <c r="B8" s="6"/>
      <c r="J8" s="5"/>
    </row>
    <row r="9" spans="2:11" x14ac:dyDescent="0.25">
      <c r="B9" s="6"/>
      <c r="D9" s="96" t="s">
        <v>32</v>
      </c>
      <c r="E9" s="96"/>
      <c r="F9" s="96"/>
      <c r="J9" s="5"/>
    </row>
    <row r="10" spans="2:11" x14ac:dyDescent="0.25">
      <c r="B10" s="6"/>
      <c r="J10" s="5"/>
    </row>
    <row r="11" spans="2:11" x14ac:dyDescent="0.25">
      <c r="B11" s="6"/>
      <c r="D11" s="1" t="s">
        <v>31</v>
      </c>
      <c r="J11" s="5"/>
    </row>
    <row r="12" spans="2:11" x14ac:dyDescent="0.25">
      <c r="B12" s="6"/>
      <c r="J12" s="5"/>
    </row>
    <row r="13" spans="2:11" ht="15" customHeight="1" x14ac:dyDescent="0.25">
      <c r="B13" s="6"/>
      <c r="D13" s="16" t="s">
        <v>30</v>
      </c>
      <c r="E13" s="23" t="s">
        <v>49</v>
      </c>
      <c r="J13" s="5"/>
    </row>
    <row r="14" spans="2:11" x14ac:dyDescent="0.25">
      <c r="B14" s="6"/>
      <c r="J14" s="5"/>
    </row>
    <row r="15" spans="2:11" x14ac:dyDescent="0.25">
      <c r="B15" s="6"/>
      <c r="H15" s="36" t="s">
        <v>29</v>
      </c>
      <c r="J15" s="5"/>
    </row>
    <row r="16" spans="2:11" ht="15" customHeight="1" x14ac:dyDescent="0.25">
      <c r="B16" s="6"/>
      <c r="C16" s="22"/>
      <c r="D16" s="21"/>
      <c r="E16" s="20"/>
      <c r="F16" s="20"/>
      <c r="G16" s="19"/>
      <c r="H16" s="12" t="s">
        <v>28</v>
      </c>
      <c r="J16" s="5"/>
    </row>
    <row r="17" spans="2:10" ht="15" customHeight="1" x14ac:dyDescent="0.25">
      <c r="B17" s="6"/>
      <c r="C17" s="15" t="s">
        <v>27</v>
      </c>
      <c r="D17" s="93" t="s">
        <v>26</v>
      </c>
      <c r="E17" s="94"/>
      <c r="F17" s="94"/>
      <c r="G17" s="95"/>
      <c r="H17" s="7"/>
      <c r="J17" s="5"/>
    </row>
    <row r="18" spans="2:10" ht="15" customHeight="1" x14ac:dyDescent="0.25">
      <c r="B18" s="6"/>
      <c r="C18" s="18"/>
      <c r="D18" s="93" t="s">
        <v>25</v>
      </c>
      <c r="E18" s="94"/>
      <c r="F18" s="94"/>
      <c r="G18" s="95"/>
      <c r="H18" s="7" t="s">
        <v>51</v>
      </c>
      <c r="J18" s="5"/>
    </row>
    <row r="19" spans="2:10" ht="15" customHeight="1" x14ac:dyDescent="0.25">
      <c r="B19" s="6"/>
      <c r="C19" s="17"/>
      <c r="D19" s="93" t="s">
        <v>24</v>
      </c>
      <c r="E19" s="94"/>
      <c r="F19" s="94"/>
      <c r="G19" s="95"/>
      <c r="H19" s="7" t="s">
        <v>23</v>
      </c>
      <c r="J19" s="5"/>
    </row>
    <row r="20" spans="2:10" ht="15" customHeight="1" x14ac:dyDescent="0.25"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152.60920000000002</v>
      </c>
      <c r="J20" s="5"/>
    </row>
    <row r="21" spans="2:10" ht="15" customHeight="1" x14ac:dyDescent="0.25"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J21" s="5"/>
    </row>
    <row r="22" spans="2:10" x14ac:dyDescent="0.25">
      <c r="B22" s="6"/>
      <c r="J22" s="5"/>
    </row>
    <row r="23" spans="2:10" x14ac:dyDescent="0.25">
      <c r="B23" s="6"/>
      <c r="J23" s="5"/>
    </row>
    <row r="24" spans="2:10" x14ac:dyDescent="0.25">
      <c r="B24" s="6"/>
      <c r="H24" s="16" t="s">
        <v>17</v>
      </c>
      <c r="J24" s="5"/>
    </row>
    <row r="25" spans="2:10" ht="14.1" customHeight="1" x14ac:dyDescent="0.25">
      <c r="B25" s="6"/>
      <c r="D25" s="15" t="s">
        <v>16</v>
      </c>
      <c r="E25" s="15" t="s">
        <v>15</v>
      </c>
      <c r="F25" s="15" t="s">
        <v>14</v>
      </c>
      <c r="G25" s="15" t="s">
        <v>13</v>
      </c>
      <c r="H25" s="15" t="s">
        <v>12</v>
      </c>
      <c r="J25" s="5"/>
    </row>
    <row r="26" spans="2:10" ht="14.1" customHeight="1" x14ac:dyDescent="0.25">
      <c r="B26" s="6"/>
      <c r="D26" s="13" t="s">
        <v>11</v>
      </c>
      <c r="E26" s="13" t="s">
        <v>10</v>
      </c>
      <c r="F26" s="13" t="s">
        <v>9</v>
      </c>
      <c r="G26" s="13" t="s">
        <v>8</v>
      </c>
      <c r="H26" s="13" t="s">
        <v>7</v>
      </c>
      <c r="J26" s="5"/>
    </row>
    <row r="27" spans="2:10" ht="13.5" customHeight="1" x14ac:dyDescent="0.25">
      <c r="B27" s="6"/>
      <c r="D27" s="13"/>
      <c r="E27" s="14" t="s">
        <v>6</v>
      </c>
      <c r="F27" s="13" t="s">
        <v>5</v>
      </c>
      <c r="G27" s="13" t="s">
        <v>4</v>
      </c>
      <c r="H27" s="13" t="s">
        <v>3</v>
      </c>
      <c r="J27" s="5"/>
    </row>
    <row r="28" spans="2:10" ht="14.1" customHeight="1" x14ac:dyDescent="0.25">
      <c r="B28" s="6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J28" s="5"/>
    </row>
    <row r="29" spans="2:10" ht="15" customHeight="1" x14ac:dyDescent="0.25">
      <c r="B29" s="6"/>
      <c r="D29" s="32">
        <v>43260</v>
      </c>
      <c r="E29" s="33">
        <f t="shared" ref="E29:E42" si="0">$H$20</f>
        <v>152.60920000000002</v>
      </c>
      <c r="F29" s="8">
        <v>190.01949999999999</v>
      </c>
      <c r="G29" s="11">
        <f t="shared" ref="G29:G31" si="1">F29/E29</f>
        <v>1.2451379078063445</v>
      </c>
      <c r="H29" s="10">
        <f t="shared" ref="H29:H31" si="2">F29-E29</f>
        <v>37.410299999999978</v>
      </c>
      <c r="J29" s="5"/>
    </row>
    <row r="30" spans="2:10" ht="15" customHeight="1" x14ac:dyDescent="0.25">
      <c r="B30" s="6"/>
      <c r="D30" s="32">
        <f>D29+1</f>
        <v>43261</v>
      </c>
      <c r="E30" s="33">
        <f t="shared" si="0"/>
        <v>152.60920000000002</v>
      </c>
      <c r="F30" s="8">
        <v>190.01949999999999</v>
      </c>
      <c r="G30" s="11">
        <f t="shared" si="1"/>
        <v>1.2451379078063445</v>
      </c>
      <c r="H30" s="10">
        <f t="shared" si="2"/>
        <v>37.410299999999978</v>
      </c>
      <c r="J30" s="5"/>
    </row>
    <row r="31" spans="2:10" ht="15" customHeight="1" x14ac:dyDescent="0.25">
      <c r="B31" s="6"/>
      <c r="D31" s="32">
        <f t="shared" ref="D31:D42" si="3">D30+1</f>
        <v>43262</v>
      </c>
      <c r="E31" s="33">
        <f t="shared" si="0"/>
        <v>152.60920000000002</v>
      </c>
      <c r="F31" s="8">
        <v>190.01949999999999</v>
      </c>
      <c r="G31" s="11">
        <f t="shared" si="1"/>
        <v>1.2451379078063445</v>
      </c>
      <c r="H31" s="10">
        <f t="shared" si="2"/>
        <v>37.410299999999978</v>
      </c>
      <c r="J31" s="5"/>
    </row>
    <row r="32" spans="2:10" ht="15" customHeight="1" x14ac:dyDescent="0.25">
      <c r="B32" s="6"/>
      <c r="D32" s="32">
        <f t="shared" si="3"/>
        <v>43263</v>
      </c>
      <c r="E32" s="33">
        <f t="shared" si="0"/>
        <v>152.60920000000002</v>
      </c>
      <c r="F32" s="8">
        <v>190.01949999999999</v>
      </c>
      <c r="G32" s="11">
        <f t="shared" ref="G32" si="4">F32/E32</f>
        <v>1.2451379078063445</v>
      </c>
      <c r="H32" s="10">
        <f t="shared" ref="H32" si="5">F32-E32</f>
        <v>37.410299999999978</v>
      </c>
      <c r="J32" s="5"/>
    </row>
    <row r="33" spans="2:10" ht="15" customHeight="1" x14ac:dyDescent="0.25">
      <c r="B33" s="6"/>
      <c r="D33" s="32">
        <f t="shared" si="3"/>
        <v>43264</v>
      </c>
      <c r="E33" s="33">
        <f t="shared" si="0"/>
        <v>152.60920000000002</v>
      </c>
      <c r="F33" s="8">
        <v>190.01949999999999</v>
      </c>
      <c r="G33" s="11">
        <f t="shared" ref="G33" si="6">F33/E33</f>
        <v>1.2451379078063445</v>
      </c>
      <c r="H33" s="10">
        <f t="shared" ref="H33" si="7">F33-E33</f>
        <v>37.410299999999978</v>
      </c>
      <c r="J33" s="5"/>
    </row>
    <row r="34" spans="2:10" ht="15" customHeight="1" x14ac:dyDescent="0.25">
      <c r="B34" s="6"/>
      <c r="D34" s="32">
        <f t="shared" si="3"/>
        <v>43265</v>
      </c>
      <c r="E34" s="33">
        <f t="shared" si="0"/>
        <v>152.60920000000002</v>
      </c>
      <c r="F34" s="8">
        <v>190.01949999999999</v>
      </c>
      <c r="G34" s="11">
        <f t="shared" ref="G34" si="8">F34/E34</f>
        <v>1.2451379078063445</v>
      </c>
      <c r="H34" s="10">
        <f t="shared" ref="H34" si="9">F34-E34</f>
        <v>37.410299999999978</v>
      </c>
      <c r="J34" s="5"/>
    </row>
    <row r="35" spans="2:10" ht="15" customHeight="1" x14ac:dyDescent="0.25">
      <c r="B35" s="6"/>
      <c r="D35" s="32">
        <f t="shared" si="3"/>
        <v>43266</v>
      </c>
      <c r="E35" s="33">
        <f t="shared" si="0"/>
        <v>152.60920000000002</v>
      </c>
      <c r="F35" s="8">
        <v>190.01949999999999</v>
      </c>
      <c r="G35" s="11">
        <f t="shared" ref="G35" si="10">F35/E35</f>
        <v>1.2451379078063445</v>
      </c>
      <c r="H35" s="10">
        <f t="shared" ref="H35" si="11">F35-E35</f>
        <v>37.410299999999978</v>
      </c>
      <c r="J35" s="5"/>
    </row>
    <row r="36" spans="2:10" ht="15" customHeight="1" x14ac:dyDescent="0.25">
      <c r="B36" s="6"/>
      <c r="D36" s="32">
        <f t="shared" si="3"/>
        <v>43267</v>
      </c>
      <c r="E36" s="33">
        <f t="shared" si="0"/>
        <v>152.60920000000002</v>
      </c>
      <c r="F36" s="8">
        <v>190.01949999999999</v>
      </c>
      <c r="G36" s="11">
        <f t="shared" ref="G36:G37" si="12">F36/E36</f>
        <v>1.2451379078063445</v>
      </c>
      <c r="H36" s="10">
        <f t="shared" ref="H36:H37" si="13">F36-E36</f>
        <v>37.410299999999978</v>
      </c>
      <c r="J36" s="5"/>
    </row>
    <row r="37" spans="2:10" ht="15" customHeight="1" x14ac:dyDescent="0.25">
      <c r="B37" s="6"/>
      <c r="D37" s="32">
        <f t="shared" si="3"/>
        <v>43268</v>
      </c>
      <c r="E37" s="33">
        <f t="shared" si="0"/>
        <v>152.60920000000002</v>
      </c>
      <c r="F37" s="8">
        <v>190.01949999999999</v>
      </c>
      <c r="G37" s="11">
        <f t="shared" si="12"/>
        <v>1.2451379078063445</v>
      </c>
      <c r="H37" s="10">
        <f t="shared" si="13"/>
        <v>37.410299999999978</v>
      </c>
      <c r="J37" s="5"/>
    </row>
    <row r="38" spans="2:10" ht="15" customHeight="1" x14ac:dyDescent="0.25">
      <c r="B38" s="6"/>
      <c r="D38" s="32">
        <f t="shared" si="3"/>
        <v>43269</v>
      </c>
      <c r="E38" s="33">
        <f t="shared" si="0"/>
        <v>152.60920000000002</v>
      </c>
      <c r="F38" s="8">
        <v>190.01949999999999</v>
      </c>
      <c r="G38" s="11">
        <f t="shared" ref="G38" si="14">F38/E38</f>
        <v>1.2451379078063445</v>
      </c>
      <c r="H38" s="10">
        <f t="shared" ref="H38" si="15">F38-E38</f>
        <v>37.410299999999978</v>
      </c>
      <c r="J38" s="5"/>
    </row>
    <row r="39" spans="2:10" ht="15" customHeight="1" x14ac:dyDescent="0.25">
      <c r="B39" s="6"/>
      <c r="D39" s="32">
        <f t="shared" si="3"/>
        <v>43270</v>
      </c>
      <c r="E39" s="33">
        <f t="shared" si="0"/>
        <v>152.60920000000002</v>
      </c>
      <c r="F39" s="8">
        <v>190.01949999999999</v>
      </c>
      <c r="G39" s="11">
        <f t="shared" ref="G39" si="16">F39/E39</f>
        <v>1.2451379078063445</v>
      </c>
      <c r="H39" s="10">
        <f t="shared" ref="H39" si="17">F39-E39</f>
        <v>37.410299999999978</v>
      </c>
      <c r="J39" s="5"/>
    </row>
    <row r="40" spans="2:10" ht="15" customHeight="1" x14ac:dyDescent="0.25">
      <c r="B40" s="6"/>
      <c r="D40" s="32">
        <f t="shared" si="3"/>
        <v>43271</v>
      </c>
      <c r="E40" s="33">
        <f t="shared" si="0"/>
        <v>152.60920000000002</v>
      </c>
      <c r="F40" s="8">
        <v>190.01949999999999</v>
      </c>
      <c r="G40" s="11">
        <f t="shared" ref="G40:G42" si="18">F40/E40</f>
        <v>1.2451379078063445</v>
      </c>
      <c r="H40" s="10">
        <f t="shared" ref="H40:H42" si="19">F40-E40</f>
        <v>37.410299999999978</v>
      </c>
      <c r="J40" s="5"/>
    </row>
    <row r="41" spans="2:10" ht="15" customHeight="1" x14ac:dyDescent="0.25">
      <c r="B41" s="6"/>
      <c r="D41" s="32">
        <f t="shared" si="3"/>
        <v>43272</v>
      </c>
      <c r="E41" s="33">
        <f t="shared" si="0"/>
        <v>152.60920000000002</v>
      </c>
      <c r="F41" s="8">
        <v>190.01949999999999</v>
      </c>
      <c r="G41" s="11">
        <f t="shared" si="18"/>
        <v>1.2451379078063445</v>
      </c>
      <c r="H41" s="10">
        <f t="shared" si="19"/>
        <v>37.410299999999978</v>
      </c>
      <c r="J41" s="5"/>
    </row>
    <row r="42" spans="2:10" ht="15" customHeight="1" x14ac:dyDescent="0.25">
      <c r="B42" s="6"/>
      <c r="D42" s="32">
        <f t="shared" si="3"/>
        <v>43273</v>
      </c>
      <c r="E42" s="33">
        <f t="shared" si="0"/>
        <v>152.60920000000002</v>
      </c>
      <c r="F42" s="8">
        <v>190.01949999999999</v>
      </c>
      <c r="G42" s="11">
        <f t="shared" si="18"/>
        <v>1.2451379078063445</v>
      </c>
      <c r="H42" s="10">
        <f t="shared" si="19"/>
        <v>37.410299999999978</v>
      </c>
      <c r="J42" s="5"/>
    </row>
    <row r="43" spans="2:10" ht="15" customHeight="1" x14ac:dyDescent="0.25">
      <c r="B43" s="6"/>
      <c r="D43" s="9" t="s">
        <v>1</v>
      </c>
      <c r="E43" s="34">
        <f>SUM(E29:E42)</f>
        <v>2136.5288000000005</v>
      </c>
      <c r="F43" s="34">
        <f>SUM(F29:F42)</f>
        <v>2660.2729999999992</v>
      </c>
      <c r="G43" s="34"/>
      <c r="H43" s="34">
        <f>SUM(H29:H42)</f>
        <v>523.74419999999986</v>
      </c>
      <c r="J43" s="5"/>
    </row>
    <row r="44" spans="2:10" ht="15" customHeight="1" x14ac:dyDescent="0.25">
      <c r="B44" s="6"/>
      <c r="D44" s="9" t="s">
        <v>0</v>
      </c>
      <c r="E44" s="8"/>
      <c r="F44" s="8">
        <f>AVERAGE(F29:F42)</f>
        <v>190.01949999999994</v>
      </c>
      <c r="G44" s="7"/>
      <c r="H44" s="8">
        <f>AVERAGE(H29:H42)</f>
        <v>37.410299999999992</v>
      </c>
      <c r="J44" s="5"/>
    </row>
    <row r="45" spans="2:10" x14ac:dyDescent="0.25">
      <c r="B45" s="6"/>
      <c r="J45" s="5"/>
    </row>
    <row r="46" spans="2:10" x14ac:dyDescent="0.25">
      <c r="B46" s="6"/>
      <c r="J46" s="5"/>
    </row>
    <row r="47" spans="2:10" x14ac:dyDescent="0.25">
      <c r="B47" s="6"/>
      <c r="J47" s="5"/>
    </row>
    <row r="48" spans="2:10" x14ac:dyDescent="0.25">
      <c r="B48" s="6"/>
      <c r="J48" s="5"/>
    </row>
    <row r="49" spans="2:10" x14ac:dyDescent="0.25">
      <c r="B49" s="4"/>
      <c r="C49" s="3"/>
      <c r="D49" s="3"/>
      <c r="E49" s="3"/>
      <c r="F49" s="3"/>
      <c r="G49" s="3"/>
      <c r="H49" s="3"/>
      <c r="I49" s="3"/>
      <c r="J49" s="2"/>
    </row>
  </sheetData>
  <mergeCells count="6"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B15" workbookViewId="0">
      <selection activeCell="K21" sqref="K21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  <col min="12" max="12" width="9.85546875" style="58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128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 s="58">
        <f>H20*90/100</f>
        <v>256.18680000000001</v>
      </c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65">
        <v>9488.4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284.65199999999999</v>
      </c>
      <c r="I20" s="1"/>
      <c r="J20" s="5"/>
      <c r="K20" s="58">
        <f>H20*0.9</f>
        <v>256.18680000000001</v>
      </c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112</v>
      </c>
      <c r="I21" s="1"/>
      <c r="J21" s="5"/>
      <c r="K21" s="60">
        <f>K20/H18%</f>
        <v>2.7</v>
      </c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K23">
        <v>2638860631.1599998</v>
      </c>
      <c r="L23" s="33">
        <f>K23/10^7</f>
        <v>263.886063116</v>
      </c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ht="25.5" customHeight="1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44142</v>
      </c>
      <c r="E29" s="33">
        <v>284.65199999999999</v>
      </c>
      <c r="F29" s="33">
        <v>297.49764145400002</v>
      </c>
      <c r="G29" s="11">
        <f t="shared" ref="G29:G43" si="0">F29/E29</f>
        <v>1.0451275292427245</v>
      </c>
      <c r="H29" s="66">
        <f t="shared" ref="H29:H30" si="1">F29-E29</f>
        <v>12.845641454000031</v>
      </c>
      <c r="I29" s="1"/>
      <c r="J29" s="49"/>
      <c r="K29" s="50">
        <f>ROUND((F29/$H$18%),4)</f>
        <v>3.1354000000000002</v>
      </c>
      <c r="L29" s="58">
        <f t="shared" ref="L29:L42" si="2">(F29*10^7)/10^5</f>
        <v>29749.7641454</v>
      </c>
    </row>
    <row r="30" spans="1:12" x14ac:dyDescent="0.25">
      <c r="A30" s="1"/>
      <c r="B30" s="6"/>
      <c r="C30" s="1"/>
      <c r="D30" s="46">
        <f>+D29+1</f>
        <v>44143</v>
      </c>
      <c r="E30" s="33">
        <v>284.65199999999999</v>
      </c>
      <c r="F30" s="67">
        <v>296.208184367</v>
      </c>
      <c r="G30" s="11">
        <f t="shared" si="0"/>
        <v>1.0405975871133877</v>
      </c>
      <c r="H30" s="66">
        <f t="shared" si="1"/>
        <v>11.556184367000014</v>
      </c>
      <c r="I30" s="1"/>
      <c r="J30" s="49"/>
      <c r="K30" s="50">
        <f>ROUND((F30/$H$18%),4)</f>
        <v>3.1217999999999999</v>
      </c>
      <c r="L30" s="58">
        <f t="shared" si="2"/>
        <v>29620.818436699999</v>
      </c>
    </row>
    <row r="31" spans="1:12" x14ac:dyDescent="0.25">
      <c r="A31" s="1"/>
      <c r="B31" s="6"/>
      <c r="C31" s="1"/>
      <c r="D31" s="46">
        <f t="shared" ref="D31:D42" si="3">+D30+1</f>
        <v>44144</v>
      </c>
      <c r="E31" s="33">
        <v>284.65199999999999</v>
      </c>
      <c r="F31" s="68">
        <v>265.08773779299997</v>
      </c>
      <c r="G31" s="11">
        <f t="shared" ref="G31:G42" si="4">F31/E31</f>
        <v>0.93126954243427051</v>
      </c>
      <c r="H31" s="66">
        <f t="shared" ref="H31:H42" si="5">F31-E31</f>
        <v>-19.564262207000013</v>
      </c>
      <c r="I31" s="1"/>
      <c r="J31" s="49"/>
      <c r="K31" s="50">
        <f t="shared" ref="K31:K42" si="6">ROUND((F31/$H$18%),4)</f>
        <v>2.7938000000000001</v>
      </c>
      <c r="L31" s="58">
        <f t="shared" si="2"/>
        <v>26508.773779299998</v>
      </c>
    </row>
    <row r="32" spans="1:12" x14ac:dyDescent="0.25">
      <c r="A32" s="1"/>
      <c r="B32" s="6"/>
      <c r="C32" s="1"/>
      <c r="D32" s="46">
        <f t="shared" si="3"/>
        <v>44145</v>
      </c>
      <c r="E32" s="33">
        <v>284.65199999999999</v>
      </c>
      <c r="F32" s="67">
        <v>266.89430862300003</v>
      </c>
      <c r="G32" s="11">
        <f t="shared" si="4"/>
        <v>0.93761613697778357</v>
      </c>
      <c r="H32" s="66">
        <f t="shared" si="5"/>
        <v>-17.757691376999958</v>
      </c>
      <c r="I32" s="1"/>
      <c r="J32" s="49"/>
      <c r="K32" s="50">
        <f t="shared" si="6"/>
        <v>2.8128000000000002</v>
      </c>
      <c r="L32" s="58">
        <f t="shared" si="2"/>
        <v>26689.430862300003</v>
      </c>
    </row>
    <row r="33" spans="1:12" x14ac:dyDescent="0.25">
      <c r="A33" s="1"/>
      <c r="B33" s="6"/>
      <c r="C33" s="1"/>
      <c r="D33" s="46">
        <f t="shared" si="3"/>
        <v>44146</v>
      </c>
      <c r="E33" s="33">
        <v>284.65199999999999</v>
      </c>
      <c r="F33" s="67">
        <v>264.985543119</v>
      </c>
      <c r="G33" s="11">
        <f t="shared" si="4"/>
        <v>0.93091052625310911</v>
      </c>
      <c r="H33" s="66">
        <f t="shared" si="5"/>
        <v>-19.666456880999988</v>
      </c>
      <c r="I33" s="1"/>
      <c r="J33" s="49"/>
      <c r="K33" s="50">
        <f t="shared" si="6"/>
        <v>2.7927</v>
      </c>
      <c r="L33" s="58">
        <f t="shared" si="2"/>
        <v>26498.554311899999</v>
      </c>
    </row>
    <row r="34" spans="1:12" x14ac:dyDescent="0.25">
      <c r="A34" s="1"/>
      <c r="B34" s="6"/>
      <c r="C34" s="1"/>
      <c r="D34" s="46">
        <f t="shared" si="3"/>
        <v>44147</v>
      </c>
      <c r="E34" s="33">
        <v>284.65199999999999</v>
      </c>
      <c r="F34" s="67">
        <v>264.97850681099999</v>
      </c>
      <c r="G34" s="11">
        <f t="shared" si="4"/>
        <v>0.93088580726992964</v>
      </c>
      <c r="H34" s="66">
        <f t="shared" si="5"/>
        <v>-19.673493188999998</v>
      </c>
      <c r="I34" s="1"/>
      <c r="J34" s="49"/>
      <c r="K34" s="50">
        <f t="shared" si="6"/>
        <v>2.7927</v>
      </c>
      <c r="L34" s="58">
        <f t="shared" si="2"/>
        <v>26497.850681099997</v>
      </c>
    </row>
    <row r="35" spans="1:12" x14ac:dyDescent="0.25">
      <c r="A35" s="1"/>
      <c r="B35" s="6"/>
      <c r="C35" s="1"/>
      <c r="D35" s="46">
        <f t="shared" si="3"/>
        <v>44148</v>
      </c>
      <c r="E35" s="33">
        <v>284.65199999999999</v>
      </c>
      <c r="F35" s="67">
        <v>340.91823843100002</v>
      </c>
      <c r="G35" s="11">
        <f t="shared" si="4"/>
        <v>1.1976667595203969</v>
      </c>
      <c r="H35" s="66">
        <f t="shared" si="5"/>
        <v>56.266238431000033</v>
      </c>
      <c r="I35" s="1"/>
      <c r="J35" s="49"/>
      <c r="K35" s="50">
        <f>ROUND((F35/$H$18%),4)</f>
        <v>3.593</v>
      </c>
      <c r="L35" s="58">
        <f>(F35*10^7)/10^5</f>
        <v>34091.823843100006</v>
      </c>
    </row>
    <row r="36" spans="1:12" x14ac:dyDescent="0.25">
      <c r="A36" s="1"/>
      <c r="B36" s="6"/>
      <c r="C36" s="1"/>
      <c r="D36" s="46">
        <f t="shared" si="3"/>
        <v>44149</v>
      </c>
      <c r="E36" s="33">
        <v>284.65199999999999</v>
      </c>
      <c r="F36" s="67">
        <v>339.793369359</v>
      </c>
      <c r="G36" s="11">
        <f t="shared" si="4"/>
        <v>1.1937150252202691</v>
      </c>
      <c r="H36" s="66">
        <f t="shared" si="5"/>
        <v>55.141369359000009</v>
      </c>
      <c r="I36" s="1"/>
      <c r="J36" s="49"/>
      <c r="K36" s="50">
        <f t="shared" si="6"/>
        <v>3.5811000000000002</v>
      </c>
      <c r="L36" s="58">
        <f t="shared" si="2"/>
        <v>33979.336935899999</v>
      </c>
    </row>
    <row r="37" spans="1:12" x14ac:dyDescent="0.25">
      <c r="A37" s="1"/>
      <c r="B37" s="6"/>
      <c r="C37" s="1"/>
      <c r="D37" s="46">
        <f t="shared" si="3"/>
        <v>44150</v>
      </c>
      <c r="E37" s="33">
        <v>284.65199999999999</v>
      </c>
      <c r="F37" s="67">
        <v>329.23129367399997</v>
      </c>
      <c r="G37" s="11">
        <f t="shared" si="4"/>
        <v>1.1566098031069516</v>
      </c>
      <c r="H37" s="66">
        <f t="shared" si="5"/>
        <v>44.579293673999985</v>
      </c>
      <c r="I37" s="1"/>
      <c r="J37" s="49"/>
      <c r="K37" s="50">
        <f t="shared" si="6"/>
        <v>3.4698000000000002</v>
      </c>
      <c r="L37" s="58">
        <f t="shared" si="2"/>
        <v>32923.129367399997</v>
      </c>
    </row>
    <row r="38" spans="1:12" x14ac:dyDescent="0.25">
      <c r="A38" s="1"/>
      <c r="B38" s="6"/>
      <c r="C38" s="1"/>
      <c r="D38" s="46">
        <f t="shared" si="3"/>
        <v>44151</v>
      </c>
      <c r="E38" s="33">
        <v>284.65199999999999</v>
      </c>
      <c r="F38" s="67">
        <v>266.79032146599997</v>
      </c>
      <c r="G38" s="11">
        <f t="shared" si="4"/>
        <v>0.93725082369349233</v>
      </c>
      <c r="H38" s="66">
        <f t="shared" si="5"/>
        <v>-17.861678534000021</v>
      </c>
      <c r="I38" s="1"/>
      <c r="J38" s="49"/>
      <c r="K38" s="50">
        <f t="shared" si="6"/>
        <v>2.8117999999999999</v>
      </c>
      <c r="L38" s="58">
        <f t="shared" si="2"/>
        <v>26679.032146599999</v>
      </c>
    </row>
    <row r="39" spans="1:12" x14ac:dyDescent="0.25">
      <c r="A39" s="1"/>
      <c r="B39" s="6"/>
      <c r="C39" s="1"/>
      <c r="D39" s="46">
        <f t="shared" si="3"/>
        <v>44152</v>
      </c>
      <c r="E39" s="33">
        <v>284.65199999999999</v>
      </c>
      <c r="F39" s="67">
        <v>263.886063116</v>
      </c>
      <c r="G39" s="11">
        <f t="shared" si="4"/>
        <v>0.92704798531540267</v>
      </c>
      <c r="H39" s="66">
        <f t="shared" si="5"/>
        <v>-20.765936883999984</v>
      </c>
      <c r="I39" s="1"/>
      <c r="J39" s="49"/>
      <c r="K39" s="50">
        <f t="shared" si="6"/>
        <v>2.7810999999999999</v>
      </c>
      <c r="L39" s="58">
        <f t="shared" si="2"/>
        <v>26388.606311599997</v>
      </c>
    </row>
    <row r="40" spans="1:12" x14ac:dyDescent="0.25">
      <c r="A40" s="1"/>
      <c r="B40" s="6"/>
      <c r="C40" s="1"/>
      <c r="D40" s="46">
        <f t="shared" si="3"/>
        <v>44153</v>
      </c>
      <c r="E40" s="33">
        <v>284.65199999999999</v>
      </c>
      <c r="F40" s="67">
        <v>265.956962148</v>
      </c>
      <c r="G40" s="11">
        <f t="shared" si="4"/>
        <v>0.93432318110534973</v>
      </c>
      <c r="H40" s="66">
        <f t="shared" si="5"/>
        <v>-18.695037851999984</v>
      </c>
      <c r="I40" s="1"/>
      <c r="J40" s="49"/>
      <c r="K40" s="50">
        <f t="shared" si="6"/>
        <v>2.8029999999999999</v>
      </c>
      <c r="L40" s="58">
        <f t="shared" si="2"/>
        <v>26595.696214799998</v>
      </c>
    </row>
    <row r="41" spans="1:12" x14ac:dyDescent="0.25">
      <c r="A41" s="1"/>
      <c r="B41" s="6"/>
      <c r="C41" s="1"/>
      <c r="D41" s="46">
        <f t="shared" si="3"/>
        <v>44154</v>
      </c>
      <c r="E41" s="33">
        <v>284.65199999999999</v>
      </c>
      <c r="F41" s="67">
        <v>265.20280965900002</v>
      </c>
      <c r="G41" s="11">
        <f t="shared" si="4"/>
        <v>0.93167379698368546</v>
      </c>
      <c r="H41" s="66">
        <f t="shared" si="5"/>
        <v>-19.449190340999962</v>
      </c>
      <c r="I41" s="1"/>
      <c r="J41" s="49"/>
      <c r="K41" s="50">
        <f t="shared" si="6"/>
        <v>2.7949999999999999</v>
      </c>
      <c r="L41" s="58">
        <f t="shared" si="2"/>
        <v>26520.280965900001</v>
      </c>
    </row>
    <row r="42" spans="1:12" x14ac:dyDescent="0.25">
      <c r="A42" s="1"/>
      <c r="B42" s="6"/>
      <c r="C42" s="1"/>
      <c r="D42" s="46">
        <f t="shared" si="3"/>
        <v>44155</v>
      </c>
      <c r="E42" s="33">
        <v>284.65199999999999</v>
      </c>
      <c r="F42" s="67">
        <v>290.41677743000002</v>
      </c>
      <c r="G42" s="11">
        <f t="shared" si="4"/>
        <v>1.0202520180079537</v>
      </c>
      <c r="H42" s="66">
        <f t="shared" si="5"/>
        <v>5.7647774300000378</v>
      </c>
      <c r="J42" s="49"/>
      <c r="K42" s="50">
        <f t="shared" si="6"/>
        <v>3.0608</v>
      </c>
      <c r="L42" s="58">
        <f t="shared" si="2"/>
        <v>29041.677743</v>
      </c>
    </row>
    <row r="43" spans="1:12" x14ac:dyDescent="0.25">
      <c r="A43" s="1"/>
      <c r="B43" s="6"/>
      <c r="C43" s="1"/>
      <c r="D43" s="42" t="s">
        <v>77</v>
      </c>
      <c r="E43" s="33">
        <f>SUM(E29:E42)</f>
        <v>3985.1280000000002</v>
      </c>
      <c r="F43" s="34">
        <f>SUM(F29:F42)</f>
        <v>4017.8477574500002</v>
      </c>
      <c r="G43" s="11">
        <f t="shared" si="0"/>
        <v>1.0082104658746218</v>
      </c>
      <c r="H43" s="34">
        <f>SUM(H29:H42)</f>
        <v>32.719757450000202</v>
      </c>
      <c r="I43" s="1"/>
      <c r="J43" s="5"/>
      <c r="K43" s="50"/>
    </row>
    <row r="44" spans="1:12" x14ac:dyDescent="0.25">
      <c r="A44" s="1"/>
      <c r="B44" s="6"/>
      <c r="C44" s="1"/>
      <c r="D44" s="9" t="s">
        <v>0</v>
      </c>
      <c r="E44" s="8">
        <f>AVERAGE(E29:E42)</f>
        <v>284.65199999999999</v>
      </c>
      <c r="F44" s="8">
        <f>AVERAGE(F29:F42)</f>
        <v>286.98912553214285</v>
      </c>
      <c r="G44" s="63">
        <f>AVERAGE(G29:G42)</f>
        <v>1.008210465874622</v>
      </c>
      <c r="H44" s="55">
        <f>AVERAGE(H29:H42)</f>
        <v>2.3371255321428714</v>
      </c>
      <c r="I44" s="1"/>
      <c r="J44" s="5"/>
      <c r="K44" s="50"/>
    </row>
    <row r="45" spans="1:12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2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2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2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5:D27"/>
    <mergeCell ref="E25:E27"/>
    <mergeCell ref="F25:F27"/>
    <mergeCell ref="G25:G27"/>
    <mergeCell ref="H25:H27"/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B10" zoomScaleNormal="100" workbookViewId="0">
      <selection activeCell="K23" sqref="K23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  <col min="12" max="12" width="9.85546875" style="58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129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 s="58">
        <f>H20*90/100</f>
        <v>256.89284999999995</v>
      </c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65">
        <v>9514.5499999999993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285.43649999999997</v>
      </c>
      <c r="I20" s="1"/>
      <c r="J20" s="5"/>
      <c r="K20" s="58">
        <f>H20*0.9</f>
        <v>256.89284999999995</v>
      </c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112</v>
      </c>
      <c r="I21" s="1"/>
      <c r="J21" s="5"/>
      <c r="K21" s="60">
        <f>K20/H18%</f>
        <v>2.6999999999999997</v>
      </c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K23">
        <v>2638860631.1599998</v>
      </c>
      <c r="L23" s="33">
        <f>K23/10^7</f>
        <v>263.886063116</v>
      </c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ht="25.5" customHeight="1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44156</v>
      </c>
      <c r="E29" s="33">
        <v>285.43649999999997</v>
      </c>
      <c r="F29" s="33">
        <v>287.163902581</v>
      </c>
      <c r="G29" s="11">
        <f t="shared" ref="G29:G43" si="0">F29/E29</f>
        <v>1.0060517928891366</v>
      </c>
      <c r="H29" s="66">
        <f t="shared" ref="H29:H30" si="1">F29-E29</f>
        <v>1.7274025810000353</v>
      </c>
      <c r="I29" s="1"/>
      <c r="J29" s="49"/>
      <c r="K29" s="50">
        <f>ROUND((F29/$H$18%),4)</f>
        <v>3.0182000000000002</v>
      </c>
      <c r="L29" s="58">
        <f t="shared" ref="L29:L42" si="2">(F29*10^7)/10^5</f>
        <v>28716.3902581</v>
      </c>
    </row>
    <row r="30" spans="1:12" x14ac:dyDescent="0.25">
      <c r="A30" s="1"/>
      <c r="B30" s="6"/>
      <c r="C30" s="1"/>
      <c r="D30" s="46">
        <f>+D29+1</f>
        <v>44157</v>
      </c>
      <c r="E30" s="33">
        <v>285.43649999999997</v>
      </c>
      <c r="F30" s="67">
        <v>285.80568344299996</v>
      </c>
      <c r="G30" s="11">
        <f t="shared" si="0"/>
        <v>1.0012933995582205</v>
      </c>
      <c r="H30" s="66">
        <f t="shared" si="1"/>
        <v>0.36918344299999717</v>
      </c>
      <c r="I30" s="1"/>
      <c r="J30" s="49"/>
      <c r="K30" s="50">
        <f>ROUND((F30/$H$18%),4)</f>
        <v>3.0038999999999998</v>
      </c>
      <c r="L30" s="58">
        <f t="shared" si="2"/>
        <v>28580.568344299998</v>
      </c>
    </row>
    <row r="31" spans="1:12" x14ac:dyDescent="0.25">
      <c r="A31" s="1"/>
      <c r="B31" s="6"/>
      <c r="C31" s="1"/>
      <c r="D31" s="46">
        <f t="shared" ref="D31:D42" si="3">+D30+1</f>
        <v>44158</v>
      </c>
      <c r="E31" s="33">
        <v>285.43649999999997</v>
      </c>
      <c r="F31" s="68">
        <v>264.281669701</v>
      </c>
      <c r="G31" s="11">
        <f t="shared" ref="G31" si="4">F31/E31</f>
        <v>0.92588603665263558</v>
      </c>
      <c r="H31" s="66">
        <f t="shared" ref="H31" si="5">F31-E31</f>
        <v>-21.154830298999968</v>
      </c>
      <c r="I31" s="1"/>
      <c r="J31" s="49"/>
      <c r="K31" s="50">
        <f t="shared" ref="K31:K42" si="6">ROUND((F31/$H$18%),4)</f>
        <v>2.7776999999999998</v>
      </c>
      <c r="L31" s="58">
        <f t="shared" si="2"/>
        <v>26428.166970099999</v>
      </c>
    </row>
    <row r="32" spans="1:12" x14ac:dyDescent="0.25">
      <c r="A32" s="1"/>
      <c r="B32" s="6"/>
      <c r="C32" s="1"/>
      <c r="D32" s="46">
        <f t="shared" si="3"/>
        <v>44159</v>
      </c>
      <c r="E32" s="33">
        <v>285.43649999999997</v>
      </c>
      <c r="F32" s="67">
        <v>265.748839831</v>
      </c>
      <c r="G32" s="11">
        <f t="shared" ref="G32" si="7">F32/E32</f>
        <v>0.93102612956296771</v>
      </c>
      <c r="H32" s="66">
        <f t="shared" ref="H32" si="8">F32-E32</f>
        <v>-19.687660168999969</v>
      </c>
      <c r="I32" s="1"/>
      <c r="J32" s="49"/>
      <c r="K32" s="50">
        <f t="shared" si="6"/>
        <v>2.7930999999999999</v>
      </c>
      <c r="L32" s="58">
        <f t="shared" si="2"/>
        <v>26574.8839831</v>
      </c>
    </row>
    <row r="33" spans="1:12" x14ac:dyDescent="0.25">
      <c r="A33" s="1"/>
      <c r="B33" s="6"/>
      <c r="C33" s="1"/>
      <c r="D33" s="46">
        <f t="shared" si="3"/>
        <v>44160</v>
      </c>
      <c r="E33" s="33">
        <v>285.43649999999997</v>
      </c>
      <c r="F33" s="67">
        <v>265.11641826599998</v>
      </c>
      <c r="G33" s="11">
        <f t="shared" ref="G33" si="9">F33/E33</f>
        <v>0.92881049993956633</v>
      </c>
      <c r="H33" s="66">
        <f t="shared" ref="H33" si="10">F33-E33</f>
        <v>-20.320081733999984</v>
      </c>
      <c r="I33" s="1"/>
      <c r="J33" s="49"/>
      <c r="K33" s="50">
        <f t="shared" si="6"/>
        <v>2.7864</v>
      </c>
      <c r="L33" s="58">
        <f t="shared" si="2"/>
        <v>26511.6418266</v>
      </c>
    </row>
    <row r="34" spans="1:12" x14ac:dyDescent="0.25">
      <c r="A34" s="1"/>
      <c r="B34" s="6"/>
      <c r="C34" s="1"/>
      <c r="D34" s="46">
        <f t="shared" si="3"/>
        <v>44161</v>
      </c>
      <c r="E34" s="33">
        <v>285.43649999999997</v>
      </c>
      <c r="F34" s="67">
        <v>265.83465598099997</v>
      </c>
      <c r="G34" s="11">
        <f t="shared" ref="G34:G42" si="11">F34/E34</f>
        <v>0.93132677839379341</v>
      </c>
      <c r="H34" s="66">
        <f t="shared" ref="H34:H42" si="12">F34-E34</f>
        <v>-19.601844018999998</v>
      </c>
      <c r="I34" s="1"/>
      <c r="J34" s="49"/>
      <c r="K34" s="50">
        <f t="shared" si="6"/>
        <v>2.794</v>
      </c>
      <c r="L34" s="58">
        <f t="shared" si="2"/>
        <v>26583.465598099996</v>
      </c>
    </row>
    <row r="35" spans="1:12" x14ac:dyDescent="0.25">
      <c r="A35" s="1"/>
      <c r="B35" s="6"/>
      <c r="C35" s="1"/>
      <c r="D35" s="46">
        <f t="shared" si="3"/>
        <v>44162</v>
      </c>
      <c r="E35" s="33">
        <v>285.43649999999997</v>
      </c>
      <c r="F35" s="67">
        <v>331.18148628</v>
      </c>
      <c r="G35" s="11">
        <f t="shared" si="11"/>
        <v>1.1602632679422571</v>
      </c>
      <c r="H35" s="66">
        <f t="shared" si="12"/>
        <v>45.744986280000035</v>
      </c>
      <c r="I35" s="1"/>
      <c r="J35" s="49"/>
      <c r="K35" s="50">
        <f>ROUND((F35/$H$18%),4)</f>
        <v>3.4807999999999999</v>
      </c>
      <c r="L35" s="58">
        <f>(F35*10^7)/10^5</f>
        <v>33118.148628000003</v>
      </c>
    </row>
    <row r="36" spans="1:12" x14ac:dyDescent="0.25">
      <c r="A36" s="1"/>
      <c r="B36" s="6"/>
      <c r="C36" s="1"/>
      <c r="D36" s="46">
        <f t="shared" si="3"/>
        <v>44163</v>
      </c>
      <c r="E36" s="33">
        <v>285.43649999999997</v>
      </c>
      <c r="F36" s="67">
        <v>323.62284035300002</v>
      </c>
      <c r="G36" s="11">
        <f t="shared" si="11"/>
        <v>1.1337822610387951</v>
      </c>
      <c r="H36" s="66">
        <f t="shared" si="12"/>
        <v>38.186340353000048</v>
      </c>
      <c r="I36" s="1"/>
      <c r="J36" s="49"/>
      <c r="K36" s="50">
        <f t="shared" si="6"/>
        <v>3.4013</v>
      </c>
      <c r="L36" s="58">
        <f t="shared" si="2"/>
        <v>32362.284035300003</v>
      </c>
    </row>
    <row r="37" spans="1:12" x14ac:dyDescent="0.25">
      <c r="A37" s="1"/>
      <c r="B37" s="6"/>
      <c r="C37" s="1"/>
      <c r="D37" s="46">
        <f t="shared" si="3"/>
        <v>44164</v>
      </c>
      <c r="E37" s="33">
        <v>285.43649999999997</v>
      </c>
      <c r="F37" s="67">
        <v>315.99457227099998</v>
      </c>
      <c r="G37" s="11">
        <f t="shared" si="11"/>
        <v>1.1070573394467771</v>
      </c>
      <c r="H37" s="66">
        <f t="shared" si="12"/>
        <v>30.558072271000015</v>
      </c>
      <c r="I37" s="1"/>
      <c r="J37" s="49"/>
      <c r="K37" s="50">
        <f t="shared" si="6"/>
        <v>3.3212000000000002</v>
      </c>
      <c r="L37" s="58">
        <f t="shared" si="2"/>
        <v>31599.4572271</v>
      </c>
    </row>
    <row r="38" spans="1:12" x14ac:dyDescent="0.25">
      <c r="A38" s="1"/>
      <c r="B38" s="6"/>
      <c r="C38" s="1"/>
      <c r="D38" s="46">
        <f t="shared" si="3"/>
        <v>44165</v>
      </c>
      <c r="E38" s="33">
        <v>285.43649999999997</v>
      </c>
      <c r="F38" s="67">
        <v>274.96111253699996</v>
      </c>
      <c r="G38" s="11">
        <f t="shared" si="11"/>
        <v>0.96330046275441295</v>
      </c>
      <c r="H38" s="66">
        <f t="shared" si="12"/>
        <v>-10.475387463000004</v>
      </c>
      <c r="I38" s="1"/>
      <c r="J38" s="49"/>
      <c r="K38" s="50">
        <f t="shared" si="6"/>
        <v>2.8898999999999999</v>
      </c>
      <c r="L38" s="58">
        <f t="shared" si="2"/>
        <v>27496.111253699994</v>
      </c>
    </row>
    <row r="39" spans="1:12" x14ac:dyDescent="0.25">
      <c r="A39" s="1"/>
      <c r="B39" s="6"/>
      <c r="C39" s="1"/>
      <c r="D39" s="46">
        <f t="shared" si="3"/>
        <v>44166</v>
      </c>
      <c r="E39" s="33">
        <v>285.43649999999997</v>
      </c>
      <c r="F39" s="67">
        <v>271.06563409099999</v>
      </c>
      <c r="G39" s="11">
        <f t="shared" si="11"/>
        <v>0.94965301946667657</v>
      </c>
      <c r="H39" s="66">
        <f t="shared" si="12"/>
        <v>-14.370865908999974</v>
      </c>
      <c r="I39" s="1"/>
      <c r="J39" s="49"/>
      <c r="K39" s="50">
        <f t="shared" si="6"/>
        <v>2.8490000000000002</v>
      </c>
      <c r="L39" s="58">
        <f t="shared" si="2"/>
        <v>27106.563409099999</v>
      </c>
    </row>
    <row r="40" spans="1:12" x14ac:dyDescent="0.25">
      <c r="A40" s="1"/>
      <c r="B40" s="6"/>
      <c r="C40" s="1"/>
      <c r="D40" s="46">
        <f t="shared" si="3"/>
        <v>44167</v>
      </c>
      <c r="E40" s="33">
        <v>285.43649999999997</v>
      </c>
      <c r="F40" s="67">
        <v>294.10706262399998</v>
      </c>
      <c r="G40" s="11">
        <f t="shared" si="11"/>
        <v>1.0303765027387879</v>
      </c>
      <c r="H40" s="66">
        <f t="shared" si="12"/>
        <v>8.6705626240000129</v>
      </c>
      <c r="I40" s="1"/>
      <c r="J40" s="49"/>
      <c r="K40" s="50">
        <f t="shared" si="6"/>
        <v>3.0911</v>
      </c>
      <c r="L40" s="58">
        <f t="shared" si="2"/>
        <v>29410.706262399999</v>
      </c>
    </row>
    <row r="41" spans="1:12" x14ac:dyDescent="0.25">
      <c r="A41" s="1"/>
      <c r="B41" s="6"/>
      <c r="C41" s="1"/>
      <c r="D41" s="46">
        <f t="shared" si="3"/>
        <v>44168</v>
      </c>
      <c r="E41" s="33">
        <v>285.43649999999997</v>
      </c>
      <c r="F41" s="67">
        <v>293.53725551599996</v>
      </c>
      <c r="G41" s="11">
        <f t="shared" si="11"/>
        <v>1.0283802369914148</v>
      </c>
      <c r="H41" s="66">
        <f t="shared" si="12"/>
        <v>8.1007555159999924</v>
      </c>
      <c r="I41" s="1"/>
      <c r="J41" s="49"/>
      <c r="K41" s="50">
        <f t="shared" si="6"/>
        <v>3.0851000000000002</v>
      </c>
      <c r="L41" s="58">
        <f t="shared" si="2"/>
        <v>29353.725551599993</v>
      </c>
    </row>
    <row r="42" spans="1:12" x14ac:dyDescent="0.25">
      <c r="A42" s="1"/>
      <c r="B42" s="6"/>
      <c r="C42" s="1"/>
      <c r="D42" s="46">
        <f t="shared" si="3"/>
        <v>44169</v>
      </c>
      <c r="E42" s="33">
        <v>285.43649999999997</v>
      </c>
      <c r="F42" s="67">
        <v>292.27103509</v>
      </c>
      <c r="G42" s="11">
        <f t="shared" si="11"/>
        <v>1.023944152517285</v>
      </c>
      <c r="H42" s="66">
        <f t="shared" si="12"/>
        <v>6.8345350900000312</v>
      </c>
      <c r="J42" s="49"/>
      <c r="K42" s="50">
        <f t="shared" si="6"/>
        <v>3.0718000000000001</v>
      </c>
      <c r="L42" s="58">
        <f t="shared" si="2"/>
        <v>29227.103509</v>
      </c>
    </row>
    <row r="43" spans="1:12" x14ac:dyDescent="0.25">
      <c r="A43" s="1"/>
      <c r="B43" s="6"/>
      <c r="C43" s="1"/>
      <c r="D43" s="42" t="s">
        <v>77</v>
      </c>
      <c r="E43" s="33">
        <f>SUM(E29:E42)</f>
        <v>3996.1109999999985</v>
      </c>
      <c r="F43" s="34">
        <f>SUM(F29:F42)</f>
        <v>4030.692168565</v>
      </c>
      <c r="G43" s="11">
        <f t="shared" si="0"/>
        <v>1.0086537057066236</v>
      </c>
      <c r="H43" s="34">
        <f>SUM(H29:H42)</f>
        <v>34.581168565000269</v>
      </c>
      <c r="I43" s="1"/>
      <c r="J43" s="5"/>
      <c r="K43" s="50"/>
    </row>
    <row r="44" spans="1:12" x14ac:dyDescent="0.25">
      <c r="A44" s="1"/>
      <c r="B44" s="6"/>
      <c r="C44" s="1"/>
      <c r="D44" s="9" t="s">
        <v>0</v>
      </c>
      <c r="E44" s="8">
        <f>AVERAGE(E29:E42)</f>
        <v>285.43649999999991</v>
      </c>
      <c r="F44" s="8">
        <f>AVERAGE(F29:F42)</f>
        <v>287.90658346892855</v>
      </c>
      <c r="G44" s="63">
        <f>AVERAGE(G29:G42)</f>
        <v>1.0086537057066234</v>
      </c>
      <c r="H44" s="55">
        <f>AVERAGE(H29:H42)</f>
        <v>2.4700834689285904</v>
      </c>
      <c r="I44" s="1"/>
      <c r="J44" s="5"/>
      <c r="K44" s="50"/>
    </row>
    <row r="45" spans="1:12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2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2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2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5:D27"/>
    <mergeCell ref="E25:E27"/>
    <mergeCell ref="F25:F27"/>
    <mergeCell ref="G25:G27"/>
    <mergeCell ref="H25:H27"/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C1" zoomScaleNormal="100" workbookViewId="0">
      <selection activeCell="C1" sqref="A1:XFD1048576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  <col min="12" max="12" width="9.85546875" style="58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130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 s="58">
        <f>H20*90/100</f>
        <v>261.41696999999999</v>
      </c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65">
        <v>9682.11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290.4633</v>
      </c>
      <c r="I20" s="1"/>
      <c r="J20" s="5"/>
      <c r="K20" s="58">
        <f>H20*0.9</f>
        <v>261.41696999999999</v>
      </c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112</v>
      </c>
      <c r="I21" s="1"/>
      <c r="J21" s="5"/>
      <c r="K21" s="60">
        <f>K20/H18%</f>
        <v>2.6999999999999997</v>
      </c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ht="25.5" customHeight="1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44170</v>
      </c>
      <c r="E29" s="33">
        <v>290.4633</v>
      </c>
      <c r="F29" s="33">
        <v>299.60263472700001</v>
      </c>
      <c r="G29" s="11">
        <f t="shared" ref="G29:G43" si="0">F29/E29</f>
        <v>1.0314646797960363</v>
      </c>
      <c r="H29" s="66">
        <f t="shared" ref="H29:H30" si="1">F29-E29</f>
        <v>9.1393347270000049</v>
      </c>
      <c r="I29" s="1"/>
      <c r="J29" s="49"/>
      <c r="K29" s="50">
        <f>ROUND((F29/$H$18%),4)</f>
        <v>3.0943999999999998</v>
      </c>
      <c r="L29" s="58">
        <f t="shared" ref="L29:L42" si="2">(F29*10^7)/10^5</f>
        <v>29960.2634727</v>
      </c>
    </row>
    <row r="30" spans="1:12" x14ac:dyDescent="0.25">
      <c r="A30" s="1"/>
      <c r="B30" s="6"/>
      <c r="C30" s="1"/>
      <c r="D30" s="46">
        <f>+D29+1</f>
        <v>44171</v>
      </c>
      <c r="E30" s="33">
        <v>290.4633</v>
      </c>
      <c r="F30" s="67">
        <v>298.116669135</v>
      </c>
      <c r="G30" s="11">
        <f t="shared" si="0"/>
        <v>1.0263488335187267</v>
      </c>
      <c r="H30" s="66">
        <f t="shared" si="1"/>
        <v>7.6533691349999913</v>
      </c>
      <c r="I30" s="1"/>
      <c r="J30" s="49"/>
      <c r="K30" s="50">
        <f>ROUND((F30/$H$18%),4)</f>
        <v>3.0790000000000002</v>
      </c>
      <c r="L30" s="58">
        <f t="shared" si="2"/>
        <v>29811.666913499997</v>
      </c>
    </row>
    <row r="31" spans="1:12" x14ac:dyDescent="0.25">
      <c r="A31" s="1"/>
      <c r="B31" s="6"/>
      <c r="C31" s="1"/>
      <c r="D31" s="46">
        <f t="shared" ref="D31:D42" si="3">+D30+1</f>
        <v>44172</v>
      </c>
      <c r="E31" s="33">
        <v>290.4633</v>
      </c>
      <c r="F31" s="68">
        <v>272.17202198500001</v>
      </c>
      <c r="G31" s="11">
        <f t="shared" ref="G31" si="4">F31/E31</f>
        <v>0.93702723196011339</v>
      </c>
      <c r="H31" s="66">
        <f t="shared" ref="H31" si="5">F31-E31</f>
        <v>-18.291278014999989</v>
      </c>
      <c r="I31" s="1"/>
      <c r="J31" s="49"/>
      <c r="K31" s="50">
        <f t="shared" ref="K31:K42" si="6">ROUND((F31/$H$18%),4)</f>
        <v>2.8111000000000002</v>
      </c>
      <c r="L31" s="58">
        <f t="shared" si="2"/>
        <v>27217.202198500003</v>
      </c>
    </row>
    <row r="32" spans="1:12" x14ac:dyDescent="0.25">
      <c r="A32" s="1"/>
      <c r="B32" s="6"/>
      <c r="C32" s="1"/>
      <c r="D32" s="46">
        <f t="shared" si="3"/>
        <v>44173</v>
      </c>
      <c r="E32" s="33">
        <v>290.4633</v>
      </c>
      <c r="F32" s="67">
        <v>271.87209971499999</v>
      </c>
      <c r="G32" s="11">
        <f t="shared" ref="G32" si="7">F32/E32</f>
        <v>0.93599466684775667</v>
      </c>
      <c r="H32" s="66">
        <f t="shared" ref="H32" si="8">F32-E32</f>
        <v>-18.591200285000014</v>
      </c>
      <c r="I32" s="1"/>
      <c r="J32" s="49"/>
      <c r="K32" s="50">
        <f t="shared" si="6"/>
        <v>2.8079999999999998</v>
      </c>
      <c r="L32" s="58">
        <f t="shared" si="2"/>
        <v>27187.2099715</v>
      </c>
    </row>
    <row r="33" spans="1:12" x14ac:dyDescent="0.25">
      <c r="A33" s="1"/>
      <c r="B33" s="6"/>
      <c r="C33" s="1"/>
      <c r="D33" s="46">
        <f t="shared" si="3"/>
        <v>44174</v>
      </c>
      <c r="E33" s="33">
        <v>290.4633</v>
      </c>
      <c r="F33" s="67">
        <v>271.56290099500001</v>
      </c>
      <c r="G33" s="11">
        <f t="shared" ref="G33" si="9">F33/E33</f>
        <v>0.9349301649984697</v>
      </c>
      <c r="H33" s="66">
        <f t="shared" ref="H33" si="10">F33-E33</f>
        <v>-18.900399004999997</v>
      </c>
      <c r="I33" s="1"/>
      <c r="J33" s="49"/>
      <c r="K33" s="50">
        <f t="shared" si="6"/>
        <v>2.8048000000000002</v>
      </c>
      <c r="L33" s="58">
        <f t="shared" si="2"/>
        <v>27156.290099500002</v>
      </c>
    </row>
    <row r="34" spans="1:12" x14ac:dyDescent="0.25">
      <c r="A34" s="1"/>
      <c r="B34" s="6"/>
      <c r="C34" s="1"/>
      <c r="D34" s="46">
        <f t="shared" si="3"/>
        <v>44175</v>
      </c>
      <c r="E34" s="33">
        <v>290.4633</v>
      </c>
      <c r="F34" s="67">
        <v>271.93072812700001</v>
      </c>
      <c r="G34" s="11">
        <f t="shared" ref="G34" si="11">F34/E34</f>
        <v>0.9361965113217402</v>
      </c>
      <c r="H34" s="66">
        <f t="shared" ref="H34" si="12">F34-E34</f>
        <v>-18.532571872999995</v>
      </c>
      <c r="I34" s="1"/>
      <c r="J34" s="49"/>
      <c r="K34" s="50">
        <f t="shared" si="6"/>
        <v>2.8086000000000002</v>
      </c>
      <c r="L34" s="58">
        <f t="shared" si="2"/>
        <v>27193.0728127</v>
      </c>
    </row>
    <row r="35" spans="1:12" x14ac:dyDescent="0.25">
      <c r="A35" s="1"/>
      <c r="B35" s="6"/>
      <c r="C35" s="1"/>
      <c r="D35" s="46">
        <f t="shared" si="3"/>
        <v>44176</v>
      </c>
      <c r="E35" s="33">
        <v>290.4633</v>
      </c>
      <c r="F35" s="67">
        <v>295.11363803299997</v>
      </c>
      <c r="G35" s="11">
        <f t="shared" ref="G35:G42" si="13">F35/E35</f>
        <v>1.0160100709211799</v>
      </c>
      <c r="H35" s="66">
        <f t="shared" ref="H35:H42" si="14">F35-E35</f>
        <v>4.6503380329999686</v>
      </c>
      <c r="I35" s="1"/>
      <c r="J35" s="49"/>
      <c r="K35" s="50">
        <f>ROUND((F35/$H$18%),4)</f>
        <v>3.048</v>
      </c>
      <c r="L35" s="58">
        <f>(F35*10^7)/10^5</f>
        <v>29511.363803299999</v>
      </c>
    </row>
    <row r="36" spans="1:12" x14ac:dyDescent="0.25">
      <c r="A36" s="1"/>
      <c r="B36" s="6"/>
      <c r="C36" s="1"/>
      <c r="D36" s="46">
        <f t="shared" si="3"/>
        <v>44177</v>
      </c>
      <c r="E36" s="33">
        <v>290.4633</v>
      </c>
      <c r="F36" s="67">
        <v>293.00406896300001</v>
      </c>
      <c r="G36" s="11">
        <f t="shared" si="13"/>
        <v>1.0087472977240155</v>
      </c>
      <c r="H36" s="66">
        <f t="shared" si="14"/>
        <v>2.540768963000005</v>
      </c>
      <c r="I36" s="1"/>
      <c r="J36" s="49"/>
      <c r="K36" s="50">
        <f t="shared" si="6"/>
        <v>3.0261999999999998</v>
      </c>
      <c r="L36" s="58">
        <f t="shared" si="2"/>
        <v>29300.406896300003</v>
      </c>
    </row>
    <row r="37" spans="1:12" x14ac:dyDescent="0.25">
      <c r="A37" s="1"/>
      <c r="B37" s="6"/>
      <c r="C37" s="1"/>
      <c r="D37" s="46">
        <f t="shared" si="3"/>
        <v>44178</v>
      </c>
      <c r="E37" s="33">
        <v>290.4633</v>
      </c>
      <c r="F37" s="67">
        <v>292.02844796400001</v>
      </c>
      <c r="G37" s="11">
        <f t="shared" si="13"/>
        <v>1.0053884534259578</v>
      </c>
      <c r="H37" s="66">
        <f t="shared" si="14"/>
        <v>1.5651479640000048</v>
      </c>
      <c r="I37" s="1"/>
      <c r="J37" s="49"/>
      <c r="K37" s="50">
        <f t="shared" si="6"/>
        <v>3.0162</v>
      </c>
      <c r="L37" s="58">
        <f t="shared" si="2"/>
        <v>29202.844796399997</v>
      </c>
    </row>
    <row r="38" spans="1:12" x14ac:dyDescent="0.25">
      <c r="A38" s="1"/>
      <c r="B38" s="6"/>
      <c r="C38" s="1"/>
      <c r="D38" s="46">
        <f t="shared" si="3"/>
        <v>44179</v>
      </c>
      <c r="E38" s="33">
        <v>290.4633</v>
      </c>
      <c r="F38" s="67">
        <v>310.30837940399999</v>
      </c>
      <c r="G38" s="11">
        <f t="shared" si="13"/>
        <v>1.0683221577528039</v>
      </c>
      <c r="H38" s="66">
        <f t="shared" si="14"/>
        <v>19.845079403999989</v>
      </c>
      <c r="I38" s="1"/>
      <c r="J38" s="49"/>
      <c r="K38" s="50">
        <f t="shared" si="6"/>
        <v>3.2050000000000001</v>
      </c>
      <c r="L38" s="58">
        <f t="shared" si="2"/>
        <v>31030.837940400001</v>
      </c>
    </row>
    <row r="39" spans="1:12" x14ac:dyDescent="0.25">
      <c r="A39" s="1"/>
      <c r="B39" s="6"/>
      <c r="C39" s="1"/>
      <c r="D39" s="46">
        <f t="shared" si="3"/>
        <v>44180</v>
      </c>
      <c r="E39" s="33">
        <v>290.4633</v>
      </c>
      <c r="F39" s="67">
        <v>308.82866770499999</v>
      </c>
      <c r="G39" s="11">
        <f t="shared" si="13"/>
        <v>1.0632278422265393</v>
      </c>
      <c r="H39" s="66">
        <f t="shared" si="14"/>
        <v>18.365367704999983</v>
      </c>
      <c r="I39" s="1"/>
      <c r="J39" s="49"/>
      <c r="K39" s="50">
        <f t="shared" si="6"/>
        <v>3.1897000000000002</v>
      </c>
      <c r="L39" s="58">
        <f t="shared" si="2"/>
        <v>30882.866770499997</v>
      </c>
    </row>
    <row r="40" spans="1:12" x14ac:dyDescent="0.25">
      <c r="A40" s="1"/>
      <c r="B40" s="6"/>
      <c r="C40" s="1"/>
      <c r="D40" s="46">
        <f t="shared" si="3"/>
        <v>44181</v>
      </c>
      <c r="E40" s="33">
        <v>290.4633</v>
      </c>
      <c r="F40" s="67">
        <v>308.28902514000004</v>
      </c>
      <c r="G40" s="11">
        <f t="shared" si="13"/>
        <v>1.0613699739003173</v>
      </c>
      <c r="H40" s="66">
        <f t="shared" si="14"/>
        <v>17.825725140000031</v>
      </c>
      <c r="I40" s="1"/>
      <c r="J40" s="49"/>
      <c r="K40" s="50">
        <f t="shared" si="6"/>
        <v>3.1840999999999999</v>
      </c>
      <c r="L40" s="58">
        <f t="shared" si="2"/>
        <v>30828.902514000005</v>
      </c>
    </row>
    <row r="41" spans="1:12" x14ac:dyDescent="0.25">
      <c r="A41" s="1"/>
      <c r="B41" s="6"/>
      <c r="C41" s="1"/>
      <c r="D41" s="46">
        <f t="shared" si="3"/>
        <v>44182</v>
      </c>
      <c r="E41" s="33">
        <v>290.4633</v>
      </c>
      <c r="F41" s="67">
        <v>303.67057562600002</v>
      </c>
      <c r="G41" s="11">
        <f t="shared" si="13"/>
        <v>1.0454696879984493</v>
      </c>
      <c r="H41" s="66">
        <f t="shared" si="14"/>
        <v>13.207275626000012</v>
      </c>
      <c r="I41" s="1"/>
      <c r="J41" s="49"/>
      <c r="K41" s="50">
        <f t="shared" si="6"/>
        <v>3.1364000000000001</v>
      </c>
      <c r="L41" s="58">
        <f t="shared" si="2"/>
        <v>30367.057562600003</v>
      </c>
    </row>
    <row r="42" spans="1:12" x14ac:dyDescent="0.25">
      <c r="A42" s="1"/>
      <c r="B42" s="6"/>
      <c r="C42" s="1"/>
      <c r="D42" s="46">
        <f t="shared" si="3"/>
        <v>44183</v>
      </c>
      <c r="E42" s="33">
        <v>290.4633</v>
      </c>
      <c r="F42" s="67">
        <v>301.263363551</v>
      </c>
      <c r="G42" s="11">
        <f t="shared" si="13"/>
        <v>1.0371821966871546</v>
      </c>
      <c r="H42" s="66">
        <f t="shared" si="14"/>
        <v>10.800063550999994</v>
      </c>
      <c r="J42" s="49"/>
      <c r="K42" s="50">
        <f t="shared" si="6"/>
        <v>3.1114999999999999</v>
      </c>
      <c r="L42" s="58">
        <f t="shared" si="2"/>
        <v>30126.336355099997</v>
      </c>
    </row>
    <row r="43" spans="1:12" x14ac:dyDescent="0.25">
      <c r="A43" s="1"/>
      <c r="B43" s="6"/>
      <c r="C43" s="1"/>
      <c r="D43" s="42" t="s">
        <v>77</v>
      </c>
      <c r="E43" s="33">
        <f>SUM(E29:E42)</f>
        <v>4066.4861999999989</v>
      </c>
      <c r="F43" s="34">
        <f>SUM(F29:F42)</f>
        <v>4097.7632210699994</v>
      </c>
      <c r="G43" s="11">
        <f t="shared" si="0"/>
        <v>1.0076914120770901</v>
      </c>
      <c r="H43" s="34">
        <f>SUM(H29:H42)</f>
        <v>31.277021069999989</v>
      </c>
      <c r="I43" s="1"/>
      <c r="J43" s="5"/>
      <c r="K43" s="50"/>
    </row>
    <row r="44" spans="1:12" x14ac:dyDescent="0.25">
      <c r="A44" s="1"/>
      <c r="B44" s="6"/>
      <c r="C44" s="1"/>
      <c r="D44" s="9" t="s">
        <v>0</v>
      </c>
      <c r="E44" s="8">
        <f>AVERAGE(E29:E42)</f>
        <v>290.46329999999995</v>
      </c>
      <c r="F44" s="8">
        <f>AVERAGE(F29:F42)</f>
        <v>292.69737293357139</v>
      </c>
      <c r="G44" s="63">
        <f>AVERAGE(G29:G42)</f>
        <v>1.0076914120770901</v>
      </c>
      <c r="H44" s="55">
        <f>AVERAGE(H29:H42)</f>
        <v>2.234072933571428</v>
      </c>
      <c r="I44" s="1"/>
      <c r="J44" s="5"/>
      <c r="K44" s="50"/>
    </row>
    <row r="45" spans="1:12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2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2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2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5:D27"/>
    <mergeCell ref="E25:E27"/>
    <mergeCell ref="F25:F27"/>
    <mergeCell ref="G25:G27"/>
    <mergeCell ref="H25:H27"/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B19" workbookViewId="0">
      <selection activeCell="F42" sqref="F42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  <col min="12" max="12" width="9.85546875" style="58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131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 s="58">
        <f>H20*90/100</f>
        <v>266.61338999999998</v>
      </c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65">
        <v>9874.57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296.2371</v>
      </c>
      <c r="I20" s="1"/>
      <c r="J20" s="5"/>
      <c r="K20" s="58">
        <f>H20*0.9</f>
        <v>266.61338999999998</v>
      </c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112</v>
      </c>
      <c r="I21" s="1"/>
      <c r="J21" s="5"/>
      <c r="K21" s="60">
        <f>K20/H18%</f>
        <v>2.6999999999999997</v>
      </c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ht="25.5" customHeight="1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44184</v>
      </c>
      <c r="E29" s="33">
        <v>296.2371</v>
      </c>
      <c r="F29" s="33">
        <v>297.099147899</v>
      </c>
      <c r="G29" s="11">
        <f t="shared" ref="G29:G43" si="0">F29/E29</f>
        <v>1.0029099930393595</v>
      </c>
      <c r="H29" s="66">
        <f t="shared" ref="H29:H33" si="1">F29-E29</f>
        <v>0.86204789900000378</v>
      </c>
      <c r="I29" s="1"/>
      <c r="J29" s="49"/>
      <c r="K29" s="50">
        <f>ROUND((F29/$H$18%),4)</f>
        <v>3.0087000000000002</v>
      </c>
      <c r="L29" s="58">
        <f t="shared" ref="L29:L42" si="2">(F29*10^7)/10^5</f>
        <v>29709.914789900002</v>
      </c>
    </row>
    <row r="30" spans="1:12" x14ac:dyDescent="0.25">
      <c r="A30" s="1"/>
      <c r="B30" s="6"/>
      <c r="C30" s="1"/>
      <c r="D30" s="46">
        <f>+D29+1</f>
        <v>44185</v>
      </c>
      <c r="E30" s="33">
        <v>296.2371</v>
      </c>
      <c r="F30" s="67">
        <v>297.960967998</v>
      </c>
      <c r="G30" s="11">
        <f t="shared" si="0"/>
        <v>1.0058192171000864</v>
      </c>
      <c r="H30" s="66">
        <f t="shared" si="1"/>
        <v>1.7238679980000029</v>
      </c>
      <c r="I30" s="1"/>
      <c r="J30" s="49"/>
      <c r="K30" s="50">
        <f>ROUND((F30/$H$18%),4)</f>
        <v>3.0175000000000001</v>
      </c>
      <c r="L30" s="58">
        <f t="shared" si="2"/>
        <v>29796.096799800001</v>
      </c>
    </row>
    <row r="31" spans="1:12" x14ac:dyDescent="0.25">
      <c r="A31" s="1"/>
      <c r="B31" s="6"/>
      <c r="C31" s="1"/>
      <c r="D31" s="46">
        <f t="shared" ref="D31:D42" si="3">+D30+1</f>
        <v>44186</v>
      </c>
      <c r="E31" s="33">
        <v>296.2371</v>
      </c>
      <c r="F31" s="68">
        <v>277.99445442800004</v>
      </c>
      <c r="G31" s="11">
        <f t="shared" si="0"/>
        <v>0.93841876803411872</v>
      </c>
      <c r="H31" s="66">
        <f t="shared" si="1"/>
        <v>-18.242645571999958</v>
      </c>
      <c r="I31" s="1"/>
      <c r="J31" s="49"/>
      <c r="K31" s="50">
        <f t="shared" ref="K31:K42" si="4">ROUND((F31/$H$18%),4)</f>
        <v>2.8153000000000001</v>
      </c>
      <c r="L31" s="58">
        <f t="shared" si="2"/>
        <v>27799.445442800003</v>
      </c>
    </row>
    <row r="32" spans="1:12" x14ac:dyDescent="0.25">
      <c r="A32" s="1"/>
      <c r="B32" s="6"/>
      <c r="C32" s="1"/>
      <c r="D32" s="46">
        <f t="shared" si="3"/>
        <v>44187</v>
      </c>
      <c r="E32" s="33">
        <v>296.2371</v>
      </c>
      <c r="F32" s="67">
        <v>280.329348831</v>
      </c>
      <c r="G32" s="11">
        <f t="shared" si="0"/>
        <v>0.94630061133801269</v>
      </c>
      <c r="H32" s="66">
        <f t="shared" si="1"/>
        <v>-15.907751168999994</v>
      </c>
      <c r="I32" s="1"/>
      <c r="J32" s="49"/>
      <c r="K32" s="50">
        <f t="shared" si="4"/>
        <v>2.8389000000000002</v>
      </c>
      <c r="L32" s="58">
        <f t="shared" si="2"/>
        <v>28032.934883099999</v>
      </c>
    </row>
    <row r="33" spans="1:12" x14ac:dyDescent="0.25">
      <c r="A33" s="1"/>
      <c r="B33" s="6"/>
      <c r="C33" s="1"/>
      <c r="D33" s="46">
        <f t="shared" si="3"/>
        <v>44188</v>
      </c>
      <c r="E33" s="33">
        <v>296.2371</v>
      </c>
      <c r="F33" s="67">
        <v>279.97554296199996</v>
      </c>
      <c r="G33" s="11">
        <f t="shared" si="0"/>
        <v>0.94510627791724933</v>
      </c>
      <c r="H33" s="66">
        <f t="shared" si="1"/>
        <v>-16.261557038000035</v>
      </c>
      <c r="I33" s="1"/>
      <c r="J33" s="49"/>
      <c r="K33" s="50">
        <f t="shared" si="4"/>
        <v>2.8353000000000002</v>
      </c>
      <c r="L33" s="58">
        <f t="shared" si="2"/>
        <v>27997.554296199993</v>
      </c>
    </row>
    <row r="34" spans="1:12" x14ac:dyDescent="0.25">
      <c r="A34" s="1"/>
      <c r="B34" s="6"/>
      <c r="C34" s="1"/>
      <c r="D34" s="46">
        <f t="shared" si="3"/>
        <v>44189</v>
      </c>
      <c r="E34" s="33">
        <v>296.2371</v>
      </c>
      <c r="F34" s="67">
        <v>311.114497492</v>
      </c>
      <c r="G34" s="11">
        <f t="shared" ref="G34:G37" si="5">F34/E34</f>
        <v>1.0502212501135071</v>
      </c>
      <c r="H34" s="66">
        <f t="shared" ref="H34:H37" si="6">F34-E34</f>
        <v>14.877397492</v>
      </c>
      <c r="I34" s="1"/>
      <c r="J34" s="49"/>
      <c r="K34" s="50">
        <f t="shared" si="4"/>
        <v>3.1507000000000001</v>
      </c>
      <c r="L34" s="58">
        <f t="shared" si="2"/>
        <v>31111.449749200001</v>
      </c>
    </row>
    <row r="35" spans="1:12" x14ac:dyDescent="0.25">
      <c r="A35" s="1"/>
      <c r="B35" s="6"/>
      <c r="C35" s="1"/>
      <c r="D35" s="46">
        <f t="shared" si="3"/>
        <v>44190</v>
      </c>
      <c r="E35" s="33">
        <v>296.2371</v>
      </c>
      <c r="F35" s="67">
        <v>303.10315248000001</v>
      </c>
      <c r="G35" s="11">
        <f t="shared" si="5"/>
        <v>1.0231775577063102</v>
      </c>
      <c r="H35" s="66">
        <f t="shared" si="6"/>
        <v>6.8660524800000076</v>
      </c>
      <c r="I35" s="1"/>
      <c r="J35" s="49"/>
      <c r="K35" s="50">
        <f>ROUND((F35/$H$18%),4)</f>
        <v>3.0695000000000001</v>
      </c>
      <c r="L35" s="58">
        <f>(F35*10^7)/10^5</f>
        <v>30310.315248000003</v>
      </c>
    </row>
    <row r="36" spans="1:12" x14ac:dyDescent="0.25">
      <c r="A36" s="1"/>
      <c r="B36" s="6"/>
      <c r="C36" s="1"/>
      <c r="D36" s="46">
        <f t="shared" si="3"/>
        <v>44191</v>
      </c>
      <c r="E36" s="33">
        <v>296.2371</v>
      </c>
      <c r="F36" s="67">
        <v>294.54447056499998</v>
      </c>
      <c r="G36" s="11">
        <f t="shared" si="5"/>
        <v>0.99428623411787376</v>
      </c>
      <c r="H36" s="66">
        <f t="shared" si="6"/>
        <v>-1.6926294350000148</v>
      </c>
      <c r="I36" s="1"/>
      <c r="J36" s="49"/>
      <c r="K36" s="50">
        <f t="shared" si="4"/>
        <v>2.9828999999999999</v>
      </c>
      <c r="L36" s="58">
        <f t="shared" si="2"/>
        <v>29454.447056499997</v>
      </c>
    </row>
    <row r="37" spans="1:12" x14ac:dyDescent="0.25">
      <c r="A37" s="1"/>
      <c r="B37" s="6"/>
      <c r="C37" s="1"/>
      <c r="D37" s="46">
        <f t="shared" si="3"/>
        <v>44192</v>
      </c>
      <c r="E37" s="33">
        <v>296.2371</v>
      </c>
      <c r="F37" s="67">
        <v>290.337357854</v>
      </c>
      <c r="G37" s="11">
        <f t="shared" si="5"/>
        <v>0.9800843913675904</v>
      </c>
      <c r="H37" s="66">
        <f t="shared" si="6"/>
        <v>-5.8997421459999941</v>
      </c>
      <c r="I37" s="1"/>
      <c r="J37" s="49"/>
      <c r="K37" s="50">
        <f t="shared" si="4"/>
        <v>2.9403000000000001</v>
      </c>
      <c r="L37" s="58">
        <f t="shared" si="2"/>
        <v>29033.7357854</v>
      </c>
    </row>
    <row r="38" spans="1:12" x14ac:dyDescent="0.25">
      <c r="A38" s="1"/>
      <c r="B38" s="6"/>
      <c r="C38" s="1"/>
      <c r="D38" s="46">
        <f t="shared" si="3"/>
        <v>44193</v>
      </c>
      <c r="E38" s="33">
        <v>296.2371</v>
      </c>
      <c r="F38" s="67">
        <v>321.16242310799998</v>
      </c>
      <c r="G38" s="11">
        <f t="shared" ref="G38" si="7">F38/E38</f>
        <v>1.0841397755649107</v>
      </c>
      <c r="H38" s="66">
        <f t="shared" ref="H38" si="8">F38-E38</f>
        <v>24.925323107999986</v>
      </c>
      <c r="I38" s="1"/>
      <c r="J38" s="49"/>
      <c r="K38" s="50">
        <f t="shared" si="4"/>
        <v>3.2524000000000002</v>
      </c>
      <c r="L38" s="58">
        <f t="shared" si="2"/>
        <v>32116.2423108</v>
      </c>
    </row>
    <row r="39" spans="1:12" x14ac:dyDescent="0.25">
      <c r="A39" s="1"/>
      <c r="B39" s="6"/>
      <c r="C39" s="1"/>
      <c r="D39" s="46">
        <f t="shared" si="3"/>
        <v>44194</v>
      </c>
      <c r="E39" s="33">
        <v>296.2371</v>
      </c>
      <c r="F39" s="67">
        <v>305.31958826499999</v>
      </c>
      <c r="G39" s="11">
        <f t="shared" ref="G39" si="9">F39/E39</f>
        <v>1.0306595232838831</v>
      </c>
      <c r="H39" s="66">
        <f t="shared" ref="H39" si="10">F39-E39</f>
        <v>9.082488264999995</v>
      </c>
      <c r="I39" s="1"/>
      <c r="J39" s="49"/>
      <c r="K39" s="50">
        <f t="shared" si="4"/>
        <v>3.0920000000000001</v>
      </c>
      <c r="L39" s="58">
        <f t="shared" si="2"/>
        <v>30531.958826500002</v>
      </c>
    </row>
    <row r="40" spans="1:12" x14ac:dyDescent="0.25">
      <c r="A40" s="1"/>
      <c r="B40" s="6"/>
      <c r="C40" s="1"/>
      <c r="D40" s="46">
        <f t="shared" si="3"/>
        <v>44195</v>
      </c>
      <c r="E40" s="33">
        <v>296.2371</v>
      </c>
      <c r="F40" s="67">
        <v>307.62845991199998</v>
      </c>
      <c r="G40" s="11">
        <f t="shared" ref="G40" si="11">F40/E40</f>
        <v>1.0384535222360738</v>
      </c>
      <c r="H40" s="66">
        <f t="shared" ref="H40" si="12">F40-E40</f>
        <v>11.391359911999984</v>
      </c>
      <c r="I40" s="1"/>
      <c r="J40" s="49"/>
      <c r="K40" s="50">
        <f t="shared" si="4"/>
        <v>3.1154000000000002</v>
      </c>
      <c r="L40" s="58">
        <f t="shared" si="2"/>
        <v>30762.8459912</v>
      </c>
    </row>
    <row r="41" spans="1:12" x14ac:dyDescent="0.25">
      <c r="A41" s="1"/>
      <c r="B41" s="6"/>
      <c r="C41" s="1"/>
      <c r="D41" s="46">
        <f t="shared" si="3"/>
        <v>44196</v>
      </c>
      <c r="E41" s="33">
        <v>296.2371</v>
      </c>
      <c r="F41" s="67">
        <v>309.96798515300003</v>
      </c>
      <c r="G41" s="11">
        <f t="shared" ref="G41" si="13">F41/E41</f>
        <v>1.0463509977413363</v>
      </c>
      <c r="H41" s="66">
        <f t="shared" ref="H41" si="14">F41-E41</f>
        <v>13.730885153000031</v>
      </c>
      <c r="I41" s="1"/>
      <c r="J41" s="49"/>
      <c r="K41" s="50">
        <f t="shared" si="4"/>
        <v>3.1391</v>
      </c>
      <c r="L41" s="58">
        <f t="shared" si="2"/>
        <v>30996.798515300001</v>
      </c>
    </row>
    <row r="42" spans="1:12" x14ac:dyDescent="0.25">
      <c r="A42" s="1"/>
      <c r="B42" s="6"/>
      <c r="C42" s="1"/>
      <c r="D42" s="46">
        <f t="shared" si="3"/>
        <v>44197</v>
      </c>
      <c r="E42" s="33">
        <v>296.2371</v>
      </c>
      <c r="F42" s="67">
        <v>305.60286471900002</v>
      </c>
      <c r="G42" s="11">
        <f t="shared" ref="G42" si="15">F42/E42</f>
        <v>1.0316157723627459</v>
      </c>
      <c r="H42" s="66">
        <f t="shared" ref="H42" si="16">F42-E42</f>
        <v>9.3657647190000262</v>
      </c>
      <c r="J42" s="49"/>
      <c r="K42" s="50">
        <f t="shared" si="4"/>
        <v>3.0948000000000002</v>
      </c>
      <c r="L42" s="58">
        <f t="shared" si="2"/>
        <v>30560.286471899999</v>
      </c>
    </row>
    <row r="43" spans="1:12" x14ac:dyDescent="0.25">
      <c r="A43" s="1"/>
      <c r="B43" s="6"/>
      <c r="C43" s="1"/>
      <c r="D43" s="42" t="s">
        <v>77</v>
      </c>
      <c r="E43" s="33">
        <f>SUM(E29:E42)</f>
        <v>4147.3193999999994</v>
      </c>
      <c r="F43" s="34">
        <f>SUM(F29:F42)</f>
        <v>4182.1402616659998</v>
      </c>
      <c r="G43" s="11">
        <f t="shared" si="0"/>
        <v>1.0083959922802186</v>
      </c>
      <c r="H43" s="34">
        <f>SUM(H29:H42)</f>
        <v>34.820861666000042</v>
      </c>
      <c r="I43" s="1"/>
      <c r="J43" s="5"/>
      <c r="K43" s="50"/>
    </row>
    <row r="44" spans="1:12" x14ac:dyDescent="0.25">
      <c r="A44" s="1"/>
      <c r="B44" s="6"/>
      <c r="C44" s="1"/>
      <c r="D44" s="9" t="s">
        <v>0</v>
      </c>
      <c r="E44" s="8">
        <f>AVERAGE(E29:E42)</f>
        <v>296.23709999999994</v>
      </c>
      <c r="F44" s="8">
        <f>AVERAGE(F29:F42)</f>
        <v>298.72430440471425</v>
      </c>
      <c r="G44" s="63">
        <f>AVERAGE(G29:G42)</f>
        <v>1.0083959922802186</v>
      </c>
      <c r="H44" s="55">
        <f>AVERAGE(H29:H42)</f>
        <v>2.4872044047142885</v>
      </c>
      <c r="I44" s="1"/>
      <c r="J44" s="5"/>
      <c r="K44" s="50"/>
    </row>
    <row r="45" spans="1:12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2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2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2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1:G21"/>
    <mergeCell ref="D9:F9"/>
    <mergeCell ref="D17:G17"/>
    <mergeCell ref="D18:G18"/>
    <mergeCell ref="D19:G19"/>
    <mergeCell ref="D20:G20"/>
    <mergeCell ref="D25:D27"/>
    <mergeCell ref="E25:E27"/>
    <mergeCell ref="F25:F27"/>
    <mergeCell ref="G25:G27"/>
    <mergeCell ref="H25:H27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22" workbookViewId="0">
      <selection activeCell="F42" sqref="F42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  <col min="12" max="12" width="9.85546875" style="58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132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 s="58">
        <f>H20*90/100</f>
        <v>265.86738000000003</v>
      </c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65">
        <v>9846.94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295.40820000000002</v>
      </c>
      <c r="I20" s="1"/>
      <c r="J20" s="5"/>
      <c r="K20" s="58">
        <f>H20*0.9</f>
        <v>265.86738000000003</v>
      </c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112</v>
      </c>
      <c r="I21" s="1"/>
      <c r="J21" s="5"/>
      <c r="K21" s="60">
        <f>K20/H18%</f>
        <v>2.7</v>
      </c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ht="25.5" customHeight="1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44198</v>
      </c>
      <c r="E29" s="33">
        <v>295.40820000000002</v>
      </c>
      <c r="F29" s="33">
        <v>315.93169655700001</v>
      </c>
      <c r="G29" s="11">
        <f t="shared" ref="G29:G43" si="0">F29/E29</f>
        <v>1.0694750401546063</v>
      </c>
      <c r="H29" s="66">
        <f t="shared" ref="H29:H42" si="1">F29-E29</f>
        <v>20.523496556999987</v>
      </c>
      <c r="I29" s="1"/>
      <c r="J29" s="49"/>
      <c r="K29" s="50">
        <f>ROUND((F29/$H$18%),4)</f>
        <v>3.2084000000000001</v>
      </c>
      <c r="L29" s="58">
        <f t="shared" ref="L29:L42" si="2">(F29*10^7)/10^5</f>
        <v>31593.169655700003</v>
      </c>
    </row>
    <row r="30" spans="1:12" x14ac:dyDescent="0.25">
      <c r="A30" s="1"/>
      <c r="B30" s="6"/>
      <c r="C30" s="1"/>
      <c r="D30" s="46">
        <f>+D29+1</f>
        <v>44199</v>
      </c>
      <c r="E30" s="33">
        <v>295.40820000000002</v>
      </c>
      <c r="F30" s="67">
        <v>280.90618186399996</v>
      </c>
      <c r="G30" s="11">
        <f t="shared" si="0"/>
        <v>0.95090854574788353</v>
      </c>
      <c r="H30" s="66">
        <f t="shared" si="1"/>
        <v>-14.502018136000061</v>
      </c>
      <c r="I30" s="1"/>
      <c r="J30" s="49"/>
      <c r="K30" s="50">
        <f>ROUND((F30/$H$18%),4)</f>
        <v>2.8527</v>
      </c>
      <c r="L30" s="58">
        <f t="shared" si="2"/>
        <v>28090.618186399995</v>
      </c>
    </row>
    <row r="31" spans="1:12" x14ac:dyDescent="0.25">
      <c r="A31" s="1"/>
      <c r="B31" s="6"/>
      <c r="C31" s="1"/>
      <c r="D31" s="46">
        <f t="shared" ref="D31:D42" si="3">+D30+1</f>
        <v>44200</v>
      </c>
      <c r="E31" s="33">
        <v>295.40820000000002</v>
      </c>
      <c r="F31" s="68">
        <v>279.38527291700001</v>
      </c>
      <c r="G31" s="11">
        <f t="shared" si="0"/>
        <v>0.94576004632572819</v>
      </c>
      <c r="H31" s="66">
        <f t="shared" si="1"/>
        <v>-16.022927083000013</v>
      </c>
      <c r="I31" s="1"/>
      <c r="J31" s="49"/>
      <c r="K31" s="50">
        <f t="shared" ref="K31:K42" si="4">ROUND((F31/$H$18%),4)</f>
        <v>2.8372999999999999</v>
      </c>
      <c r="L31" s="58">
        <f t="shared" si="2"/>
        <v>27938.5272917</v>
      </c>
    </row>
    <row r="32" spans="1:12" x14ac:dyDescent="0.25">
      <c r="A32" s="1"/>
      <c r="B32" s="6"/>
      <c r="C32" s="1"/>
      <c r="D32" s="46">
        <f t="shared" si="3"/>
        <v>44201</v>
      </c>
      <c r="E32" s="33">
        <v>295.40820000000002</v>
      </c>
      <c r="F32" s="67">
        <v>280.66416790799997</v>
      </c>
      <c r="G32" s="11">
        <f t="shared" si="0"/>
        <v>0.95008929307988044</v>
      </c>
      <c r="H32" s="66">
        <f t="shared" si="1"/>
        <v>-14.744032092000054</v>
      </c>
      <c r="I32" s="1"/>
      <c r="J32" s="49"/>
      <c r="K32" s="50">
        <f t="shared" si="4"/>
        <v>2.8502999999999998</v>
      </c>
      <c r="L32" s="58">
        <f t="shared" si="2"/>
        <v>28066.416790799994</v>
      </c>
    </row>
    <row r="33" spans="1:12" x14ac:dyDescent="0.25">
      <c r="A33" s="1"/>
      <c r="B33" s="6"/>
      <c r="C33" s="1"/>
      <c r="D33" s="46">
        <f t="shared" si="3"/>
        <v>44202</v>
      </c>
      <c r="E33" s="33">
        <v>295.40820000000002</v>
      </c>
      <c r="F33" s="67">
        <v>281.06568142899999</v>
      </c>
      <c r="G33" s="11">
        <f t="shared" si="0"/>
        <v>0.95144847512357467</v>
      </c>
      <c r="H33" s="66">
        <f t="shared" si="1"/>
        <v>-14.342518571000028</v>
      </c>
      <c r="I33" s="1"/>
      <c r="J33" s="49"/>
      <c r="K33" s="50">
        <f t="shared" si="4"/>
        <v>2.8542999999999998</v>
      </c>
      <c r="L33" s="58">
        <f t="shared" si="2"/>
        <v>28106.5681429</v>
      </c>
    </row>
    <row r="34" spans="1:12" x14ac:dyDescent="0.25">
      <c r="A34" s="1"/>
      <c r="B34" s="6"/>
      <c r="C34" s="1"/>
      <c r="D34" s="46">
        <f t="shared" si="3"/>
        <v>44203</v>
      </c>
      <c r="E34" s="33">
        <v>295.40820000000002</v>
      </c>
      <c r="F34" s="67">
        <v>280.36728506200001</v>
      </c>
      <c r="G34" s="11">
        <f t="shared" si="0"/>
        <v>0.94908430118730625</v>
      </c>
      <c r="H34" s="66">
        <f t="shared" si="1"/>
        <v>-15.040914938000014</v>
      </c>
      <c r="I34" s="1"/>
      <c r="J34" s="49"/>
      <c r="K34" s="50">
        <f t="shared" si="4"/>
        <v>2.8473000000000002</v>
      </c>
      <c r="L34" s="58">
        <f t="shared" si="2"/>
        <v>28036.728506199997</v>
      </c>
    </row>
    <row r="35" spans="1:12" x14ac:dyDescent="0.25">
      <c r="A35" s="1"/>
      <c r="B35" s="6"/>
      <c r="C35" s="1"/>
      <c r="D35" s="46">
        <f t="shared" si="3"/>
        <v>44204</v>
      </c>
      <c r="E35" s="33">
        <v>295.40820000000002</v>
      </c>
      <c r="F35" s="67">
        <v>301.09834720399999</v>
      </c>
      <c r="G35" s="11">
        <f t="shared" si="0"/>
        <v>1.0192619812313943</v>
      </c>
      <c r="H35" s="66">
        <f t="shared" si="1"/>
        <v>5.6901472039999703</v>
      </c>
      <c r="I35" s="1"/>
      <c r="J35" s="49"/>
      <c r="K35" s="50">
        <f>ROUND((F35/$H$18%),4)</f>
        <v>3.0577999999999999</v>
      </c>
      <c r="L35" s="58">
        <f>(F35*10^7)/10^5</f>
        <v>30109.834720399998</v>
      </c>
    </row>
    <row r="36" spans="1:12" x14ac:dyDescent="0.25">
      <c r="A36" s="1"/>
      <c r="B36" s="6"/>
      <c r="C36" s="1"/>
      <c r="D36" s="46">
        <f t="shared" si="3"/>
        <v>44205</v>
      </c>
      <c r="E36" s="33">
        <v>295.40820000000002</v>
      </c>
      <c r="F36" s="67">
        <v>298.35601081499999</v>
      </c>
      <c r="G36" s="11">
        <f t="shared" si="0"/>
        <v>1.0099787711207744</v>
      </c>
      <c r="H36" s="66">
        <f t="shared" si="1"/>
        <v>2.9478108149999684</v>
      </c>
      <c r="I36" s="1"/>
      <c r="J36" s="49"/>
      <c r="K36" s="50">
        <f t="shared" si="4"/>
        <v>3.0299</v>
      </c>
      <c r="L36" s="58">
        <f t="shared" si="2"/>
        <v>29835.601081500001</v>
      </c>
    </row>
    <row r="37" spans="1:12" x14ac:dyDescent="0.25">
      <c r="A37" s="1"/>
      <c r="B37" s="6"/>
      <c r="C37" s="1"/>
      <c r="D37" s="46">
        <f t="shared" si="3"/>
        <v>44206</v>
      </c>
      <c r="E37" s="33">
        <v>295.40820000000002</v>
      </c>
      <c r="F37" s="67">
        <v>298.960410997</v>
      </c>
      <c r="G37" s="11">
        <f t="shared" si="0"/>
        <v>1.0120247542112912</v>
      </c>
      <c r="H37" s="66">
        <f t="shared" si="1"/>
        <v>3.5522109969999747</v>
      </c>
      <c r="I37" s="1"/>
      <c r="J37" s="49"/>
      <c r="K37" s="50">
        <f t="shared" si="4"/>
        <v>3.0360999999999998</v>
      </c>
      <c r="L37" s="58">
        <f t="shared" si="2"/>
        <v>29896.041099699996</v>
      </c>
    </row>
    <row r="38" spans="1:12" x14ac:dyDescent="0.25">
      <c r="A38" s="1"/>
      <c r="B38" s="6"/>
      <c r="C38" s="1"/>
      <c r="D38" s="46">
        <f t="shared" si="3"/>
        <v>44207</v>
      </c>
      <c r="E38" s="33">
        <v>295.40820000000002</v>
      </c>
      <c r="F38" s="67">
        <v>284.77076176899999</v>
      </c>
      <c r="G38" s="11">
        <f t="shared" si="0"/>
        <v>0.96399071443852935</v>
      </c>
      <c r="H38" s="66">
        <f t="shared" si="1"/>
        <v>-10.637438231000033</v>
      </c>
      <c r="I38" s="1"/>
      <c r="J38" s="49"/>
      <c r="K38" s="50">
        <f t="shared" si="4"/>
        <v>2.8919999999999999</v>
      </c>
      <c r="L38" s="58">
        <f t="shared" si="2"/>
        <v>28477.076176900002</v>
      </c>
    </row>
    <row r="39" spans="1:12" x14ac:dyDescent="0.25">
      <c r="A39" s="1"/>
      <c r="B39" s="6"/>
      <c r="C39" s="1"/>
      <c r="D39" s="46">
        <f t="shared" si="3"/>
        <v>44208</v>
      </c>
      <c r="E39" s="33">
        <v>295.40820000000002</v>
      </c>
      <c r="F39" s="67">
        <v>284.31329617599999</v>
      </c>
      <c r="G39" s="11">
        <f t="shared" si="0"/>
        <v>0.96244212644063354</v>
      </c>
      <c r="H39" s="66">
        <f t="shared" si="1"/>
        <v>-11.094903824000028</v>
      </c>
      <c r="I39" s="1"/>
      <c r="J39" s="49"/>
      <c r="K39" s="50">
        <f t="shared" si="4"/>
        <v>2.8873000000000002</v>
      </c>
      <c r="L39" s="58">
        <f t="shared" si="2"/>
        <v>28431.329617599997</v>
      </c>
    </row>
    <row r="40" spans="1:12" x14ac:dyDescent="0.25">
      <c r="A40" s="1"/>
      <c r="B40" s="6"/>
      <c r="C40" s="1"/>
      <c r="D40" s="46">
        <f t="shared" si="3"/>
        <v>44209</v>
      </c>
      <c r="E40" s="33">
        <v>295.40820000000002</v>
      </c>
      <c r="F40" s="67">
        <v>286.35814059299997</v>
      </c>
      <c r="G40" s="11">
        <f t="shared" si="0"/>
        <v>0.96936422412444867</v>
      </c>
      <c r="H40" s="66">
        <f t="shared" si="1"/>
        <v>-9.0500594070000489</v>
      </c>
      <c r="I40" s="1"/>
      <c r="J40" s="49"/>
      <c r="K40" s="50">
        <f t="shared" si="4"/>
        <v>2.9081000000000001</v>
      </c>
      <c r="L40" s="58">
        <f t="shared" si="2"/>
        <v>28635.814059299999</v>
      </c>
    </row>
    <row r="41" spans="1:12" x14ac:dyDescent="0.25">
      <c r="A41" s="1"/>
      <c r="B41" s="6"/>
      <c r="C41" s="1"/>
      <c r="D41" s="46">
        <f t="shared" si="3"/>
        <v>44210</v>
      </c>
      <c r="E41" s="33">
        <v>295.40820000000002</v>
      </c>
      <c r="F41" s="67">
        <f>292.463664459</f>
        <v>292.46366445899997</v>
      </c>
      <c r="G41" s="11">
        <f t="shared" si="0"/>
        <v>0.99003231616116261</v>
      </c>
      <c r="H41" s="66">
        <f t="shared" si="1"/>
        <v>-2.9445355410000502</v>
      </c>
      <c r="I41" s="1"/>
      <c r="J41" s="49"/>
      <c r="K41" s="50">
        <f t="shared" si="4"/>
        <v>2.9701</v>
      </c>
      <c r="L41" s="58">
        <f t="shared" si="2"/>
        <v>29246.366445899996</v>
      </c>
    </row>
    <row r="42" spans="1:12" x14ac:dyDescent="0.25">
      <c r="A42" s="1"/>
      <c r="B42" s="6"/>
      <c r="C42" s="1"/>
      <c r="D42" s="46">
        <f t="shared" si="3"/>
        <v>44211</v>
      </c>
      <c r="E42" s="33">
        <v>295.40820000000002</v>
      </c>
      <c r="F42" s="67">
        <v>404.89428711900001</v>
      </c>
      <c r="G42" s="11">
        <f t="shared" si="0"/>
        <v>1.3706264318966095</v>
      </c>
      <c r="H42" s="66">
        <f t="shared" si="1"/>
        <v>109.48608711899999</v>
      </c>
      <c r="J42" s="49"/>
      <c r="K42" s="50">
        <f t="shared" si="4"/>
        <v>4.1119000000000003</v>
      </c>
      <c r="L42" s="58">
        <f t="shared" si="2"/>
        <v>40489.4287119</v>
      </c>
    </row>
    <row r="43" spans="1:12" x14ac:dyDescent="0.25">
      <c r="A43" s="1"/>
      <c r="B43" s="6"/>
      <c r="C43" s="1"/>
      <c r="D43" s="42" t="s">
        <v>77</v>
      </c>
      <c r="E43" s="33">
        <f>SUM(E29:E42)</f>
        <v>4135.7147999999997</v>
      </c>
      <c r="F43" s="34">
        <f>SUM(F29:F42)</f>
        <v>4169.5352048690002</v>
      </c>
      <c r="G43" s="11">
        <f t="shared" si="0"/>
        <v>1.0081776443745589</v>
      </c>
      <c r="H43" s="34">
        <f>SUM(H29:H42)</f>
        <v>33.82040486899956</v>
      </c>
      <c r="I43" s="1"/>
      <c r="J43" s="5"/>
      <c r="K43" s="50"/>
    </row>
    <row r="44" spans="1:12" x14ac:dyDescent="0.25">
      <c r="A44" s="1"/>
      <c r="B44" s="6"/>
      <c r="C44" s="1"/>
      <c r="D44" s="9" t="s">
        <v>0</v>
      </c>
      <c r="E44" s="8">
        <f>AVERAGE(E29:E42)</f>
        <v>295.40819999999997</v>
      </c>
      <c r="F44" s="8">
        <f>AVERAGE(F29:F42)</f>
        <v>297.82394320492858</v>
      </c>
      <c r="G44" s="63">
        <f>AVERAGE(G29:G42)</f>
        <v>1.0081776443745587</v>
      </c>
      <c r="H44" s="55">
        <f>AVERAGE(H29:H42)</f>
        <v>2.4157432049285399</v>
      </c>
      <c r="I44" s="1"/>
      <c r="J44" s="5"/>
      <c r="K44" s="50"/>
    </row>
    <row r="45" spans="1:12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2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2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2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5:D27"/>
    <mergeCell ref="E25:E27"/>
    <mergeCell ref="F25:F27"/>
    <mergeCell ref="G25:G27"/>
    <mergeCell ref="H25:H27"/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24" workbookViewId="0">
      <selection activeCell="E31" sqref="E31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  <col min="12" max="12" width="9.85546875" style="58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133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 s="58">
        <f>H20*90/100</f>
        <v>270.66095999999999</v>
      </c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65">
        <v>10024.48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300.73439999999999</v>
      </c>
      <c r="I20" s="1"/>
      <c r="J20" s="5"/>
      <c r="K20" s="58">
        <f>H20*0.9</f>
        <v>270.66095999999999</v>
      </c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112</v>
      </c>
      <c r="I21" s="1"/>
      <c r="J21" s="5"/>
      <c r="K21" s="60">
        <f>K20/H18%</f>
        <v>2.6999999999999997</v>
      </c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ht="25.5" customHeight="1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44212</v>
      </c>
      <c r="E29" s="33">
        <v>300.73439999999999</v>
      </c>
      <c r="F29" s="33">
        <v>365.77719211199997</v>
      </c>
      <c r="G29" s="11">
        <f t="shared" ref="G29:G43" si="0">F29/E29</f>
        <v>1.2162798539575119</v>
      </c>
      <c r="H29" s="66">
        <f t="shared" ref="H29:H42" si="1">F29-E29</f>
        <v>65.042792111999972</v>
      </c>
      <c r="I29" s="1"/>
      <c r="J29" s="49"/>
      <c r="K29" s="50">
        <f>ROUND((F29/$H$18%),4)</f>
        <v>3.6488</v>
      </c>
      <c r="L29" s="58">
        <f t="shared" ref="L29:L42" si="2">(F29*10^7)/10^5</f>
        <v>36577.719211199998</v>
      </c>
    </row>
    <row r="30" spans="1:12" x14ac:dyDescent="0.25">
      <c r="A30" s="1"/>
      <c r="B30" s="6"/>
      <c r="C30" s="1"/>
      <c r="D30" s="46">
        <f>+D29+1</f>
        <v>44213</v>
      </c>
      <c r="E30" s="33">
        <v>300.73439999999999</v>
      </c>
      <c r="F30" s="67">
        <v>321.70136973000001</v>
      </c>
      <c r="G30" s="11">
        <f t="shared" si="0"/>
        <v>1.0697192264336903</v>
      </c>
      <c r="H30" s="66">
        <f t="shared" si="1"/>
        <v>20.966969730000017</v>
      </c>
      <c r="I30" s="1"/>
      <c r="J30" s="49"/>
      <c r="K30" s="50">
        <f>ROUND((F30/$H$18%),4)</f>
        <v>3.2092000000000001</v>
      </c>
      <c r="L30" s="58">
        <f t="shared" si="2"/>
        <v>32170.136973000001</v>
      </c>
    </row>
    <row r="31" spans="1:12" x14ac:dyDescent="0.25">
      <c r="A31" s="1"/>
      <c r="B31" s="6"/>
      <c r="C31" s="1"/>
      <c r="D31" s="46">
        <f t="shared" ref="D31:D42" si="3">+D30+1</f>
        <v>44214</v>
      </c>
      <c r="E31" s="33">
        <v>300.73439999999999</v>
      </c>
      <c r="F31" s="68">
        <v>285.95615778500002</v>
      </c>
      <c r="G31" s="11">
        <f t="shared" si="0"/>
        <v>0.95085948858860181</v>
      </c>
      <c r="H31" s="66">
        <f t="shared" si="1"/>
        <v>-14.778242214999977</v>
      </c>
      <c r="I31" s="1"/>
      <c r="J31" s="49"/>
      <c r="K31" s="50">
        <f t="shared" ref="K31:K42" si="4">ROUND((F31/$H$18%),4)</f>
        <v>2.8525999999999998</v>
      </c>
      <c r="L31" s="58">
        <f t="shared" si="2"/>
        <v>28595.615778500003</v>
      </c>
    </row>
    <row r="32" spans="1:12" x14ac:dyDescent="0.25">
      <c r="A32" s="1"/>
      <c r="B32" s="6"/>
      <c r="C32" s="1"/>
      <c r="D32" s="46">
        <f t="shared" si="3"/>
        <v>44215</v>
      </c>
      <c r="E32" s="33">
        <v>300.73439999999999</v>
      </c>
      <c r="F32" s="67">
        <v>285.13770316399996</v>
      </c>
      <c r="G32" s="11">
        <f t="shared" si="0"/>
        <v>0.94813796879904644</v>
      </c>
      <c r="H32" s="66">
        <f t="shared" si="1"/>
        <v>-15.596696836000035</v>
      </c>
      <c r="I32" s="1"/>
      <c r="J32" s="49"/>
      <c r="K32" s="50">
        <f t="shared" si="4"/>
        <v>2.8443999999999998</v>
      </c>
      <c r="L32" s="58">
        <f t="shared" si="2"/>
        <v>28513.770316399994</v>
      </c>
    </row>
    <row r="33" spans="1:13" x14ac:dyDescent="0.25">
      <c r="A33" s="1"/>
      <c r="B33" s="6"/>
      <c r="C33" s="1"/>
      <c r="D33" s="46">
        <f t="shared" si="3"/>
        <v>44216</v>
      </c>
      <c r="E33" s="33">
        <v>300.73439999999999</v>
      </c>
      <c r="F33" s="67">
        <v>285.136426916</v>
      </c>
      <c r="G33" s="11">
        <f t="shared" si="0"/>
        <v>0.94813372502779869</v>
      </c>
      <c r="H33" s="66">
        <f t="shared" si="1"/>
        <v>-15.597973083999989</v>
      </c>
      <c r="I33" s="1"/>
      <c r="J33" s="49"/>
      <c r="K33" s="50">
        <f t="shared" si="4"/>
        <v>2.8443999999999998</v>
      </c>
      <c r="L33" s="58">
        <f t="shared" si="2"/>
        <v>28513.642691599998</v>
      </c>
    </row>
    <row r="34" spans="1:13" x14ac:dyDescent="0.25">
      <c r="A34" s="1"/>
      <c r="B34" s="6"/>
      <c r="C34" s="1"/>
      <c r="D34" s="46">
        <f t="shared" si="3"/>
        <v>44217</v>
      </c>
      <c r="E34" s="33">
        <v>300.73439999999999</v>
      </c>
      <c r="F34" s="67">
        <v>283.93671490600002</v>
      </c>
      <c r="G34" s="11">
        <f t="shared" si="0"/>
        <v>0.94414445073792697</v>
      </c>
      <c r="H34" s="66">
        <f t="shared" si="1"/>
        <v>-16.797685093999974</v>
      </c>
      <c r="I34" s="1"/>
      <c r="J34" s="49"/>
      <c r="K34" s="50">
        <f t="shared" si="4"/>
        <v>2.8323999999999998</v>
      </c>
      <c r="L34" s="58">
        <f t="shared" si="2"/>
        <v>28393.671490600005</v>
      </c>
    </row>
    <row r="35" spans="1:13" x14ac:dyDescent="0.25">
      <c r="A35" s="1"/>
      <c r="B35" s="6"/>
      <c r="C35" s="1"/>
      <c r="D35" s="46">
        <f t="shared" si="3"/>
        <v>44218</v>
      </c>
      <c r="E35" s="33">
        <v>300.73439999999999</v>
      </c>
      <c r="F35" s="67">
        <v>315.28794165300002</v>
      </c>
      <c r="G35" s="11">
        <f t="shared" si="0"/>
        <v>1.0483933386170654</v>
      </c>
      <c r="H35" s="66">
        <f t="shared" si="1"/>
        <v>14.553541653000025</v>
      </c>
      <c r="I35" s="1"/>
      <c r="J35" s="49"/>
      <c r="K35" s="50">
        <f>ROUND((F35/$H$18%),4)</f>
        <v>3.1452</v>
      </c>
      <c r="L35" s="58">
        <f>(F35*10^7)/10^5</f>
        <v>31528.794165300002</v>
      </c>
    </row>
    <row r="36" spans="1:13" x14ac:dyDescent="0.25">
      <c r="A36" s="1"/>
      <c r="B36" s="6"/>
      <c r="C36" s="1"/>
      <c r="D36" s="46">
        <f t="shared" si="3"/>
        <v>44219</v>
      </c>
      <c r="E36" s="33">
        <v>300.73439999999999</v>
      </c>
      <c r="F36" s="67">
        <v>283.56553159000003</v>
      </c>
      <c r="G36" s="11">
        <f t="shared" si="0"/>
        <v>0.94291019447725311</v>
      </c>
      <c r="H36" s="66">
        <f t="shared" si="1"/>
        <v>-17.168868409999959</v>
      </c>
      <c r="I36" s="1"/>
      <c r="J36" s="49"/>
      <c r="K36" s="50">
        <f t="shared" si="4"/>
        <v>2.8287</v>
      </c>
      <c r="L36" s="58">
        <f t="shared" si="2"/>
        <v>28356.553159000006</v>
      </c>
      <c r="M36" s="58"/>
    </row>
    <row r="37" spans="1:13" x14ac:dyDescent="0.25">
      <c r="A37" s="1"/>
      <c r="B37" s="6"/>
      <c r="C37" s="1"/>
      <c r="D37" s="46">
        <f t="shared" si="3"/>
        <v>44220</v>
      </c>
      <c r="E37" s="33">
        <v>300.73439999999999</v>
      </c>
      <c r="F37" s="67">
        <v>275.290447879</v>
      </c>
      <c r="G37" s="11">
        <f t="shared" si="0"/>
        <v>0.91539394189357792</v>
      </c>
      <c r="H37" s="66">
        <f t="shared" si="1"/>
        <v>-25.443952120999995</v>
      </c>
      <c r="I37" s="1"/>
      <c r="J37" s="49"/>
      <c r="K37" s="50">
        <f t="shared" si="4"/>
        <v>2.7462</v>
      </c>
      <c r="L37" s="58">
        <f t="shared" si="2"/>
        <v>27529.044787899998</v>
      </c>
    </row>
    <row r="38" spans="1:13" x14ac:dyDescent="0.25">
      <c r="A38" s="1"/>
      <c r="B38" s="6"/>
      <c r="C38" s="1"/>
      <c r="D38" s="46">
        <f t="shared" si="3"/>
        <v>44221</v>
      </c>
      <c r="E38" s="33">
        <v>300.73439999999999</v>
      </c>
      <c r="F38" s="67">
        <v>300.78792961900001</v>
      </c>
      <c r="G38" s="11">
        <f t="shared" si="0"/>
        <v>1.0001779963283217</v>
      </c>
      <c r="H38" s="66">
        <f t="shared" si="1"/>
        <v>5.3529619000016737E-2</v>
      </c>
      <c r="I38" s="1"/>
      <c r="J38" s="49"/>
      <c r="K38" s="50">
        <f t="shared" si="4"/>
        <v>3.0005000000000002</v>
      </c>
      <c r="L38" s="58">
        <f t="shared" si="2"/>
        <v>30078.792961899999</v>
      </c>
    </row>
    <row r="39" spans="1:13" x14ac:dyDescent="0.25">
      <c r="A39" s="1"/>
      <c r="B39" s="6"/>
      <c r="C39" s="1"/>
      <c r="D39" s="46">
        <f t="shared" si="3"/>
        <v>44222</v>
      </c>
      <c r="E39" s="33">
        <v>300.73439999999999</v>
      </c>
      <c r="F39" s="67">
        <v>292.19723560700004</v>
      </c>
      <c r="G39" s="11">
        <f t="shared" si="0"/>
        <v>0.97161227849890153</v>
      </c>
      <c r="H39" s="66">
        <f t="shared" si="1"/>
        <v>-8.537164392999955</v>
      </c>
      <c r="I39" s="1"/>
      <c r="J39" s="49"/>
      <c r="K39" s="50">
        <f t="shared" si="4"/>
        <v>2.9148000000000001</v>
      </c>
      <c r="L39" s="58">
        <f t="shared" si="2"/>
        <v>29219.7235607</v>
      </c>
    </row>
    <row r="40" spans="1:13" x14ac:dyDescent="0.25">
      <c r="A40" s="1"/>
      <c r="B40" s="6"/>
      <c r="C40" s="1"/>
      <c r="D40" s="46">
        <f t="shared" si="3"/>
        <v>44223</v>
      </c>
      <c r="E40" s="33">
        <v>300.73439999999999</v>
      </c>
      <c r="F40" s="67">
        <v>306.47949428699997</v>
      </c>
      <c r="G40" s="11">
        <f t="shared" si="0"/>
        <v>1.0191035488025313</v>
      </c>
      <c r="H40" s="66">
        <f t="shared" si="1"/>
        <v>5.7450942869999722</v>
      </c>
      <c r="I40" s="1"/>
      <c r="J40" s="49"/>
      <c r="K40" s="50">
        <f t="shared" si="4"/>
        <v>3.0573000000000001</v>
      </c>
      <c r="L40" s="58">
        <f t="shared" si="2"/>
        <v>30647.949428699998</v>
      </c>
    </row>
    <row r="41" spans="1:13" x14ac:dyDescent="0.25">
      <c r="A41" s="1"/>
      <c r="B41" s="6"/>
      <c r="C41" s="1"/>
      <c r="D41" s="46">
        <f t="shared" si="3"/>
        <v>44224</v>
      </c>
      <c r="E41" s="33">
        <v>300.73439999999999</v>
      </c>
      <c r="F41" s="67">
        <f>2924701084.38/10^7</f>
        <v>292.47010843800001</v>
      </c>
      <c r="G41" s="11">
        <f t="shared" si="0"/>
        <v>0.97251963339744307</v>
      </c>
      <c r="H41" s="66">
        <f t="shared" si="1"/>
        <v>-8.2642915619999826</v>
      </c>
      <c r="I41" s="1"/>
      <c r="J41" s="49"/>
      <c r="K41" s="50">
        <f t="shared" si="4"/>
        <v>2.9176000000000002</v>
      </c>
      <c r="L41" s="58">
        <f t="shared" si="2"/>
        <v>29247.010843800002</v>
      </c>
    </row>
    <row r="42" spans="1:13" x14ac:dyDescent="0.25">
      <c r="A42" s="1"/>
      <c r="B42" s="6"/>
      <c r="C42" s="1"/>
      <c r="D42" s="46">
        <f t="shared" si="3"/>
        <v>44225</v>
      </c>
      <c r="E42" s="33">
        <v>300.73439999999999</v>
      </c>
      <c r="F42" s="67">
        <v>351.44604325900002</v>
      </c>
      <c r="G42" s="11">
        <f t="shared" si="0"/>
        <v>1.1686260143801308</v>
      </c>
      <c r="H42" s="66">
        <f t="shared" si="1"/>
        <v>50.711643259000027</v>
      </c>
      <c r="J42" s="49"/>
      <c r="K42" s="50">
        <f t="shared" si="4"/>
        <v>3.5059</v>
      </c>
      <c r="L42" s="58">
        <f t="shared" si="2"/>
        <v>35144.6043259</v>
      </c>
    </row>
    <row r="43" spans="1:13" x14ac:dyDescent="0.25">
      <c r="A43" s="1"/>
      <c r="B43" s="6"/>
      <c r="C43" s="1"/>
      <c r="D43" s="42" t="s">
        <v>77</v>
      </c>
      <c r="E43" s="33">
        <f>SUM(E29:E42)</f>
        <v>4210.2815999999993</v>
      </c>
      <c r="F43" s="34">
        <f>SUM(F29:F42)</f>
        <v>4245.1702969449998</v>
      </c>
      <c r="G43" s="11">
        <f t="shared" si="0"/>
        <v>1.0082865471385574</v>
      </c>
      <c r="H43" s="34">
        <f>SUM(H29:H42)</f>
        <v>34.888696945000163</v>
      </c>
      <c r="I43" s="1"/>
      <c r="J43" s="5"/>
      <c r="K43" s="50"/>
    </row>
    <row r="44" spans="1:13" x14ac:dyDescent="0.25">
      <c r="A44" s="1"/>
      <c r="B44" s="6"/>
      <c r="C44" s="1"/>
      <c r="D44" s="9" t="s">
        <v>0</v>
      </c>
      <c r="E44" s="8">
        <f>AVERAGE(E29:E42)</f>
        <v>300.73439999999994</v>
      </c>
      <c r="F44" s="8">
        <f>AVERAGE(F29:F42)</f>
        <v>303.22644978178567</v>
      </c>
      <c r="G44" s="63">
        <f>AVERAGE(G29:G42)</f>
        <v>1.0082865471385571</v>
      </c>
      <c r="H44" s="55">
        <f>AVERAGE(H29:H42)</f>
        <v>2.4920497817857261</v>
      </c>
      <c r="I44" s="1"/>
      <c r="J44" s="5"/>
      <c r="K44" s="50"/>
    </row>
    <row r="45" spans="1:13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3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3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3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1:G21"/>
    <mergeCell ref="D9:F9"/>
    <mergeCell ref="D17:G17"/>
    <mergeCell ref="D18:G18"/>
    <mergeCell ref="D19:G19"/>
    <mergeCell ref="D20:G20"/>
    <mergeCell ref="D25:D27"/>
    <mergeCell ref="E25:E27"/>
    <mergeCell ref="F25:F27"/>
    <mergeCell ref="G25:G27"/>
    <mergeCell ref="H25:H27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34" workbookViewId="0">
      <selection activeCell="D19" sqref="D19:G19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  <col min="12" max="12" width="9.85546875" style="58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134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 s="58"/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65">
        <v>10056.14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301.68419999999998</v>
      </c>
      <c r="I20" s="1"/>
      <c r="J20" s="5"/>
      <c r="K20" s="58">
        <f>H20*0.9</f>
        <v>271.51578000000001</v>
      </c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112</v>
      </c>
      <c r="I21" s="1"/>
      <c r="J21" s="5"/>
      <c r="K21" s="60">
        <f>K20/H18%</f>
        <v>2.7</v>
      </c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ht="25.5" customHeight="1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44226</v>
      </c>
      <c r="E29" s="33">
        <v>301.68419999999998</v>
      </c>
      <c r="F29" s="33">
        <v>300.547782923</v>
      </c>
      <c r="G29" s="11">
        <f t="shared" ref="G29:G43" si="0">F29/E29</f>
        <v>0.99623309050656295</v>
      </c>
      <c r="H29" s="66">
        <f t="shared" ref="H29:H36" si="1">F29-E29</f>
        <v>-1.136417076999976</v>
      </c>
      <c r="I29" s="1"/>
      <c r="J29" s="49"/>
      <c r="K29" s="50">
        <f>ROUND((F29/$H$18%),4)</f>
        <v>2.9887000000000001</v>
      </c>
      <c r="L29" s="58">
        <f t="shared" ref="L29:L42" si="2">(F29*10^7)/10^5</f>
        <v>30054.778292300001</v>
      </c>
    </row>
    <row r="30" spans="1:12" x14ac:dyDescent="0.25">
      <c r="A30" s="1"/>
      <c r="B30" s="6"/>
      <c r="C30" s="1"/>
      <c r="D30" s="46">
        <f>+D29+1</f>
        <v>44227</v>
      </c>
      <c r="E30" s="33">
        <v>301.68419999999998</v>
      </c>
      <c r="F30" s="67">
        <v>283.32630911500002</v>
      </c>
      <c r="G30" s="11">
        <f t="shared" si="0"/>
        <v>0.93914864986300262</v>
      </c>
      <c r="H30" s="66">
        <f t="shared" si="1"/>
        <v>-18.357890884999961</v>
      </c>
      <c r="I30" s="1"/>
      <c r="J30" s="49"/>
      <c r="K30" s="50">
        <f>ROUND((F30/$H$18%),4)</f>
        <v>2.8174000000000001</v>
      </c>
      <c r="L30" s="58">
        <f t="shared" si="2"/>
        <v>28332.6309115</v>
      </c>
    </row>
    <row r="31" spans="1:12" x14ac:dyDescent="0.25">
      <c r="A31" s="1"/>
      <c r="B31" s="6"/>
      <c r="C31" s="1"/>
      <c r="D31" s="46">
        <f t="shared" ref="D31:D42" si="3">+D30+1</f>
        <v>44228</v>
      </c>
      <c r="E31" s="33">
        <v>301.68419999999998</v>
      </c>
      <c r="F31" s="68">
        <v>290.15178720500001</v>
      </c>
      <c r="G31" s="11">
        <f t="shared" si="0"/>
        <v>0.96177322910845187</v>
      </c>
      <c r="H31" s="66">
        <f t="shared" si="1"/>
        <v>-11.532412794999971</v>
      </c>
      <c r="I31" s="1"/>
      <c r="J31" s="49"/>
      <c r="K31" s="50">
        <f t="shared" ref="K31:K42" si="4">ROUND((F31/$H$18%),4)</f>
        <v>2.8853</v>
      </c>
      <c r="L31" s="58">
        <f t="shared" si="2"/>
        <v>29015.178720500004</v>
      </c>
    </row>
    <row r="32" spans="1:12" x14ac:dyDescent="0.25">
      <c r="A32" s="1"/>
      <c r="B32" s="6"/>
      <c r="C32" s="1"/>
      <c r="D32" s="46">
        <f t="shared" si="3"/>
        <v>44229</v>
      </c>
      <c r="E32" s="33">
        <v>301.68419999999998</v>
      </c>
      <c r="F32" s="67">
        <v>290.48013957500001</v>
      </c>
      <c r="G32" s="11">
        <f t="shared" si="0"/>
        <v>0.96286162674412523</v>
      </c>
      <c r="H32" s="66">
        <f t="shared" si="1"/>
        <v>-11.204060424999966</v>
      </c>
      <c r="I32" s="1"/>
      <c r="J32" s="49"/>
      <c r="K32" s="50">
        <f t="shared" si="4"/>
        <v>2.8885999999999998</v>
      </c>
      <c r="L32" s="58">
        <f t="shared" si="2"/>
        <v>29048.013957499999</v>
      </c>
    </row>
    <row r="33" spans="1:13" x14ac:dyDescent="0.25">
      <c r="A33" s="1"/>
      <c r="B33" s="6"/>
      <c r="C33" s="1"/>
      <c r="D33" s="46">
        <f t="shared" si="3"/>
        <v>44230</v>
      </c>
      <c r="E33" s="33">
        <v>301.68419999999998</v>
      </c>
      <c r="F33" s="67">
        <v>290.44523796999999</v>
      </c>
      <c r="G33" s="11">
        <f t="shared" si="0"/>
        <v>0.96274593753998394</v>
      </c>
      <c r="H33" s="66">
        <f t="shared" si="1"/>
        <v>-11.238962029999982</v>
      </c>
      <c r="I33" s="1"/>
      <c r="J33" s="49"/>
      <c r="K33" s="50">
        <f t="shared" si="4"/>
        <v>2.8881999999999999</v>
      </c>
      <c r="L33" s="58">
        <f t="shared" si="2"/>
        <v>29044.523796999998</v>
      </c>
    </row>
    <row r="34" spans="1:13" x14ac:dyDescent="0.25">
      <c r="A34" s="1"/>
      <c r="B34" s="6"/>
      <c r="C34" s="1"/>
      <c r="D34" s="46">
        <f t="shared" si="3"/>
        <v>44231</v>
      </c>
      <c r="E34" s="33">
        <v>301.68419999999998</v>
      </c>
      <c r="F34" s="67">
        <v>317.345461731</v>
      </c>
      <c r="G34" s="11">
        <f t="shared" si="0"/>
        <v>1.0519127674932927</v>
      </c>
      <c r="H34" s="66">
        <f t="shared" si="1"/>
        <v>15.661261731000025</v>
      </c>
      <c r="I34" s="1"/>
      <c r="J34" s="49"/>
      <c r="K34" s="50">
        <f t="shared" si="4"/>
        <v>3.1556999999999999</v>
      </c>
      <c r="L34" s="58">
        <f t="shared" si="2"/>
        <v>31734.5461731</v>
      </c>
    </row>
    <row r="35" spans="1:13" x14ac:dyDescent="0.25">
      <c r="A35" s="1"/>
      <c r="B35" s="6"/>
      <c r="C35" s="1"/>
      <c r="D35" s="46">
        <f t="shared" si="3"/>
        <v>44232</v>
      </c>
      <c r="E35" s="33">
        <v>301.68419999999998</v>
      </c>
      <c r="F35" s="67">
        <v>333.72823704899997</v>
      </c>
      <c r="G35" s="11">
        <f t="shared" si="0"/>
        <v>1.1062171537289656</v>
      </c>
      <c r="H35" s="66">
        <f t="shared" si="1"/>
        <v>32.044037048999996</v>
      </c>
      <c r="I35" s="1"/>
      <c r="J35" s="49"/>
      <c r="K35" s="50">
        <f>ROUND((F35/$H$18%),4)</f>
        <v>3.3187000000000002</v>
      </c>
      <c r="L35" s="58">
        <f>(F35*10^7)/10^5</f>
        <v>33372.823704899994</v>
      </c>
    </row>
    <row r="36" spans="1:13" x14ac:dyDescent="0.25">
      <c r="A36" s="1"/>
      <c r="B36" s="6"/>
      <c r="C36" s="1"/>
      <c r="D36" s="46">
        <f t="shared" si="3"/>
        <v>44233</v>
      </c>
      <c r="E36" s="33">
        <v>301.68419999999998</v>
      </c>
      <c r="F36" s="67">
        <v>311.210846559</v>
      </c>
      <c r="G36" s="11">
        <f t="shared" si="0"/>
        <v>1.0315782084676626</v>
      </c>
      <c r="H36" s="66">
        <f t="shared" si="1"/>
        <v>9.526646559000028</v>
      </c>
      <c r="I36" s="1"/>
      <c r="J36" s="49"/>
      <c r="K36" s="50">
        <f t="shared" si="4"/>
        <v>3.0947</v>
      </c>
      <c r="L36" s="58">
        <f t="shared" si="2"/>
        <v>31121.084655900002</v>
      </c>
      <c r="M36" s="58"/>
    </row>
    <row r="37" spans="1:13" x14ac:dyDescent="0.25">
      <c r="A37" s="1"/>
      <c r="B37" s="6"/>
      <c r="C37" s="1"/>
      <c r="D37" s="46">
        <f t="shared" si="3"/>
        <v>44234</v>
      </c>
      <c r="E37" s="33">
        <v>301.68419999999998</v>
      </c>
      <c r="F37" s="67">
        <v>304.10000000000002</v>
      </c>
      <c r="G37" s="11">
        <f t="shared" ref="G37:G38" si="5">F37/E37</f>
        <v>1.0080077113750074</v>
      </c>
      <c r="H37" s="66">
        <f t="shared" ref="H37:H38" si="6">F37-E37</f>
        <v>2.415800000000047</v>
      </c>
      <c r="I37" s="1"/>
      <c r="J37" s="49"/>
      <c r="K37" s="50">
        <f t="shared" si="4"/>
        <v>3.024</v>
      </c>
      <c r="L37" s="58">
        <f t="shared" si="2"/>
        <v>30410</v>
      </c>
    </row>
    <row r="38" spans="1:13" x14ac:dyDescent="0.25">
      <c r="A38" s="1"/>
      <c r="B38" s="6"/>
      <c r="C38" s="1"/>
      <c r="D38" s="46">
        <f t="shared" si="3"/>
        <v>44235</v>
      </c>
      <c r="E38" s="33">
        <v>301.68419999999998</v>
      </c>
      <c r="F38" s="67">
        <v>325.00530753499999</v>
      </c>
      <c r="G38" s="11">
        <f t="shared" si="5"/>
        <v>1.0773030458174475</v>
      </c>
      <c r="H38" s="66">
        <f t="shared" si="6"/>
        <v>23.32110753500001</v>
      </c>
      <c r="I38" s="1"/>
      <c r="J38" s="49"/>
      <c r="K38" s="50">
        <f t="shared" si="4"/>
        <v>3.2319</v>
      </c>
      <c r="L38" s="58">
        <f t="shared" si="2"/>
        <v>32500.530753499999</v>
      </c>
    </row>
    <row r="39" spans="1:13" x14ac:dyDescent="0.25">
      <c r="A39" s="1"/>
      <c r="B39" s="6"/>
      <c r="C39" s="1"/>
      <c r="D39" s="46">
        <f t="shared" si="3"/>
        <v>44236</v>
      </c>
      <c r="E39" s="33">
        <v>301.68419999999998</v>
      </c>
      <c r="F39" s="67">
        <v>323.53505893699997</v>
      </c>
      <c r="G39" s="11">
        <f t="shared" ref="G39" si="7">F39/E39</f>
        <v>1.0724295768124417</v>
      </c>
      <c r="H39" s="66">
        <f t="shared" ref="H39" si="8">F39-E39</f>
        <v>21.850858936999998</v>
      </c>
      <c r="I39" s="1"/>
      <c r="J39" s="49"/>
      <c r="K39" s="50">
        <f t="shared" si="4"/>
        <v>3.2172999999999998</v>
      </c>
      <c r="L39" s="58">
        <f t="shared" si="2"/>
        <v>32353.505893699999</v>
      </c>
    </row>
    <row r="40" spans="1:13" x14ac:dyDescent="0.25">
      <c r="A40" s="1"/>
      <c r="B40" s="6"/>
      <c r="C40" s="1"/>
      <c r="D40" s="46">
        <f t="shared" si="3"/>
        <v>44237</v>
      </c>
      <c r="E40" s="33">
        <v>301.68419999999998</v>
      </c>
      <c r="F40" s="67">
        <v>277.953098297</v>
      </c>
      <c r="G40" s="11">
        <f t="shared" ref="G40" si="9">F40/E40</f>
        <v>0.92133793648126094</v>
      </c>
      <c r="H40" s="66">
        <f t="shared" ref="H40" si="10">F40-E40</f>
        <v>-23.731101702999979</v>
      </c>
      <c r="I40" s="1"/>
      <c r="J40" s="49"/>
      <c r="K40" s="50">
        <f t="shared" si="4"/>
        <v>2.7639999999999998</v>
      </c>
      <c r="L40" s="58">
        <f t="shared" si="2"/>
        <v>27795.3098297</v>
      </c>
    </row>
    <row r="41" spans="1:13" x14ac:dyDescent="0.25">
      <c r="A41" s="1"/>
      <c r="B41" s="6"/>
      <c r="C41" s="1"/>
      <c r="D41" s="46">
        <f t="shared" si="3"/>
        <v>44238</v>
      </c>
      <c r="E41" s="33">
        <v>301.68419999999998</v>
      </c>
      <c r="F41" s="67">
        <v>300.96842439299996</v>
      </c>
      <c r="G41" s="11">
        <f t="shared" ref="G41:G42" si="11">F41/E41</f>
        <v>0.99762740108033499</v>
      </c>
      <c r="H41" s="66">
        <f t="shared" ref="H41:H42" si="12">F41-E41</f>
        <v>-0.71577560700001186</v>
      </c>
      <c r="I41" s="1"/>
      <c r="J41" s="49"/>
      <c r="K41" s="50">
        <f t="shared" si="4"/>
        <v>2.9929000000000001</v>
      </c>
      <c r="L41" s="58">
        <f t="shared" si="2"/>
        <v>30096.842439299999</v>
      </c>
    </row>
    <row r="42" spans="1:13" x14ac:dyDescent="0.25">
      <c r="A42" s="1"/>
      <c r="B42" s="6"/>
      <c r="C42" s="1"/>
      <c r="D42" s="46">
        <f t="shared" si="3"/>
        <v>44239</v>
      </c>
      <c r="E42" s="33">
        <v>301.68419999999998</v>
      </c>
      <c r="F42" s="67">
        <v>315.203725185</v>
      </c>
      <c r="G42" s="11">
        <f t="shared" si="11"/>
        <v>1.0448135009556352</v>
      </c>
      <c r="H42" s="66">
        <f t="shared" si="12"/>
        <v>13.51952518500002</v>
      </c>
      <c r="J42" s="49"/>
      <c r="K42" s="50">
        <f t="shared" si="4"/>
        <v>3.1343999999999999</v>
      </c>
      <c r="L42" s="58">
        <f t="shared" si="2"/>
        <v>31520.3725185</v>
      </c>
    </row>
    <row r="43" spans="1:13" x14ac:dyDescent="0.25">
      <c r="A43" s="1"/>
      <c r="B43" s="6"/>
      <c r="C43" s="1"/>
      <c r="D43" s="42" t="s">
        <v>77</v>
      </c>
      <c r="E43" s="33">
        <f>SUM(E29:E42)</f>
        <v>4223.5788000000002</v>
      </c>
      <c r="F43" s="34">
        <f>SUM(F29:F42)</f>
        <v>4264.0014164740005</v>
      </c>
      <c r="G43" s="11">
        <f t="shared" si="0"/>
        <v>1.0095707025695839</v>
      </c>
      <c r="H43" s="34">
        <f>SUM(H29:H42)</f>
        <v>40.422616474000279</v>
      </c>
      <c r="I43" s="1"/>
      <c r="J43" s="5"/>
      <c r="K43" s="50"/>
    </row>
    <row r="44" spans="1:13" x14ac:dyDescent="0.25">
      <c r="A44" s="1"/>
      <c r="B44" s="6"/>
      <c r="C44" s="1"/>
      <c r="D44" s="9" t="s">
        <v>0</v>
      </c>
      <c r="E44" s="8">
        <f>AVERAGE(E29:E42)</f>
        <v>301.68420000000003</v>
      </c>
      <c r="F44" s="8">
        <f>AVERAGE(F29:F42)</f>
        <v>304.57152974814289</v>
      </c>
      <c r="G44" s="63">
        <f>AVERAGE(G29:G42)</f>
        <v>1.0095707025695841</v>
      </c>
      <c r="H44" s="55">
        <f>AVERAGE(H29:H42)</f>
        <v>2.8873297481428772</v>
      </c>
      <c r="I44" s="1"/>
      <c r="J44" s="5"/>
      <c r="K44" s="50"/>
    </row>
    <row r="45" spans="1:13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3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3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3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1:G21"/>
    <mergeCell ref="D9:F9"/>
    <mergeCell ref="D17:G17"/>
    <mergeCell ref="D18:G18"/>
    <mergeCell ref="D19:G19"/>
    <mergeCell ref="D20:G20"/>
    <mergeCell ref="D25:D27"/>
    <mergeCell ref="E25:E27"/>
    <mergeCell ref="F25:F27"/>
    <mergeCell ref="G25:G27"/>
    <mergeCell ref="H25:H27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B22" workbookViewId="0">
      <selection activeCell="E29" sqref="E29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  <col min="12" max="12" width="9.85546875" style="58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135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 s="58"/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65">
        <v>10397.469999999999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311.92409999999995</v>
      </c>
      <c r="I20" s="1"/>
      <c r="J20" s="5"/>
      <c r="K20" s="58">
        <f>H20*0.9</f>
        <v>280.73168999999996</v>
      </c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112</v>
      </c>
      <c r="I21" s="1"/>
      <c r="J21" s="5"/>
      <c r="K21" s="60">
        <f>K20/H18%</f>
        <v>2.6999999999999997</v>
      </c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44240</v>
      </c>
      <c r="E29" s="33">
        <v>311.92409999999995</v>
      </c>
      <c r="F29" s="33">
        <v>300.86434865799998</v>
      </c>
      <c r="G29" s="11">
        <f t="shared" ref="G29:G43" si="0">F29/E29</f>
        <v>0.9645434535452696</v>
      </c>
      <c r="H29" s="66">
        <f t="shared" ref="H29:H33" si="1">F29-E29</f>
        <v>-11.05975134199997</v>
      </c>
      <c r="I29" s="1"/>
      <c r="J29" s="49"/>
      <c r="K29" s="50">
        <f>ROUND((F29/$H$18%),4)</f>
        <v>2.8936000000000002</v>
      </c>
      <c r="L29" s="58">
        <f t="shared" ref="L29:L42" si="2">(F29*10^7)/10^5</f>
        <v>30086.434865799998</v>
      </c>
    </row>
    <row r="30" spans="1:12" x14ac:dyDescent="0.25">
      <c r="A30" s="1"/>
      <c r="B30" s="6"/>
      <c r="C30" s="1"/>
      <c r="D30" s="46">
        <f>+D29+1</f>
        <v>44241</v>
      </c>
      <c r="E30" s="33">
        <v>311.92409999999995</v>
      </c>
      <c r="F30" s="67">
        <v>292.08295778199999</v>
      </c>
      <c r="G30" s="11">
        <f t="shared" si="0"/>
        <v>0.93639112137215441</v>
      </c>
      <c r="H30" s="66">
        <f t="shared" si="1"/>
        <v>-19.841142217999959</v>
      </c>
      <c r="I30" s="1"/>
      <c r="J30" s="49"/>
      <c r="K30" s="50">
        <f>ROUND((F30/$H$18%),4)</f>
        <v>2.8092000000000001</v>
      </c>
      <c r="L30" s="58">
        <f t="shared" si="2"/>
        <v>29208.295778200001</v>
      </c>
    </row>
    <row r="31" spans="1:12" x14ac:dyDescent="0.25">
      <c r="A31" s="1"/>
      <c r="B31" s="6"/>
      <c r="C31" s="1"/>
      <c r="D31" s="46">
        <f t="shared" ref="D31:D42" si="3">+D30+1</f>
        <v>44242</v>
      </c>
      <c r="E31" s="33">
        <v>311.92409999999995</v>
      </c>
      <c r="F31" s="68">
        <v>328.49411735699999</v>
      </c>
      <c r="G31" s="11">
        <f t="shared" si="0"/>
        <v>1.0531219529270102</v>
      </c>
      <c r="H31" s="66">
        <f t="shared" si="1"/>
        <v>16.57001735700004</v>
      </c>
      <c r="I31" s="1"/>
      <c r="J31" s="49"/>
      <c r="K31" s="50">
        <f t="shared" ref="K31:K42" si="4">ROUND((F31/$H$18%),4)</f>
        <v>3.1594000000000002</v>
      </c>
      <c r="L31" s="58">
        <f t="shared" si="2"/>
        <v>32849.4117357</v>
      </c>
    </row>
    <row r="32" spans="1:12" x14ac:dyDescent="0.25">
      <c r="A32" s="1"/>
      <c r="B32" s="6"/>
      <c r="C32" s="1"/>
      <c r="D32" s="46">
        <f t="shared" si="3"/>
        <v>44243</v>
      </c>
      <c r="E32" s="33">
        <v>311.92409999999995</v>
      </c>
      <c r="F32" s="67">
        <v>329.11501364999998</v>
      </c>
      <c r="G32" s="11">
        <f t="shared" si="0"/>
        <v>1.0551124893844368</v>
      </c>
      <c r="H32" s="66">
        <f t="shared" si="1"/>
        <v>17.190913650000027</v>
      </c>
      <c r="I32" s="1"/>
      <c r="J32" s="49"/>
      <c r="K32" s="50">
        <f t="shared" si="4"/>
        <v>3.1652999999999998</v>
      </c>
      <c r="L32" s="58">
        <f t="shared" si="2"/>
        <v>32911.501364999996</v>
      </c>
    </row>
    <row r="33" spans="1:13" x14ac:dyDescent="0.25">
      <c r="A33" s="1"/>
      <c r="B33" s="6"/>
      <c r="C33" s="1"/>
      <c r="D33" s="46">
        <f t="shared" si="3"/>
        <v>44244</v>
      </c>
      <c r="E33" s="33">
        <v>311.92409999999995</v>
      </c>
      <c r="F33" s="67">
        <v>300.86684679899997</v>
      </c>
      <c r="G33" s="11">
        <f t="shared" si="0"/>
        <v>0.96455146235574618</v>
      </c>
      <c r="H33" s="66">
        <f t="shared" si="1"/>
        <v>-11.05725320099998</v>
      </c>
      <c r="I33" s="1"/>
      <c r="J33" s="49"/>
      <c r="K33" s="50">
        <f t="shared" si="4"/>
        <v>2.8936999999999999</v>
      </c>
      <c r="L33" s="58">
        <f t="shared" si="2"/>
        <v>30086.684679899998</v>
      </c>
    </row>
    <row r="34" spans="1:13" x14ac:dyDescent="0.25">
      <c r="A34" s="1"/>
      <c r="B34" s="6"/>
      <c r="C34" s="1"/>
      <c r="D34" s="46">
        <f t="shared" si="3"/>
        <v>44245</v>
      </c>
      <c r="E34" s="33">
        <v>311.92409999999995</v>
      </c>
      <c r="F34" s="67">
        <f>3396091881.18/10^7</f>
        <v>339.60918811799996</v>
      </c>
      <c r="G34" s="11">
        <f t="shared" si="0"/>
        <v>1.0887558483554172</v>
      </c>
      <c r="H34" s="66">
        <f>F34-E34</f>
        <v>27.68508811800001</v>
      </c>
      <c r="I34" s="1"/>
      <c r="J34" s="49"/>
      <c r="K34" s="50">
        <f t="shared" si="4"/>
        <v>3.2663000000000002</v>
      </c>
      <c r="L34" s="58">
        <f t="shared" si="2"/>
        <v>33960.918811799995</v>
      </c>
    </row>
    <row r="35" spans="1:13" x14ac:dyDescent="0.25">
      <c r="A35" s="1"/>
      <c r="B35" s="6"/>
      <c r="C35" s="1"/>
      <c r="D35" s="46">
        <f t="shared" si="3"/>
        <v>44246</v>
      </c>
      <c r="E35" s="33">
        <v>311.92409999999995</v>
      </c>
      <c r="F35" s="67">
        <v>350.19594213599999</v>
      </c>
      <c r="G35" s="11">
        <f t="shared" si="0"/>
        <v>1.1226960088560007</v>
      </c>
      <c r="H35" s="66">
        <f t="shared" ref="H35:H41" si="5">F35-E35</f>
        <v>38.271842136000032</v>
      </c>
      <c r="I35" s="1"/>
      <c r="J35" s="49"/>
      <c r="K35" s="50">
        <f>ROUND((F35/$H$18%),4)</f>
        <v>3.3681000000000001</v>
      </c>
      <c r="L35" s="58">
        <f>(F35*10^7)/10^5</f>
        <v>35019.594213599994</v>
      </c>
    </row>
    <row r="36" spans="1:13" x14ac:dyDescent="0.25">
      <c r="A36" s="1"/>
      <c r="B36" s="6"/>
      <c r="C36" s="1"/>
      <c r="D36" s="46">
        <f t="shared" si="3"/>
        <v>44247</v>
      </c>
      <c r="E36" s="33">
        <v>311.92409999999995</v>
      </c>
      <c r="F36" s="67">
        <v>293.82128309799998</v>
      </c>
      <c r="G36" s="11">
        <f t="shared" si="0"/>
        <v>0.94196403258997952</v>
      </c>
      <c r="H36" s="66">
        <f t="shared" si="5"/>
        <v>-18.102816901999972</v>
      </c>
      <c r="I36" s="1"/>
      <c r="J36" s="49"/>
      <c r="K36" s="50">
        <f>ROUND((F36/$H$18%),4)</f>
        <v>2.8258999999999999</v>
      </c>
      <c r="L36" s="58">
        <f>(F36*10^7)/10^5</f>
        <v>29382.128309799999</v>
      </c>
      <c r="M36" s="58"/>
    </row>
    <row r="37" spans="1:13" x14ac:dyDescent="0.25">
      <c r="A37" s="1"/>
      <c r="B37" s="6"/>
      <c r="C37" s="1"/>
      <c r="D37" s="46">
        <f t="shared" si="3"/>
        <v>44248</v>
      </c>
      <c r="E37" s="33">
        <v>311.92409999999995</v>
      </c>
      <c r="F37" s="67">
        <v>287.38498894000003</v>
      </c>
      <c r="G37" s="11">
        <f t="shared" si="0"/>
        <v>0.92132986498959224</v>
      </c>
      <c r="H37" s="66">
        <f t="shared" si="5"/>
        <v>-24.539111059999925</v>
      </c>
      <c r="I37" s="1"/>
      <c r="J37" s="49"/>
      <c r="K37" s="50">
        <f>ROUND((F37/$H$18%),4)</f>
        <v>2.7639999999999998</v>
      </c>
      <c r="L37" s="58">
        <f>(F37*10^7)/10^5</f>
        <v>28738.498894</v>
      </c>
    </row>
    <row r="38" spans="1:13" x14ac:dyDescent="0.25">
      <c r="A38" s="1"/>
      <c r="B38" s="6"/>
      <c r="C38" s="1"/>
      <c r="D38" s="46">
        <f t="shared" si="3"/>
        <v>44249</v>
      </c>
      <c r="E38" s="33">
        <v>311.92409999999995</v>
      </c>
      <c r="F38" s="67">
        <v>319.52715287500001</v>
      </c>
      <c r="G38" s="11">
        <f t="shared" si="0"/>
        <v>1.0243746888265448</v>
      </c>
      <c r="H38" s="66">
        <f t="shared" si="5"/>
        <v>7.6030528750000599</v>
      </c>
      <c r="I38" s="1"/>
      <c r="J38" s="49"/>
      <c r="K38" s="50">
        <f t="shared" si="4"/>
        <v>3.0731000000000002</v>
      </c>
      <c r="L38" s="58">
        <f t="shared" si="2"/>
        <v>31952.715287499999</v>
      </c>
    </row>
    <row r="39" spans="1:13" x14ac:dyDescent="0.25">
      <c r="A39" s="1"/>
      <c r="B39" s="6"/>
      <c r="C39" s="1"/>
      <c r="D39" s="46">
        <f t="shared" si="3"/>
        <v>44250</v>
      </c>
      <c r="E39" s="33">
        <v>311.92409999999995</v>
      </c>
      <c r="F39" s="67">
        <v>313.34466899500001</v>
      </c>
      <c r="G39" s="11">
        <f t="shared" si="0"/>
        <v>1.0045542136532575</v>
      </c>
      <c r="H39" s="66">
        <f t="shared" si="5"/>
        <v>1.4205689950000533</v>
      </c>
      <c r="I39" s="1"/>
      <c r="J39" s="49"/>
      <c r="K39" s="50">
        <f t="shared" si="4"/>
        <v>3.0137</v>
      </c>
      <c r="L39" s="58">
        <f t="shared" si="2"/>
        <v>31334.466899500003</v>
      </c>
    </row>
    <row r="40" spans="1:13" x14ac:dyDescent="0.25">
      <c r="A40" s="1"/>
      <c r="B40" s="6"/>
      <c r="C40" s="1"/>
      <c r="D40" s="46">
        <f t="shared" si="3"/>
        <v>44251</v>
      </c>
      <c r="E40" s="33">
        <v>311.92409999999995</v>
      </c>
      <c r="F40" s="67">
        <v>318.23902664000002</v>
      </c>
      <c r="G40" s="11">
        <f t="shared" si="0"/>
        <v>1.020245074490878</v>
      </c>
      <c r="H40" s="66">
        <f t="shared" si="5"/>
        <v>6.314926640000067</v>
      </c>
      <c r="I40" s="1"/>
      <c r="J40" s="49"/>
      <c r="K40" s="50">
        <f t="shared" si="4"/>
        <v>3.0607000000000002</v>
      </c>
      <c r="L40" s="58">
        <f t="shared" si="2"/>
        <v>31823.902664000001</v>
      </c>
    </row>
    <row r="41" spans="1:13" x14ac:dyDescent="0.25">
      <c r="A41" s="1"/>
      <c r="B41" s="6"/>
      <c r="C41" s="1"/>
      <c r="D41" s="46">
        <f t="shared" si="3"/>
        <v>44252</v>
      </c>
      <c r="E41" s="33">
        <v>311.92409999999995</v>
      </c>
      <c r="F41" s="67">
        <v>299.63635055999998</v>
      </c>
      <c r="G41" s="11">
        <f t="shared" si="0"/>
        <v>0.96060660449128499</v>
      </c>
      <c r="H41" s="66">
        <f t="shared" si="5"/>
        <v>-12.28774943999997</v>
      </c>
      <c r="I41" s="1"/>
      <c r="J41" s="49"/>
      <c r="K41" s="50">
        <f t="shared" si="4"/>
        <v>2.8818000000000001</v>
      </c>
      <c r="L41" s="58">
        <f t="shared" si="2"/>
        <v>29963.635055999999</v>
      </c>
    </row>
    <row r="42" spans="1:13" x14ac:dyDescent="0.25">
      <c r="A42" s="1"/>
      <c r="B42" s="6"/>
      <c r="C42" s="1"/>
      <c r="D42" s="46">
        <f t="shared" si="3"/>
        <v>44253</v>
      </c>
      <c r="E42" s="33">
        <v>311.92409999999995</v>
      </c>
      <c r="F42" s="67">
        <v>331.83608612399996</v>
      </c>
      <c r="G42" s="11">
        <f t="shared" ref="G42" si="6">F42/E42</f>
        <v>1.063835997680205</v>
      </c>
      <c r="H42" s="66">
        <f t="shared" ref="H42" si="7">F42-E42</f>
        <v>19.911986124000009</v>
      </c>
      <c r="J42" s="49"/>
      <c r="K42" s="50">
        <f t="shared" si="4"/>
        <v>3.1915</v>
      </c>
      <c r="L42" s="58">
        <f t="shared" si="2"/>
        <v>33183.608612399999</v>
      </c>
    </row>
    <row r="43" spans="1:13" x14ac:dyDescent="0.25">
      <c r="A43" s="1"/>
      <c r="B43" s="6"/>
      <c r="C43" s="1"/>
      <c r="D43" s="42" t="s">
        <v>77</v>
      </c>
      <c r="E43" s="33">
        <f>SUM(E29:E42)</f>
        <v>4366.9374000000007</v>
      </c>
      <c r="F43" s="34">
        <f>SUM(F29:F42)</f>
        <v>4405.0179717320007</v>
      </c>
      <c r="G43" s="11">
        <f t="shared" si="0"/>
        <v>1.0087202009655554</v>
      </c>
      <c r="H43" s="34">
        <f>SUM(H29:H42)</f>
        <v>38.080571732000521</v>
      </c>
      <c r="I43" s="1"/>
      <c r="J43" s="5"/>
      <c r="K43" s="50"/>
    </row>
    <row r="44" spans="1:13" x14ac:dyDescent="0.25">
      <c r="A44" s="1"/>
      <c r="B44" s="6"/>
      <c r="C44" s="1"/>
      <c r="D44" s="9" t="s">
        <v>0</v>
      </c>
      <c r="E44" s="8">
        <f>AVERAGE(E29:E42)</f>
        <v>311.92410000000007</v>
      </c>
      <c r="F44" s="8">
        <f>AVERAGE(F29:F42)</f>
        <v>314.64414083800006</v>
      </c>
      <c r="G44" s="63">
        <f>AVERAGE(G29:G42)</f>
        <v>1.0087202009655554</v>
      </c>
      <c r="H44" s="55">
        <f>AVERAGE(H29:H42)</f>
        <v>2.7200408380000374</v>
      </c>
      <c r="I44" s="1"/>
      <c r="J44" s="5"/>
      <c r="K44" s="50"/>
    </row>
    <row r="45" spans="1:13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3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3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3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5:D27"/>
    <mergeCell ref="E25:E27"/>
    <mergeCell ref="F25:F27"/>
    <mergeCell ref="G25:G27"/>
    <mergeCell ref="H25:H27"/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B22" workbookViewId="0">
      <selection activeCell="F45" sqref="F45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  <col min="12" max="12" width="9.85546875" style="58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136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 s="58"/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65">
        <v>10385.379999999999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311.56139999999999</v>
      </c>
      <c r="I20" s="1"/>
      <c r="J20" s="5"/>
      <c r="K20" s="58">
        <f>H20*0.9</f>
        <v>280.40526</v>
      </c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112</v>
      </c>
      <c r="I21" s="1"/>
      <c r="J21" s="5"/>
      <c r="K21" s="60">
        <f>K20/H18%</f>
        <v>2.7</v>
      </c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44254</v>
      </c>
      <c r="E29" s="33">
        <v>311.56139999999999</v>
      </c>
      <c r="F29" s="33">
        <v>301.26962149100001</v>
      </c>
      <c r="G29" s="11">
        <f t="shared" ref="G29:G43" si="0">F29/E29</f>
        <v>0.9669670937767002</v>
      </c>
      <c r="H29" s="66">
        <f t="shared" ref="H29" si="1">F29-E29</f>
        <v>-10.291778508999982</v>
      </c>
      <c r="I29" s="1"/>
      <c r="J29" s="49"/>
      <c r="K29" s="50">
        <f>ROUND((F29/$H$18%),4)</f>
        <v>2.9009</v>
      </c>
      <c r="L29" s="58">
        <f t="shared" ref="L29:L42" si="2">(F29*10^7)/10^5</f>
        <v>30126.962149100003</v>
      </c>
    </row>
    <row r="30" spans="1:12" x14ac:dyDescent="0.25">
      <c r="A30" s="1"/>
      <c r="B30" s="6"/>
      <c r="C30" s="1"/>
      <c r="D30" s="46">
        <f>+D29+1</f>
        <v>44255</v>
      </c>
      <c r="E30" s="33">
        <v>311.56139999999999</v>
      </c>
      <c r="F30" s="67">
        <v>292.38481646599996</v>
      </c>
      <c r="G30" s="11">
        <f t="shared" ref="G30" si="3">F30/E30</f>
        <v>0.9384500662341354</v>
      </c>
      <c r="H30" s="66">
        <f t="shared" ref="H30" si="4">F30-E30</f>
        <v>-19.176583534000031</v>
      </c>
      <c r="I30" s="1"/>
      <c r="J30" s="49"/>
      <c r="K30" s="50">
        <f>ROUND((F30/$H$18%),4)</f>
        <v>2.8153999999999999</v>
      </c>
      <c r="L30" s="58">
        <f t="shared" si="2"/>
        <v>29238.481646599997</v>
      </c>
    </row>
    <row r="31" spans="1:12" x14ac:dyDescent="0.25">
      <c r="A31" s="1"/>
      <c r="B31" s="6"/>
      <c r="C31" s="1"/>
      <c r="D31" s="46">
        <f t="shared" ref="D31:D42" si="5">+D30+1</f>
        <v>44256</v>
      </c>
      <c r="E31" s="33">
        <v>311.56139999999999</v>
      </c>
      <c r="F31" s="68">
        <v>323.08728817500003</v>
      </c>
      <c r="G31" s="11">
        <f t="shared" ref="G31" si="6">F31/E31</f>
        <v>1.0369939542414435</v>
      </c>
      <c r="H31" s="66">
        <f t="shared" ref="H31" si="7">F31-E31</f>
        <v>11.525888175000034</v>
      </c>
      <c r="I31" s="1"/>
      <c r="J31" s="49"/>
      <c r="K31" s="50">
        <f t="shared" ref="K31:K42" si="8">ROUND((F31/$H$18%),4)</f>
        <v>3.1110000000000002</v>
      </c>
      <c r="L31" s="58">
        <f t="shared" si="2"/>
        <v>32308.728817500003</v>
      </c>
    </row>
    <row r="32" spans="1:12" x14ac:dyDescent="0.25">
      <c r="A32" s="1"/>
      <c r="B32" s="6"/>
      <c r="C32" s="1"/>
      <c r="D32" s="46">
        <f t="shared" si="5"/>
        <v>44257</v>
      </c>
      <c r="E32" s="33">
        <v>311.56139999999999</v>
      </c>
      <c r="F32" s="67">
        <v>321.39994791399999</v>
      </c>
      <c r="G32" s="11">
        <f t="shared" ref="G32" si="9">F32/E32</f>
        <v>1.0315781990772925</v>
      </c>
      <c r="H32" s="66">
        <f t="shared" ref="H32" si="10">F32-E32</f>
        <v>9.8385479140000029</v>
      </c>
      <c r="I32" s="1"/>
      <c r="J32" s="49"/>
      <c r="K32" s="50">
        <f t="shared" si="8"/>
        <v>3.0947</v>
      </c>
      <c r="L32" s="58">
        <f t="shared" si="2"/>
        <v>32139.9947914</v>
      </c>
    </row>
    <row r="33" spans="1:13" x14ac:dyDescent="0.25">
      <c r="A33" s="1"/>
      <c r="B33" s="6"/>
      <c r="C33" s="1"/>
      <c r="D33" s="46">
        <f t="shared" si="5"/>
        <v>44258</v>
      </c>
      <c r="E33" s="33">
        <v>311.56139999999999</v>
      </c>
      <c r="F33" s="67">
        <v>299.66488878899997</v>
      </c>
      <c r="G33" s="11">
        <f t="shared" ref="G33" si="11">F33/E33</f>
        <v>0.96181647915627544</v>
      </c>
      <c r="H33" s="66">
        <f t="shared" ref="H33" si="12">F33-E33</f>
        <v>-11.896511211000018</v>
      </c>
      <c r="I33" s="1"/>
      <c r="J33" s="49"/>
      <c r="K33" s="50">
        <f t="shared" si="8"/>
        <v>2.8854000000000002</v>
      </c>
      <c r="L33" s="58">
        <f t="shared" si="2"/>
        <v>29966.4888789</v>
      </c>
    </row>
    <row r="34" spans="1:13" x14ac:dyDescent="0.25">
      <c r="A34" s="1"/>
      <c r="B34" s="6"/>
      <c r="C34" s="1"/>
      <c r="D34" s="46">
        <f t="shared" si="5"/>
        <v>44259</v>
      </c>
      <c r="E34" s="33">
        <v>311.56139999999999</v>
      </c>
      <c r="F34" s="67">
        <v>319.89056890400002</v>
      </c>
      <c r="G34" s="11">
        <f t="shared" ref="G34" si="13">F34/E34</f>
        <v>1.0267336355017023</v>
      </c>
      <c r="H34" s="66">
        <f t="shared" ref="H34" si="14">F34-E34</f>
        <v>8.3291689040000279</v>
      </c>
      <c r="I34" s="1"/>
      <c r="J34" s="49"/>
      <c r="K34" s="50">
        <f t="shared" si="8"/>
        <v>3.0802</v>
      </c>
      <c r="L34" s="58">
        <f t="shared" si="2"/>
        <v>31989.056890399999</v>
      </c>
    </row>
    <row r="35" spans="1:13" x14ac:dyDescent="0.25">
      <c r="A35" s="1"/>
      <c r="B35" s="6"/>
      <c r="C35" s="1"/>
      <c r="D35" s="46">
        <f t="shared" si="5"/>
        <v>44260</v>
      </c>
      <c r="E35" s="33">
        <v>311.56139999999999</v>
      </c>
      <c r="F35" s="67">
        <v>322.54656640799999</v>
      </c>
      <c r="G35" s="11">
        <f t="shared" ref="G35:G39" si="15">F35/E35</f>
        <v>1.0352584319110134</v>
      </c>
      <c r="H35" s="66">
        <f t="shared" ref="H35:H39" si="16">F35-E35</f>
        <v>10.985166407999998</v>
      </c>
      <c r="I35" s="1"/>
      <c r="J35" s="49"/>
      <c r="K35" s="50">
        <f>ROUND((F35/$H$18%),4)</f>
        <v>3.1057999999999999</v>
      </c>
      <c r="L35" s="58">
        <f>(F35*10^7)/10^5</f>
        <v>32254.6566408</v>
      </c>
    </row>
    <row r="36" spans="1:13" x14ac:dyDescent="0.25">
      <c r="A36" s="1"/>
      <c r="B36" s="6"/>
      <c r="C36" s="1"/>
      <c r="D36" s="46">
        <f t="shared" si="5"/>
        <v>44261</v>
      </c>
      <c r="E36" s="33">
        <v>311.56139999999999</v>
      </c>
      <c r="F36" s="67">
        <v>325.79880273099997</v>
      </c>
      <c r="G36" s="11">
        <f t="shared" si="15"/>
        <v>1.0456969404136711</v>
      </c>
      <c r="H36" s="66">
        <f t="shared" si="16"/>
        <v>14.237402730999975</v>
      </c>
      <c r="I36" s="1"/>
      <c r="J36" s="49"/>
      <c r="K36" s="50">
        <f>ROUND((F36/$H$18%),4)</f>
        <v>3.1371000000000002</v>
      </c>
      <c r="L36" s="58">
        <f>(F36*10^7)/10^5</f>
        <v>32579.880273099996</v>
      </c>
      <c r="M36" s="58"/>
    </row>
    <row r="37" spans="1:13" x14ac:dyDescent="0.25">
      <c r="A37" s="1"/>
      <c r="B37" s="6"/>
      <c r="C37" s="1"/>
      <c r="D37" s="46">
        <f t="shared" si="5"/>
        <v>44262</v>
      </c>
      <c r="E37" s="33">
        <v>311.56139999999999</v>
      </c>
      <c r="F37" s="67">
        <v>318.15327803299999</v>
      </c>
      <c r="G37" s="11">
        <f t="shared" si="15"/>
        <v>1.0211575568507523</v>
      </c>
      <c r="H37" s="66">
        <f t="shared" si="16"/>
        <v>6.5918780330000004</v>
      </c>
      <c r="I37" s="1"/>
      <c r="J37" s="49"/>
      <c r="K37" s="50">
        <f>ROUND((F37/$H$18%),4)</f>
        <v>3.0634999999999999</v>
      </c>
      <c r="L37" s="58">
        <f>(F37*10^7)/10^5</f>
        <v>31815.327803299999</v>
      </c>
    </row>
    <row r="38" spans="1:13" x14ac:dyDescent="0.25">
      <c r="A38" s="1"/>
      <c r="B38" s="6"/>
      <c r="C38" s="1"/>
      <c r="D38" s="46">
        <f t="shared" si="5"/>
        <v>44263</v>
      </c>
      <c r="E38" s="33">
        <v>311.56139999999999</v>
      </c>
      <c r="F38" s="67">
        <v>300.76109980000001</v>
      </c>
      <c r="G38" s="11">
        <f t="shared" si="15"/>
        <v>0.96533492210524163</v>
      </c>
      <c r="H38" s="66">
        <f t="shared" si="16"/>
        <v>-10.800300199999981</v>
      </c>
      <c r="I38" s="1"/>
      <c r="J38" s="49"/>
      <c r="K38" s="50">
        <f t="shared" si="8"/>
        <v>2.8959999999999999</v>
      </c>
      <c r="L38" s="58">
        <f t="shared" si="2"/>
        <v>30076.109980000001</v>
      </c>
    </row>
    <row r="39" spans="1:13" x14ac:dyDescent="0.25">
      <c r="A39" s="1"/>
      <c r="B39" s="6"/>
      <c r="C39" s="1"/>
      <c r="D39" s="46">
        <f t="shared" si="5"/>
        <v>44264</v>
      </c>
      <c r="E39" s="33">
        <v>311.56139999999999</v>
      </c>
      <c r="F39" s="67">
        <v>300.84991578299997</v>
      </c>
      <c r="G39" s="11">
        <f t="shared" si="15"/>
        <v>0.96561998945633176</v>
      </c>
      <c r="H39" s="66">
        <f t="shared" si="16"/>
        <v>-10.71148421700002</v>
      </c>
      <c r="I39" s="1"/>
      <c r="J39" s="49"/>
      <c r="K39" s="50">
        <f t="shared" si="8"/>
        <v>2.8969</v>
      </c>
      <c r="L39" s="58">
        <f t="shared" si="2"/>
        <v>30084.9915783</v>
      </c>
    </row>
    <row r="40" spans="1:13" x14ac:dyDescent="0.25">
      <c r="A40" s="1"/>
      <c r="B40" s="6"/>
      <c r="C40" s="1"/>
      <c r="D40" s="46">
        <f t="shared" si="5"/>
        <v>44265</v>
      </c>
      <c r="E40" s="33">
        <v>311.56139999999999</v>
      </c>
      <c r="F40" s="67">
        <v>326.097901675</v>
      </c>
      <c r="G40" s="11">
        <f t="shared" ref="G40:G42" si="17">F40/E40</f>
        <v>1.0466569404136714</v>
      </c>
      <c r="H40" s="66">
        <f t="shared" ref="H40:H42" si="18">F40-E40</f>
        <v>14.536501675000011</v>
      </c>
      <c r="I40" s="1"/>
      <c r="J40" s="49"/>
      <c r="K40" s="50">
        <f t="shared" si="8"/>
        <v>3.14</v>
      </c>
      <c r="L40" s="58">
        <f t="shared" si="2"/>
        <v>32609.790167499999</v>
      </c>
    </row>
    <row r="41" spans="1:13" x14ac:dyDescent="0.25">
      <c r="A41" s="1"/>
      <c r="B41" s="6"/>
      <c r="C41" s="1"/>
      <c r="D41" s="46">
        <f t="shared" si="5"/>
        <v>44266</v>
      </c>
      <c r="E41" s="33">
        <v>311.56139999999999</v>
      </c>
      <c r="F41" s="67">
        <v>315.82405583799999</v>
      </c>
      <c r="G41" s="11">
        <f t="shared" si="17"/>
        <v>1.0136815916156494</v>
      </c>
      <c r="H41" s="66">
        <f t="shared" si="18"/>
        <v>4.2626558380000006</v>
      </c>
      <c r="I41" s="1"/>
      <c r="J41" s="49"/>
      <c r="K41" s="50">
        <f t="shared" si="8"/>
        <v>3.0409999999999999</v>
      </c>
      <c r="L41" s="58">
        <f t="shared" si="2"/>
        <v>31582.405583800002</v>
      </c>
    </row>
    <row r="42" spans="1:13" x14ac:dyDescent="0.25">
      <c r="A42" s="1"/>
      <c r="B42" s="6"/>
      <c r="C42" s="1"/>
      <c r="D42" s="46">
        <f t="shared" si="5"/>
        <v>44267</v>
      </c>
      <c r="E42" s="33">
        <v>311.56139999999999</v>
      </c>
      <c r="F42" s="67">
        <v>331.386898825</v>
      </c>
      <c r="G42" s="11">
        <f t="shared" si="17"/>
        <v>1.0636327183823158</v>
      </c>
      <c r="H42" s="66">
        <f t="shared" si="18"/>
        <v>19.825498825000011</v>
      </c>
      <c r="J42" s="49"/>
      <c r="K42" s="50">
        <f t="shared" si="8"/>
        <v>3.1909000000000001</v>
      </c>
      <c r="L42" s="58">
        <f t="shared" si="2"/>
        <v>33138.689882500003</v>
      </c>
    </row>
    <row r="43" spans="1:13" x14ac:dyDescent="0.25">
      <c r="A43" s="1"/>
      <c r="B43" s="6"/>
      <c r="C43" s="1"/>
      <c r="D43" s="42" t="s">
        <v>77</v>
      </c>
      <c r="E43" s="33">
        <f>SUM(E29:E42)</f>
        <v>4361.8595999999998</v>
      </c>
      <c r="F43" s="34">
        <f>SUM(F29:F42)</f>
        <v>4399.115650832</v>
      </c>
      <c r="G43" s="11">
        <f t="shared" si="0"/>
        <v>1.0085413227954427</v>
      </c>
      <c r="H43" s="34">
        <f>SUM(H29:H42)</f>
        <v>37.256050832000028</v>
      </c>
      <c r="I43" s="1"/>
      <c r="J43" s="5"/>
      <c r="K43" s="50"/>
    </row>
    <row r="44" spans="1:13" x14ac:dyDescent="0.25">
      <c r="A44" s="1"/>
      <c r="B44" s="6"/>
      <c r="C44" s="1"/>
      <c r="D44" s="9" t="s">
        <v>0</v>
      </c>
      <c r="E44" s="8">
        <f>AVERAGE(E29:E42)</f>
        <v>311.56139999999999</v>
      </c>
      <c r="F44" s="8">
        <f>AVERAGE(F29:F42)</f>
        <v>314.22254648799998</v>
      </c>
      <c r="G44" s="63">
        <f>AVERAGE(G29:G42)</f>
        <v>1.0085413227954425</v>
      </c>
      <c r="H44" s="55">
        <f>AVERAGE(H29:H42)</f>
        <v>2.6611464880000022</v>
      </c>
      <c r="I44" s="1"/>
      <c r="J44" s="5"/>
      <c r="K44" s="50"/>
    </row>
    <row r="45" spans="1:13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3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3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3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5:D27"/>
    <mergeCell ref="E25:E27"/>
    <mergeCell ref="F25:F27"/>
    <mergeCell ref="G25:G27"/>
    <mergeCell ref="H25:H27"/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25" workbookViewId="0">
      <selection activeCell="G40" sqref="G40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  <col min="12" max="12" width="9.85546875" style="58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137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 s="58"/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65">
        <v>10607.47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318.22409999999996</v>
      </c>
      <c r="I20" s="1"/>
      <c r="J20" s="5"/>
      <c r="K20" s="58">
        <f>H20*0.9</f>
        <v>286.40168999999997</v>
      </c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112</v>
      </c>
      <c r="I21" s="1"/>
      <c r="J21" s="5"/>
      <c r="K21" s="60">
        <f>K20/H18%</f>
        <v>2.6999999999999997</v>
      </c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44268</v>
      </c>
      <c r="E29" s="33">
        <v>318.22409999999996</v>
      </c>
      <c r="F29" s="33">
        <v>317.89056337399995</v>
      </c>
      <c r="G29" s="11">
        <f t="shared" ref="G29:G43" si="0">F29/E29</f>
        <v>0.99895188131257184</v>
      </c>
      <c r="H29" s="66">
        <f t="shared" ref="H29" si="1">F29-E29</f>
        <v>-0.33353662600001144</v>
      </c>
      <c r="I29" s="1"/>
      <c r="J29" s="49"/>
      <c r="K29" s="50">
        <f>ROUND((F29/$H$18%),4)</f>
        <v>2.9969000000000001</v>
      </c>
      <c r="L29" s="58">
        <f t="shared" ref="L29:L42" si="2">(F29*10^7)/10^5</f>
        <v>31789.056337399994</v>
      </c>
    </row>
    <row r="30" spans="1:12" x14ac:dyDescent="0.25">
      <c r="A30" s="1"/>
      <c r="B30" s="6"/>
      <c r="C30" s="1"/>
      <c r="D30" s="46">
        <f>+D29+1</f>
        <v>44269</v>
      </c>
      <c r="E30" s="33">
        <v>318.22409999999996</v>
      </c>
      <c r="F30" s="67">
        <v>308.68711922</v>
      </c>
      <c r="G30" s="11">
        <f t="shared" ref="G30:G31" si="3">F30/E30</f>
        <v>0.97003061433750626</v>
      </c>
      <c r="H30" s="66">
        <f t="shared" ref="H30:H31" si="4">F30-E30</f>
        <v>-9.5369807799999649</v>
      </c>
      <c r="I30" s="1"/>
      <c r="J30" s="49"/>
      <c r="K30" s="50">
        <f>ROUND((F30/$H$18%),4)</f>
        <v>2.9100999999999999</v>
      </c>
      <c r="L30" s="58">
        <f t="shared" si="2"/>
        <v>30868.711921999999</v>
      </c>
    </row>
    <row r="31" spans="1:12" x14ac:dyDescent="0.25">
      <c r="A31" s="1"/>
      <c r="B31" s="6"/>
      <c r="C31" s="1"/>
      <c r="D31" s="46">
        <f t="shared" ref="D31:D42" si="5">+D30+1</f>
        <v>44270</v>
      </c>
      <c r="E31" s="33">
        <v>318.22409999999996</v>
      </c>
      <c r="F31" s="68">
        <v>295.76548241300003</v>
      </c>
      <c r="G31" s="11">
        <f t="shared" si="3"/>
        <v>0.9294251516871288</v>
      </c>
      <c r="H31" s="66">
        <f t="shared" si="4"/>
        <v>-22.458617586999935</v>
      </c>
      <c r="I31" s="1"/>
      <c r="J31" s="49"/>
      <c r="K31" s="50">
        <f t="shared" ref="K31:K42" si="6">ROUND((F31/$H$18%),4)</f>
        <v>2.7883</v>
      </c>
      <c r="L31" s="58">
        <f t="shared" si="2"/>
        <v>29576.548241300003</v>
      </c>
    </row>
    <row r="32" spans="1:12" x14ac:dyDescent="0.25">
      <c r="A32" s="1"/>
      <c r="B32" s="6"/>
      <c r="C32" s="1"/>
      <c r="D32" s="46">
        <f t="shared" si="5"/>
        <v>44271</v>
      </c>
      <c r="E32" s="33">
        <v>318.22409999999996</v>
      </c>
      <c r="F32" s="67">
        <v>295.67602861099999</v>
      </c>
      <c r="G32" s="11">
        <f t="shared" ref="G32:G33" si="7">F32/E32</f>
        <v>0.92914404852115229</v>
      </c>
      <c r="H32" s="66">
        <f t="shared" ref="H32:H33" si="8">F32-E32</f>
        <v>-22.548071388999972</v>
      </c>
      <c r="I32" s="1"/>
      <c r="J32" s="49"/>
      <c r="K32" s="50">
        <f t="shared" si="6"/>
        <v>2.7873999999999999</v>
      </c>
      <c r="L32" s="58">
        <f t="shared" si="2"/>
        <v>29567.6028611</v>
      </c>
    </row>
    <row r="33" spans="1:13" x14ac:dyDescent="0.25">
      <c r="A33" s="1"/>
      <c r="B33" s="6"/>
      <c r="C33" s="1"/>
      <c r="D33" s="46">
        <f t="shared" si="5"/>
        <v>44272</v>
      </c>
      <c r="E33" s="33">
        <v>318.22409999999996</v>
      </c>
      <c r="F33" s="67">
        <v>295.15183243799999</v>
      </c>
      <c r="G33" s="11">
        <f t="shared" si="7"/>
        <v>0.92749679373121019</v>
      </c>
      <c r="H33" s="66">
        <f t="shared" si="8"/>
        <v>-23.072267561999979</v>
      </c>
      <c r="I33" s="1"/>
      <c r="J33" s="49"/>
      <c r="K33" s="50">
        <f t="shared" si="6"/>
        <v>2.7825000000000002</v>
      </c>
      <c r="L33" s="58">
        <f t="shared" si="2"/>
        <v>29515.183243799995</v>
      </c>
    </row>
    <row r="34" spans="1:13" x14ac:dyDescent="0.25">
      <c r="A34" s="1"/>
      <c r="B34" s="6"/>
      <c r="C34" s="1"/>
      <c r="D34" s="46">
        <f t="shared" si="5"/>
        <v>44273</v>
      </c>
      <c r="E34" s="33">
        <v>318.22409999999996</v>
      </c>
      <c r="F34" s="67">
        <v>295.22546171400001</v>
      </c>
      <c r="G34" s="11">
        <f t="shared" ref="G34" si="9">F34/E34</f>
        <v>0.92772816928070512</v>
      </c>
      <c r="H34" s="66">
        <f t="shared" ref="H34" si="10">F34-E34</f>
        <v>-22.998638285999959</v>
      </c>
      <c r="I34" s="1"/>
      <c r="J34" s="49"/>
      <c r="K34" s="50">
        <f t="shared" si="6"/>
        <v>2.7831999999999999</v>
      </c>
      <c r="L34" s="58">
        <f t="shared" si="2"/>
        <v>29522.546171399998</v>
      </c>
    </row>
    <row r="35" spans="1:13" x14ac:dyDescent="0.25">
      <c r="A35" s="1"/>
      <c r="B35" s="6"/>
      <c r="C35" s="1"/>
      <c r="D35" s="46">
        <f t="shared" si="5"/>
        <v>44274</v>
      </c>
      <c r="E35" s="33">
        <v>318.22409999999996</v>
      </c>
      <c r="F35" s="67">
        <v>360.47913831199998</v>
      </c>
      <c r="G35" s="11">
        <f t="shared" ref="G35:G42" si="11">F35/E35</f>
        <v>1.1327839038966565</v>
      </c>
      <c r="H35" s="66">
        <f t="shared" ref="H35:H42" si="12">F35-E35</f>
        <v>42.255038312000011</v>
      </c>
      <c r="I35" s="1"/>
      <c r="J35" s="49"/>
      <c r="K35" s="50">
        <f>ROUND((F35/$H$18%),4)</f>
        <v>3.3984000000000001</v>
      </c>
      <c r="L35" s="58">
        <f>(F35*10^7)/10^5</f>
        <v>36047.9138312</v>
      </c>
    </row>
    <row r="36" spans="1:13" x14ac:dyDescent="0.25">
      <c r="A36" s="1"/>
      <c r="B36" s="6"/>
      <c r="C36" s="1"/>
      <c r="D36" s="46">
        <f t="shared" si="5"/>
        <v>44275</v>
      </c>
      <c r="E36" s="33">
        <v>318.22409999999996</v>
      </c>
      <c r="F36" s="67">
        <v>360.38135463100002</v>
      </c>
      <c r="G36" s="11">
        <f t="shared" si="11"/>
        <v>1.1324766245894011</v>
      </c>
      <c r="H36" s="66">
        <f t="shared" si="12"/>
        <v>42.157254631000058</v>
      </c>
      <c r="I36" s="1"/>
      <c r="J36" s="49"/>
      <c r="K36" s="50">
        <f>ROUND((F36/$H$18%),4)</f>
        <v>3.3974000000000002</v>
      </c>
      <c r="L36" s="58">
        <f>(F36*10^7)/10^5</f>
        <v>36038.135463100007</v>
      </c>
      <c r="M36" s="58"/>
    </row>
    <row r="37" spans="1:13" x14ac:dyDescent="0.25">
      <c r="A37" s="1"/>
      <c r="B37" s="6"/>
      <c r="C37" s="1"/>
      <c r="D37" s="46">
        <f t="shared" si="5"/>
        <v>44276</v>
      </c>
      <c r="E37" s="33">
        <v>318.22409999999996</v>
      </c>
      <c r="F37" s="67">
        <v>353.210841362</v>
      </c>
      <c r="G37" s="11">
        <f t="shared" si="11"/>
        <v>1.1099437200450879</v>
      </c>
      <c r="H37" s="66">
        <f t="shared" si="12"/>
        <v>34.986741362000032</v>
      </c>
      <c r="I37" s="1"/>
      <c r="J37" s="49"/>
      <c r="K37" s="50">
        <f>ROUND((F37/$H$18%),4)</f>
        <v>3.3298000000000001</v>
      </c>
      <c r="L37" s="58">
        <f>(F37*10^7)/10^5</f>
        <v>35321.084136199999</v>
      </c>
    </row>
    <row r="38" spans="1:13" x14ac:dyDescent="0.25">
      <c r="A38" s="1"/>
      <c r="B38" s="6"/>
      <c r="C38" s="1"/>
      <c r="D38" s="46">
        <f t="shared" si="5"/>
        <v>44277</v>
      </c>
      <c r="E38" s="33">
        <v>318.22409999999996</v>
      </c>
      <c r="F38" s="67">
        <v>295.83359111300001</v>
      </c>
      <c r="G38" s="11">
        <f t="shared" si="11"/>
        <v>0.92963917916022087</v>
      </c>
      <c r="H38" s="66">
        <f t="shared" si="12"/>
        <v>-22.390508886999953</v>
      </c>
      <c r="I38" s="1"/>
      <c r="J38" s="49"/>
      <c r="K38" s="50">
        <f t="shared" si="6"/>
        <v>2.7888999999999999</v>
      </c>
      <c r="L38" s="58">
        <f t="shared" si="2"/>
        <v>29583.3591113</v>
      </c>
    </row>
    <row r="39" spans="1:13" x14ac:dyDescent="0.25">
      <c r="A39" s="1"/>
      <c r="B39" s="6"/>
      <c r="C39" s="1"/>
      <c r="D39" s="46">
        <f t="shared" si="5"/>
        <v>44278</v>
      </c>
      <c r="E39" s="33">
        <v>318.22409999999996</v>
      </c>
      <c r="F39" s="67">
        <v>295.87156346</v>
      </c>
      <c r="G39" s="11">
        <f t="shared" si="11"/>
        <v>0.92975850496552603</v>
      </c>
      <c r="H39" s="66">
        <f t="shared" si="12"/>
        <v>-22.35253653999996</v>
      </c>
      <c r="I39" s="1"/>
      <c r="J39" s="49"/>
      <c r="K39" s="50">
        <f t="shared" si="6"/>
        <v>2.7892999999999999</v>
      </c>
      <c r="L39" s="58">
        <f t="shared" si="2"/>
        <v>29587.156346</v>
      </c>
    </row>
    <row r="40" spans="1:13" x14ac:dyDescent="0.25">
      <c r="A40" s="1"/>
      <c r="B40" s="6"/>
      <c r="C40" s="1"/>
      <c r="D40" s="46">
        <f t="shared" si="5"/>
        <v>44279</v>
      </c>
      <c r="E40" s="33">
        <v>318.22409999999996</v>
      </c>
      <c r="F40" s="67">
        <v>295.12429873100001</v>
      </c>
      <c r="G40" s="11">
        <f t="shared" si="11"/>
        <v>0.927410270721168</v>
      </c>
      <c r="H40" s="66">
        <f t="shared" si="12"/>
        <v>-23.099801268999954</v>
      </c>
      <c r="I40" s="1"/>
      <c r="J40" s="49"/>
      <c r="K40" s="50">
        <f t="shared" si="6"/>
        <v>2.7822</v>
      </c>
      <c r="L40" s="58">
        <f t="shared" si="2"/>
        <v>29512.429873099998</v>
      </c>
    </row>
    <row r="41" spans="1:13" x14ac:dyDescent="0.25">
      <c r="A41" s="1"/>
      <c r="B41" s="6"/>
      <c r="C41" s="1"/>
      <c r="D41" s="46">
        <f t="shared" si="5"/>
        <v>44280</v>
      </c>
      <c r="E41" s="33">
        <v>318.22409999999996</v>
      </c>
      <c r="F41" s="67">
        <v>295.02093790200001</v>
      </c>
      <c r="G41" s="11">
        <f t="shared" si="11"/>
        <v>0.92708546556341909</v>
      </c>
      <c r="H41" s="66">
        <f t="shared" si="12"/>
        <v>-23.20316209799995</v>
      </c>
      <c r="I41" s="1"/>
      <c r="J41" s="49"/>
      <c r="K41" s="50">
        <f t="shared" si="6"/>
        <v>2.7812999999999999</v>
      </c>
      <c r="L41" s="58">
        <f t="shared" si="2"/>
        <v>29502.093790200001</v>
      </c>
    </row>
    <row r="42" spans="1:13" x14ac:dyDescent="0.25">
      <c r="A42" s="1"/>
      <c r="B42" s="6"/>
      <c r="C42" s="1"/>
      <c r="D42" s="46">
        <f t="shared" si="5"/>
        <v>44281</v>
      </c>
      <c r="E42" s="33">
        <v>318.22409999999996</v>
      </c>
      <c r="F42" s="67">
        <v>430.85112946300001</v>
      </c>
      <c r="G42" s="11">
        <f t="shared" si="11"/>
        <v>1.3539236326318467</v>
      </c>
      <c r="H42" s="66">
        <f t="shared" si="12"/>
        <v>112.62702946300004</v>
      </c>
      <c r="J42" s="49"/>
      <c r="K42" s="50">
        <f t="shared" si="6"/>
        <v>4.0617999999999999</v>
      </c>
      <c r="L42" s="58">
        <f t="shared" si="2"/>
        <v>43085.112946300003</v>
      </c>
    </row>
    <row r="43" spans="1:13" x14ac:dyDescent="0.25">
      <c r="A43" s="1"/>
      <c r="B43" s="6"/>
      <c r="C43" s="1"/>
      <c r="D43" s="42" t="s">
        <v>77</v>
      </c>
      <c r="E43" s="33">
        <f>SUM(E29:E42)</f>
        <v>4455.1373999999996</v>
      </c>
      <c r="F43" s="34">
        <f>SUM(F29:F42)</f>
        <v>4495.1693427439986</v>
      </c>
      <c r="G43" s="11">
        <f t="shared" si="0"/>
        <v>1.0089855686031139</v>
      </c>
      <c r="H43" s="34">
        <f>SUM(H29:H42)</f>
        <v>40.031942744000503</v>
      </c>
      <c r="I43" s="1"/>
      <c r="J43" s="5"/>
      <c r="K43" s="50"/>
    </row>
    <row r="44" spans="1:13" x14ac:dyDescent="0.25">
      <c r="A44" s="1"/>
      <c r="B44" s="6"/>
      <c r="C44" s="1"/>
      <c r="D44" s="9" t="s">
        <v>0</v>
      </c>
      <c r="E44" s="8">
        <f>AVERAGE(E29:E42)</f>
        <v>318.22409999999996</v>
      </c>
      <c r="F44" s="8">
        <f>AVERAGE(F29:F42)</f>
        <v>321.08352448171416</v>
      </c>
      <c r="G44" s="63">
        <f>AVERAGE(G29:G42)</f>
        <v>1.0089855686031144</v>
      </c>
      <c r="H44" s="55">
        <f>AVERAGE(H29:H42)</f>
        <v>2.8594244817143215</v>
      </c>
      <c r="I44" s="1"/>
      <c r="J44" s="5"/>
      <c r="K44" s="50"/>
    </row>
    <row r="45" spans="1:13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3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3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3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1:G21"/>
    <mergeCell ref="D9:F9"/>
    <mergeCell ref="D17:G17"/>
    <mergeCell ref="D18:G18"/>
    <mergeCell ref="D19:G19"/>
    <mergeCell ref="D20:G20"/>
    <mergeCell ref="D25:D27"/>
    <mergeCell ref="E25:E27"/>
    <mergeCell ref="F25:F27"/>
    <mergeCell ref="G25:G27"/>
    <mergeCell ref="H25:H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1:K49"/>
  <sheetViews>
    <sheetView showGridLines="0" topLeftCell="A13" zoomScaleNormal="100" workbookViewId="0">
      <selection activeCell="F11" sqref="F11"/>
    </sheetView>
  </sheetViews>
  <sheetFormatPr defaultRowHeight="12.75" x14ac:dyDescent="0.25"/>
  <cols>
    <col min="1" max="2" width="9.140625" style="1"/>
    <col min="3" max="3" width="4.7109375" style="1" customWidth="1"/>
    <col min="4" max="4" width="24.5703125" style="1" customWidth="1"/>
    <col min="5" max="5" width="19.5703125" style="1" bestFit="1" customWidth="1"/>
    <col min="6" max="8" width="18.7109375" style="1" customWidth="1"/>
    <col min="9" max="258" width="9.140625" style="1"/>
    <col min="259" max="259" width="4.7109375" style="1" customWidth="1"/>
    <col min="260" max="260" width="20.7109375" style="1" customWidth="1"/>
    <col min="261" max="264" width="18.7109375" style="1" customWidth="1"/>
    <col min="265" max="514" width="9.140625" style="1"/>
    <col min="515" max="515" width="4.7109375" style="1" customWidth="1"/>
    <col min="516" max="516" width="20.7109375" style="1" customWidth="1"/>
    <col min="517" max="520" width="18.7109375" style="1" customWidth="1"/>
    <col min="521" max="770" width="9.140625" style="1"/>
    <col min="771" max="771" width="4.7109375" style="1" customWidth="1"/>
    <col min="772" max="772" width="20.7109375" style="1" customWidth="1"/>
    <col min="773" max="776" width="18.7109375" style="1" customWidth="1"/>
    <col min="777" max="1026" width="9.140625" style="1"/>
    <col min="1027" max="1027" width="4.7109375" style="1" customWidth="1"/>
    <col min="1028" max="1028" width="20.7109375" style="1" customWidth="1"/>
    <col min="1029" max="1032" width="18.7109375" style="1" customWidth="1"/>
    <col min="1033" max="1282" width="9.140625" style="1"/>
    <col min="1283" max="1283" width="4.7109375" style="1" customWidth="1"/>
    <col min="1284" max="1284" width="20.7109375" style="1" customWidth="1"/>
    <col min="1285" max="1288" width="18.7109375" style="1" customWidth="1"/>
    <col min="1289" max="1538" width="9.140625" style="1"/>
    <col min="1539" max="1539" width="4.7109375" style="1" customWidth="1"/>
    <col min="1540" max="1540" width="20.7109375" style="1" customWidth="1"/>
    <col min="1541" max="1544" width="18.7109375" style="1" customWidth="1"/>
    <col min="1545" max="1794" width="9.140625" style="1"/>
    <col min="1795" max="1795" width="4.7109375" style="1" customWidth="1"/>
    <col min="1796" max="1796" width="20.7109375" style="1" customWidth="1"/>
    <col min="1797" max="1800" width="18.7109375" style="1" customWidth="1"/>
    <col min="1801" max="2050" width="9.140625" style="1"/>
    <col min="2051" max="2051" width="4.7109375" style="1" customWidth="1"/>
    <col min="2052" max="2052" width="20.7109375" style="1" customWidth="1"/>
    <col min="2053" max="2056" width="18.7109375" style="1" customWidth="1"/>
    <col min="2057" max="2306" width="9.140625" style="1"/>
    <col min="2307" max="2307" width="4.7109375" style="1" customWidth="1"/>
    <col min="2308" max="2308" width="20.7109375" style="1" customWidth="1"/>
    <col min="2309" max="2312" width="18.7109375" style="1" customWidth="1"/>
    <col min="2313" max="2562" width="9.140625" style="1"/>
    <col min="2563" max="2563" width="4.7109375" style="1" customWidth="1"/>
    <col min="2564" max="2564" width="20.7109375" style="1" customWidth="1"/>
    <col min="2565" max="2568" width="18.7109375" style="1" customWidth="1"/>
    <col min="2569" max="2818" width="9.140625" style="1"/>
    <col min="2819" max="2819" width="4.7109375" style="1" customWidth="1"/>
    <col min="2820" max="2820" width="20.7109375" style="1" customWidth="1"/>
    <col min="2821" max="2824" width="18.7109375" style="1" customWidth="1"/>
    <col min="2825" max="3074" width="9.140625" style="1"/>
    <col min="3075" max="3075" width="4.7109375" style="1" customWidth="1"/>
    <col min="3076" max="3076" width="20.7109375" style="1" customWidth="1"/>
    <col min="3077" max="3080" width="18.7109375" style="1" customWidth="1"/>
    <col min="3081" max="3330" width="9.140625" style="1"/>
    <col min="3331" max="3331" width="4.7109375" style="1" customWidth="1"/>
    <col min="3332" max="3332" width="20.7109375" style="1" customWidth="1"/>
    <col min="3333" max="3336" width="18.7109375" style="1" customWidth="1"/>
    <col min="3337" max="3586" width="9.140625" style="1"/>
    <col min="3587" max="3587" width="4.7109375" style="1" customWidth="1"/>
    <col min="3588" max="3588" width="20.7109375" style="1" customWidth="1"/>
    <col min="3589" max="3592" width="18.7109375" style="1" customWidth="1"/>
    <col min="3593" max="3842" width="9.140625" style="1"/>
    <col min="3843" max="3843" width="4.7109375" style="1" customWidth="1"/>
    <col min="3844" max="3844" width="20.7109375" style="1" customWidth="1"/>
    <col min="3845" max="3848" width="18.7109375" style="1" customWidth="1"/>
    <col min="3849" max="4098" width="9.140625" style="1"/>
    <col min="4099" max="4099" width="4.7109375" style="1" customWidth="1"/>
    <col min="4100" max="4100" width="20.7109375" style="1" customWidth="1"/>
    <col min="4101" max="4104" width="18.7109375" style="1" customWidth="1"/>
    <col min="4105" max="4354" width="9.140625" style="1"/>
    <col min="4355" max="4355" width="4.7109375" style="1" customWidth="1"/>
    <col min="4356" max="4356" width="20.7109375" style="1" customWidth="1"/>
    <col min="4357" max="4360" width="18.7109375" style="1" customWidth="1"/>
    <col min="4361" max="4610" width="9.140625" style="1"/>
    <col min="4611" max="4611" width="4.7109375" style="1" customWidth="1"/>
    <col min="4612" max="4612" width="20.7109375" style="1" customWidth="1"/>
    <col min="4613" max="4616" width="18.7109375" style="1" customWidth="1"/>
    <col min="4617" max="4866" width="9.140625" style="1"/>
    <col min="4867" max="4867" width="4.7109375" style="1" customWidth="1"/>
    <col min="4868" max="4868" width="20.7109375" style="1" customWidth="1"/>
    <col min="4869" max="4872" width="18.7109375" style="1" customWidth="1"/>
    <col min="4873" max="5122" width="9.140625" style="1"/>
    <col min="5123" max="5123" width="4.7109375" style="1" customWidth="1"/>
    <col min="5124" max="5124" width="20.7109375" style="1" customWidth="1"/>
    <col min="5125" max="5128" width="18.7109375" style="1" customWidth="1"/>
    <col min="5129" max="5378" width="9.140625" style="1"/>
    <col min="5379" max="5379" width="4.7109375" style="1" customWidth="1"/>
    <col min="5380" max="5380" width="20.7109375" style="1" customWidth="1"/>
    <col min="5381" max="5384" width="18.7109375" style="1" customWidth="1"/>
    <col min="5385" max="5634" width="9.140625" style="1"/>
    <col min="5635" max="5635" width="4.7109375" style="1" customWidth="1"/>
    <col min="5636" max="5636" width="20.7109375" style="1" customWidth="1"/>
    <col min="5637" max="5640" width="18.7109375" style="1" customWidth="1"/>
    <col min="5641" max="5890" width="9.140625" style="1"/>
    <col min="5891" max="5891" width="4.7109375" style="1" customWidth="1"/>
    <col min="5892" max="5892" width="20.7109375" style="1" customWidth="1"/>
    <col min="5893" max="5896" width="18.7109375" style="1" customWidth="1"/>
    <col min="5897" max="6146" width="9.140625" style="1"/>
    <col min="6147" max="6147" width="4.7109375" style="1" customWidth="1"/>
    <col min="6148" max="6148" width="20.7109375" style="1" customWidth="1"/>
    <col min="6149" max="6152" width="18.7109375" style="1" customWidth="1"/>
    <col min="6153" max="6402" width="9.140625" style="1"/>
    <col min="6403" max="6403" width="4.7109375" style="1" customWidth="1"/>
    <col min="6404" max="6404" width="20.7109375" style="1" customWidth="1"/>
    <col min="6405" max="6408" width="18.7109375" style="1" customWidth="1"/>
    <col min="6409" max="6658" width="9.140625" style="1"/>
    <col min="6659" max="6659" width="4.7109375" style="1" customWidth="1"/>
    <col min="6660" max="6660" width="20.7109375" style="1" customWidth="1"/>
    <col min="6661" max="6664" width="18.7109375" style="1" customWidth="1"/>
    <col min="6665" max="6914" width="9.140625" style="1"/>
    <col min="6915" max="6915" width="4.7109375" style="1" customWidth="1"/>
    <col min="6916" max="6916" width="20.7109375" style="1" customWidth="1"/>
    <col min="6917" max="6920" width="18.7109375" style="1" customWidth="1"/>
    <col min="6921" max="7170" width="9.140625" style="1"/>
    <col min="7171" max="7171" width="4.7109375" style="1" customWidth="1"/>
    <col min="7172" max="7172" width="20.7109375" style="1" customWidth="1"/>
    <col min="7173" max="7176" width="18.7109375" style="1" customWidth="1"/>
    <col min="7177" max="7426" width="9.140625" style="1"/>
    <col min="7427" max="7427" width="4.7109375" style="1" customWidth="1"/>
    <col min="7428" max="7428" width="20.7109375" style="1" customWidth="1"/>
    <col min="7429" max="7432" width="18.7109375" style="1" customWidth="1"/>
    <col min="7433" max="7682" width="9.140625" style="1"/>
    <col min="7683" max="7683" width="4.7109375" style="1" customWidth="1"/>
    <col min="7684" max="7684" width="20.7109375" style="1" customWidth="1"/>
    <col min="7685" max="7688" width="18.7109375" style="1" customWidth="1"/>
    <col min="7689" max="7938" width="9.140625" style="1"/>
    <col min="7939" max="7939" width="4.7109375" style="1" customWidth="1"/>
    <col min="7940" max="7940" width="20.7109375" style="1" customWidth="1"/>
    <col min="7941" max="7944" width="18.7109375" style="1" customWidth="1"/>
    <col min="7945" max="8194" width="9.140625" style="1"/>
    <col min="8195" max="8195" width="4.7109375" style="1" customWidth="1"/>
    <col min="8196" max="8196" width="20.7109375" style="1" customWidth="1"/>
    <col min="8197" max="8200" width="18.7109375" style="1" customWidth="1"/>
    <col min="8201" max="8450" width="9.140625" style="1"/>
    <col min="8451" max="8451" width="4.7109375" style="1" customWidth="1"/>
    <col min="8452" max="8452" width="20.7109375" style="1" customWidth="1"/>
    <col min="8453" max="8456" width="18.7109375" style="1" customWidth="1"/>
    <col min="8457" max="8706" width="9.140625" style="1"/>
    <col min="8707" max="8707" width="4.7109375" style="1" customWidth="1"/>
    <col min="8708" max="8708" width="20.7109375" style="1" customWidth="1"/>
    <col min="8709" max="8712" width="18.7109375" style="1" customWidth="1"/>
    <col min="8713" max="8962" width="9.140625" style="1"/>
    <col min="8963" max="8963" width="4.7109375" style="1" customWidth="1"/>
    <col min="8964" max="8964" width="20.7109375" style="1" customWidth="1"/>
    <col min="8965" max="8968" width="18.7109375" style="1" customWidth="1"/>
    <col min="8969" max="9218" width="9.140625" style="1"/>
    <col min="9219" max="9219" width="4.7109375" style="1" customWidth="1"/>
    <col min="9220" max="9220" width="20.7109375" style="1" customWidth="1"/>
    <col min="9221" max="9224" width="18.7109375" style="1" customWidth="1"/>
    <col min="9225" max="9474" width="9.140625" style="1"/>
    <col min="9475" max="9475" width="4.7109375" style="1" customWidth="1"/>
    <col min="9476" max="9476" width="20.7109375" style="1" customWidth="1"/>
    <col min="9477" max="9480" width="18.7109375" style="1" customWidth="1"/>
    <col min="9481" max="9730" width="9.140625" style="1"/>
    <col min="9731" max="9731" width="4.7109375" style="1" customWidth="1"/>
    <col min="9732" max="9732" width="20.7109375" style="1" customWidth="1"/>
    <col min="9733" max="9736" width="18.7109375" style="1" customWidth="1"/>
    <col min="9737" max="9986" width="9.140625" style="1"/>
    <col min="9987" max="9987" width="4.7109375" style="1" customWidth="1"/>
    <col min="9988" max="9988" width="20.7109375" style="1" customWidth="1"/>
    <col min="9989" max="9992" width="18.7109375" style="1" customWidth="1"/>
    <col min="9993" max="10242" width="9.140625" style="1"/>
    <col min="10243" max="10243" width="4.7109375" style="1" customWidth="1"/>
    <col min="10244" max="10244" width="20.7109375" style="1" customWidth="1"/>
    <col min="10245" max="10248" width="18.7109375" style="1" customWidth="1"/>
    <col min="10249" max="10498" width="9.140625" style="1"/>
    <col min="10499" max="10499" width="4.7109375" style="1" customWidth="1"/>
    <col min="10500" max="10500" width="20.7109375" style="1" customWidth="1"/>
    <col min="10501" max="10504" width="18.7109375" style="1" customWidth="1"/>
    <col min="10505" max="10754" width="9.140625" style="1"/>
    <col min="10755" max="10755" width="4.7109375" style="1" customWidth="1"/>
    <col min="10756" max="10756" width="20.7109375" style="1" customWidth="1"/>
    <col min="10757" max="10760" width="18.7109375" style="1" customWidth="1"/>
    <col min="10761" max="11010" width="9.140625" style="1"/>
    <col min="11011" max="11011" width="4.7109375" style="1" customWidth="1"/>
    <col min="11012" max="11012" width="20.7109375" style="1" customWidth="1"/>
    <col min="11013" max="11016" width="18.7109375" style="1" customWidth="1"/>
    <col min="11017" max="11266" width="9.140625" style="1"/>
    <col min="11267" max="11267" width="4.7109375" style="1" customWidth="1"/>
    <col min="11268" max="11268" width="20.7109375" style="1" customWidth="1"/>
    <col min="11269" max="11272" width="18.7109375" style="1" customWidth="1"/>
    <col min="11273" max="11522" width="9.140625" style="1"/>
    <col min="11523" max="11523" width="4.7109375" style="1" customWidth="1"/>
    <col min="11524" max="11524" width="20.7109375" style="1" customWidth="1"/>
    <col min="11525" max="11528" width="18.7109375" style="1" customWidth="1"/>
    <col min="11529" max="11778" width="9.140625" style="1"/>
    <col min="11779" max="11779" width="4.7109375" style="1" customWidth="1"/>
    <col min="11780" max="11780" width="20.7109375" style="1" customWidth="1"/>
    <col min="11781" max="11784" width="18.7109375" style="1" customWidth="1"/>
    <col min="11785" max="12034" width="9.140625" style="1"/>
    <col min="12035" max="12035" width="4.7109375" style="1" customWidth="1"/>
    <col min="12036" max="12036" width="20.7109375" style="1" customWidth="1"/>
    <col min="12037" max="12040" width="18.7109375" style="1" customWidth="1"/>
    <col min="12041" max="12290" width="9.140625" style="1"/>
    <col min="12291" max="12291" width="4.7109375" style="1" customWidth="1"/>
    <col min="12292" max="12292" width="20.7109375" style="1" customWidth="1"/>
    <col min="12293" max="12296" width="18.7109375" style="1" customWidth="1"/>
    <col min="12297" max="12546" width="9.140625" style="1"/>
    <col min="12547" max="12547" width="4.7109375" style="1" customWidth="1"/>
    <col min="12548" max="12548" width="20.7109375" style="1" customWidth="1"/>
    <col min="12549" max="12552" width="18.7109375" style="1" customWidth="1"/>
    <col min="12553" max="12802" width="9.140625" style="1"/>
    <col min="12803" max="12803" width="4.7109375" style="1" customWidth="1"/>
    <col min="12804" max="12804" width="20.7109375" style="1" customWidth="1"/>
    <col min="12805" max="12808" width="18.7109375" style="1" customWidth="1"/>
    <col min="12809" max="13058" width="9.140625" style="1"/>
    <col min="13059" max="13059" width="4.7109375" style="1" customWidth="1"/>
    <col min="13060" max="13060" width="20.7109375" style="1" customWidth="1"/>
    <col min="13061" max="13064" width="18.7109375" style="1" customWidth="1"/>
    <col min="13065" max="13314" width="9.140625" style="1"/>
    <col min="13315" max="13315" width="4.7109375" style="1" customWidth="1"/>
    <col min="13316" max="13316" width="20.7109375" style="1" customWidth="1"/>
    <col min="13317" max="13320" width="18.7109375" style="1" customWidth="1"/>
    <col min="13321" max="13570" width="9.140625" style="1"/>
    <col min="13571" max="13571" width="4.7109375" style="1" customWidth="1"/>
    <col min="13572" max="13572" width="20.7109375" style="1" customWidth="1"/>
    <col min="13573" max="13576" width="18.7109375" style="1" customWidth="1"/>
    <col min="13577" max="13826" width="9.140625" style="1"/>
    <col min="13827" max="13827" width="4.7109375" style="1" customWidth="1"/>
    <col min="13828" max="13828" width="20.7109375" style="1" customWidth="1"/>
    <col min="13829" max="13832" width="18.7109375" style="1" customWidth="1"/>
    <col min="13833" max="14082" width="9.140625" style="1"/>
    <col min="14083" max="14083" width="4.7109375" style="1" customWidth="1"/>
    <col min="14084" max="14084" width="20.7109375" style="1" customWidth="1"/>
    <col min="14085" max="14088" width="18.7109375" style="1" customWidth="1"/>
    <col min="14089" max="14338" width="9.140625" style="1"/>
    <col min="14339" max="14339" width="4.7109375" style="1" customWidth="1"/>
    <col min="14340" max="14340" width="20.7109375" style="1" customWidth="1"/>
    <col min="14341" max="14344" width="18.7109375" style="1" customWidth="1"/>
    <col min="14345" max="14594" width="9.140625" style="1"/>
    <col min="14595" max="14595" width="4.7109375" style="1" customWidth="1"/>
    <col min="14596" max="14596" width="20.7109375" style="1" customWidth="1"/>
    <col min="14597" max="14600" width="18.7109375" style="1" customWidth="1"/>
    <col min="14601" max="14850" width="9.140625" style="1"/>
    <col min="14851" max="14851" width="4.7109375" style="1" customWidth="1"/>
    <col min="14852" max="14852" width="20.7109375" style="1" customWidth="1"/>
    <col min="14853" max="14856" width="18.7109375" style="1" customWidth="1"/>
    <col min="14857" max="15106" width="9.140625" style="1"/>
    <col min="15107" max="15107" width="4.7109375" style="1" customWidth="1"/>
    <col min="15108" max="15108" width="20.7109375" style="1" customWidth="1"/>
    <col min="15109" max="15112" width="18.7109375" style="1" customWidth="1"/>
    <col min="15113" max="15362" width="9.140625" style="1"/>
    <col min="15363" max="15363" width="4.7109375" style="1" customWidth="1"/>
    <col min="15364" max="15364" width="20.7109375" style="1" customWidth="1"/>
    <col min="15365" max="15368" width="18.7109375" style="1" customWidth="1"/>
    <col min="15369" max="15618" width="9.140625" style="1"/>
    <col min="15619" max="15619" width="4.7109375" style="1" customWidth="1"/>
    <col min="15620" max="15620" width="20.7109375" style="1" customWidth="1"/>
    <col min="15621" max="15624" width="18.7109375" style="1" customWidth="1"/>
    <col min="15625" max="15874" width="9.140625" style="1"/>
    <col min="15875" max="15875" width="4.7109375" style="1" customWidth="1"/>
    <col min="15876" max="15876" width="20.7109375" style="1" customWidth="1"/>
    <col min="15877" max="15880" width="18.7109375" style="1" customWidth="1"/>
    <col min="15881" max="16130" width="9.140625" style="1"/>
    <col min="16131" max="16131" width="4.7109375" style="1" customWidth="1"/>
    <col min="16132" max="16132" width="20.7109375" style="1" customWidth="1"/>
    <col min="16133" max="16136" width="18.7109375" style="1" customWidth="1"/>
    <col min="16137" max="16384" width="9.140625" style="1"/>
  </cols>
  <sheetData>
    <row r="1" spans="2:11" x14ac:dyDescent="0.25">
      <c r="K1" s="28"/>
    </row>
    <row r="2" spans="2:11" x14ac:dyDescent="0.25">
      <c r="B2" s="31"/>
      <c r="C2" s="30"/>
      <c r="D2" s="30"/>
      <c r="E2" s="30"/>
      <c r="F2" s="30"/>
      <c r="G2" s="30"/>
      <c r="H2" s="30"/>
      <c r="I2" s="30"/>
      <c r="J2" s="29"/>
      <c r="K2" s="28"/>
    </row>
    <row r="3" spans="2:11" x14ac:dyDescent="0.25">
      <c r="B3" s="6"/>
      <c r="E3" s="27"/>
      <c r="F3" s="26" t="s">
        <v>35</v>
      </c>
      <c r="G3" s="27"/>
      <c r="J3" s="5"/>
    </row>
    <row r="4" spans="2:11" x14ac:dyDescent="0.25">
      <c r="B4" s="6"/>
      <c r="F4" s="26" t="s">
        <v>34</v>
      </c>
      <c r="J4" s="5"/>
    </row>
    <row r="5" spans="2:11" x14ac:dyDescent="0.25">
      <c r="B5" s="6"/>
      <c r="D5" s="16"/>
      <c r="J5" s="5"/>
    </row>
    <row r="6" spans="2:11" x14ac:dyDescent="0.25">
      <c r="B6" s="6"/>
      <c r="E6" s="25"/>
      <c r="J6" s="5"/>
    </row>
    <row r="7" spans="2:11" ht="15" customHeight="1" x14ac:dyDescent="0.25">
      <c r="B7" s="6"/>
      <c r="D7" s="16" t="s">
        <v>33</v>
      </c>
      <c r="E7" s="24" t="s">
        <v>36</v>
      </c>
      <c r="F7" s="24"/>
      <c r="J7" s="5"/>
    </row>
    <row r="8" spans="2:11" x14ac:dyDescent="0.25">
      <c r="B8" s="6"/>
      <c r="J8" s="5"/>
    </row>
    <row r="9" spans="2:11" x14ac:dyDescent="0.25">
      <c r="B9" s="6"/>
      <c r="D9" s="96" t="s">
        <v>32</v>
      </c>
      <c r="E9" s="96"/>
      <c r="F9" s="96"/>
      <c r="J9" s="5"/>
    </row>
    <row r="10" spans="2:11" x14ac:dyDescent="0.25">
      <c r="B10" s="6"/>
      <c r="J10" s="5"/>
    </row>
    <row r="11" spans="2:11" x14ac:dyDescent="0.25">
      <c r="B11" s="6"/>
      <c r="D11" s="1" t="s">
        <v>31</v>
      </c>
      <c r="J11" s="5"/>
    </row>
    <row r="12" spans="2:11" x14ac:dyDescent="0.25">
      <c r="B12" s="6"/>
      <c r="J12" s="5"/>
    </row>
    <row r="13" spans="2:11" ht="15" customHeight="1" x14ac:dyDescent="0.25">
      <c r="B13" s="6"/>
      <c r="D13" s="16" t="s">
        <v>30</v>
      </c>
      <c r="E13" s="23" t="s">
        <v>54</v>
      </c>
      <c r="J13" s="5"/>
    </row>
    <row r="14" spans="2:11" x14ac:dyDescent="0.25">
      <c r="B14" s="6"/>
      <c r="J14" s="5"/>
    </row>
    <row r="15" spans="2:11" x14ac:dyDescent="0.25">
      <c r="B15" s="6"/>
      <c r="H15" s="36" t="s">
        <v>29</v>
      </c>
      <c r="J15" s="5"/>
    </row>
    <row r="16" spans="2:11" ht="15" customHeight="1" x14ac:dyDescent="0.25">
      <c r="B16" s="6"/>
      <c r="C16" s="22"/>
      <c r="D16" s="21"/>
      <c r="E16" s="20"/>
      <c r="F16" s="20"/>
      <c r="G16" s="19"/>
      <c r="H16" s="12" t="s">
        <v>28</v>
      </c>
      <c r="J16" s="5"/>
    </row>
    <row r="17" spans="2:10" ht="15" customHeight="1" x14ac:dyDescent="0.25">
      <c r="B17" s="6"/>
      <c r="C17" s="15" t="s">
        <v>27</v>
      </c>
      <c r="D17" s="93" t="s">
        <v>26</v>
      </c>
      <c r="E17" s="94"/>
      <c r="F17" s="94"/>
      <c r="G17" s="95"/>
      <c r="H17" s="7"/>
      <c r="J17" s="5"/>
    </row>
    <row r="18" spans="2:10" ht="15" customHeight="1" x14ac:dyDescent="0.25">
      <c r="B18" s="6"/>
      <c r="C18" s="18"/>
      <c r="D18" s="93" t="s">
        <v>25</v>
      </c>
      <c r="E18" s="94"/>
      <c r="F18" s="94"/>
      <c r="G18" s="95"/>
      <c r="H18" s="7" t="s">
        <v>53</v>
      </c>
      <c r="J18" s="5"/>
    </row>
    <row r="19" spans="2:10" ht="15" customHeight="1" x14ac:dyDescent="0.25">
      <c r="B19" s="6"/>
      <c r="C19" s="17"/>
      <c r="D19" s="93" t="s">
        <v>24</v>
      </c>
      <c r="E19" s="94"/>
      <c r="F19" s="94"/>
      <c r="G19" s="95"/>
      <c r="H19" s="7" t="s">
        <v>23</v>
      </c>
      <c r="J19" s="5"/>
    </row>
    <row r="20" spans="2:10" ht="15" customHeight="1" x14ac:dyDescent="0.25"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158.76240000000001</v>
      </c>
      <c r="J20" s="5"/>
    </row>
    <row r="21" spans="2:10" ht="15" customHeight="1" x14ac:dyDescent="0.25"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J21" s="5"/>
    </row>
    <row r="22" spans="2:10" x14ac:dyDescent="0.25">
      <c r="B22" s="6"/>
      <c r="J22" s="5"/>
    </row>
    <row r="23" spans="2:10" x14ac:dyDescent="0.25">
      <c r="B23" s="6"/>
      <c r="J23" s="5"/>
    </row>
    <row r="24" spans="2:10" x14ac:dyDescent="0.25">
      <c r="B24" s="6"/>
      <c r="H24" s="16" t="s">
        <v>17</v>
      </c>
      <c r="J24" s="5"/>
    </row>
    <row r="25" spans="2:10" ht="14.1" customHeight="1" x14ac:dyDescent="0.25">
      <c r="B25" s="6"/>
      <c r="D25" s="15" t="s">
        <v>16</v>
      </c>
      <c r="E25" s="15" t="s">
        <v>15</v>
      </c>
      <c r="F25" s="15" t="s">
        <v>14</v>
      </c>
      <c r="G25" s="15" t="s">
        <v>13</v>
      </c>
      <c r="H25" s="15" t="s">
        <v>12</v>
      </c>
      <c r="J25" s="5"/>
    </row>
    <row r="26" spans="2:10" ht="14.1" customHeight="1" x14ac:dyDescent="0.25">
      <c r="B26" s="6"/>
      <c r="D26" s="13" t="s">
        <v>11</v>
      </c>
      <c r="E26" s="13" t="s">
        <v>10</v>
      </c>
      <c r="F26" s="13" t="s">
        <v>9</v>
      </c>
      <c r="G26" s="13" t="s">
        <v>8</v>
      </c>
      <c r="H26" s="13" t="s">
        <v>7</v>
      </c>
      <c r="J26" s="5"/>
    </row>
    <row r="27" spans="2:10" ht="13.5" customHeight="1" x14ac:dyDescent="0.25">
      <c r="B27" s="6"/>
      <c r="D27" s="13"/>
      <c r="E27" s="14" t="s">
        <v>6</v>
      </c>
      <c r="F27" s="13" t="s">
        <v>5</v>
      </c>
      <c r="G27" s="13" t="s">
        <v>4</v>
      </c>
      <c r="H27" s="13" t="s">
        <v>3</v>
      </c>
      <c r="J27" s="5"/>
    </row>
    <row r="28" spans="2:10" ht="14.1" customHeight="1" x14ac:dyDescent="0.25">
      <c r="B28" s="6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J28" s="5"/>
    </row>
    <row r="29" spans="2:10" ht="15" customHeight="1" x14ac:dyDescent="0.25">
      <c r="B29" s="6"/>
      <c r="D29" s="32">
        <v>43274</v>
      </c>
      <c r="E29" s="33">
        <f t="shared" ref="E29:E42" si="0">$H$20</f>
        <v>158.76240000000001</v>
      </c>
      <c r="F29" s="8">
        <v>190.01949999999999</v>
      </c>
      <c r="G29" s="11">
        <f t="shared" ref="G29:G42" si="1">F29/E29</f>
        <v>1.1968797397872544</v>
      </c>
      <c r="H29" s="10">
        <f t="shared" ref="H29:H42" si="2">F29-E29</f>
        <v>31.25709999999998</v>
      </c>
      <c r="J29" s="5"/>
    </row>
    <row r="30" spans="2:10" ht="15" customHeight="1" x14ac:dyDescent="0.25">
      <c r="B30" s="6"/>
      <c r="D30" s="32">
        <f>D29+1</f>
        <v>43275</v>
      </c>
      <c r="E30" s="33">
        <f t="shared" si="0"/>
        <v>158.76240000000001</v>
      </c>
      <c r="F30" s="8">
        <v>190.01949999999999</v>
      </c>
      <c r="G30" s="11">
        <f t="shared" si="1"/>
        <v>1.1968797397872544</v>
      </c>
      <c r="H30" s="10">
        <f t="shared" si="2"/>
        <v>31.25709999999998</v>
      </c>
      <c r="J30" s="5"/>
    </row>
    <row r="31" spans="2:10" ht="15" customHeight="1" x14ac:dyDescent="0.25">
      <c r="B31" s="6"/>
      <c r="D31" s="32">
        <f t="shared" ref="D31:D42" si="3">D30+1</f>
        <v>43276</v>
      </c>
      <c r="E31" s="33">
        <f t="shared" si="0"/>
        <v>158.76240000000001</v>
      </c>
      <c r="F31" s="8">
        <v>190.01949999999999</v>
      </c>
      <c r="G31" s="11">
        <f t="shared" si="1"/>
        <v>1.1968797397872544</v>
      </c>
      <c r="H31" s="10">
        <f t="shared" si="2"/>
        <v>31.25709999999998</v>
      </c>
      <c r="J31" s="5"/>
    </row>
    <row r="32" spans="2:10" ht="15" customHeight="1" x14ac:dyDescent="0.25">
      <c r="B32" s="6"/>
      <c r="D32" s="32">
        <f t="shared" si="3"/>
        <v>43277</v>
      </c>
      <c r="E32" s="33">
        <f t="shared" si="0"/>
        <v>158.76240000000001</v>
      </c>
      <c r="F32" s="8">
        <v>194.40950000000001</v>
      </c>
      <c r="G32" s="11">
        <f t="shared" si="1"/>
        <v>1.2245311232382479</v>
      </c>
      <c r="H32" s="10">
        <f t="shared" si="2"/>
        <v>35.647099999999995</v>
      </c>
      <c r="J32" s="5"/>
    </row>
    <row r="33" spans="2:10" ht="15" customHeight="1" x14ac:dyDescent="0.25">
      <c r="B33" s="6"/>
      <c r="D33" s="32">
        <f t="shared" si="3"/>
        <v>43278</v>
      </c>
      <c r="E33" s="33">
        <f t="shared" si="0"/>
        <v>158.76240000000001</v>
      </c>
      <c r="F33" s="8">
        <v>198.24825000000001</v>
      </c>
      <c r="G33" s="11">
        <f t="shared" si="1"/>
        <v>1.2487103369563575</v>
      </c>
      <c r="H33" s="10">
        <f t="shared" si="2"/>
        <v>39.485849999999999</v>
      </c>
      <c r="J33" s="5"/>
    </row>
    <row r="34" spans="2:10" ht="15" customHeight="1" x14ac:dyDescent="0.25">
      <c r="B34" s="6"/>
      <c r="D34" s="32">
        <f t="shared" si="3"/>
        <v>43279</v>
      </c>
      <c r="E34" s="33">
        <f t="shared" si="0"/>
        <v>158.76240000000001</v>
      </c>
      <c r="F34" s="8">
        <v>201.35825</v>
      </c>
      <c r="G34" s="11">
        <f t="shared" si="1"/>
        <v>1.268299358034396</v>
      </c>
      <c r="H34" s="10">
        <f t="shared" si="2"/>
        <v>42.595849999999984</v>
      </c>
      <c r="J34" s="5"/>
    </row>
    <row r="35" spans="2:10" ht="15" customHeight="1" x14ac:dyDescent="0.25">
      <c r="B35" s="6"/>
      <c r="D35" s="32">
        <f t="shared" si="3"/>
        <v>43280</v>
      </c>
      <c r="E35" s="33">
        <f t="shared" si="0"/>
        <v>158.76240000000001</v>
      </c>
      <c r="F35" s="8">
        <v>206.07474999999999</v>
      </c>
      <c r="G35" s="11">
        <f t="shared" si="1"/>
        <v>1.2980072737625532</v>
      </c>
      <c r="H35" s="10">
        <f t="shared" si="2"/>
        <v>47.312349999999981</v>
      </c>
      <c r="J35" s="5"/>
    </row>
    <row r="36" spans="2:10" ht="15" customHeight="1" x14ac:dyDescent="0.25">
      <c r="B36" s="6"/>
      <c r="D36" s="32">
        <f t="shared" si="3"/>
        <v>43281</v>
      </c>
      <c r="E36" s="33">
        <f t="shared" si="0"/>
        <v>158.76240000000001</v>
      </c>
      <c r="F36" s="8">
        <v>206.07474999999999</v>
      </c>
      <c r="G36" s="11">
        <f t="shared" si="1"/>
        <v>1.2980072737625532</v>
      </c>
      <c r="H36" s="10">
        <f t="shared" si="2"/>
        <v>47.312349999999981</v>
      </c>
      <c r="J36" s="5"/>
    </row>
    <row r="37" spans="2:10" ht="15" customHeight="1" x14ac:dyDescent="0.25">
      <c r="B37" s="6"/>
      <c r="D37" s="32">
        <f t="shared" si="3"/>
        <v>43282</v>
      </c>
      <c r="E37" s="33">
        <f t="shared" si="0"/>
        <v>158.76240000000001</v>
      </c>
      <c r="F37" s="8">
        <v>206.07474999999999</v>
      </c>
      <c r="G37" s="11">
        <f t="shared" si="1"/>
        <v>1.2980072737625532</v>
      </c>
      <c r="H37" s="10">
        <f t="shared" si="2"/>
        <v>47.312349999999981</v>
      </c>
      <c r="J37" s="5"/>
    </row>
    <row r="38" spans="2:10" ht="15" customHeight="1" x14ac:dyDescent="0.25">
      <c r="B38" s="6"/>
      <c r="D38" s="32">
        <f t="shared" si="3"/>
        <v>43283</v>
      </c>
      <c r="E38" s="33">
        <f t="shared" si="0"/>
        <v>158.76240000000001</v>
      </c>
      <c r="F38" s="8">
        <v>206.07474999999999</v>
      </c>
      <c r="G38" s="11">
        <f t="shared" si="1"/>
        <v>1.2980072737625532</v>
      </c>
      <c r="H38" s="10">
        <f t="shared" si="2"/>
        <v>47.312349999999981</v>
      </c>
      <c r="J38" s="5"/>
    </row>
    <row r="39" spans="2:10" ht="15" customHeight="1" x14ac:dyDescent="0.25">
      <c r="B39" s="6"/>
      <c r="D39" s="32">
        <f t="shared" si="3"/>
        <v>43284</v>
      </c>
      <c r="E39" s="33">
        <f t="shared" si="0"/>
        <v>158.76240000000001</v>
      </c>
      <c r="F39" s="8">
        <v>206.07425000000001</v>
      </c>
      <c r="G39" s="11">
        <f t="shared" si="1"/>
        <v>1.2980041244022513</v>
      </c>
      <c r="H39" s="10">
        <f t="shared" si="2"/>
        <v>47.311849999999993</v>
      </c>
      <c r="J39" s="5"/>
    </row>
    <row r="40" spans="2:10" ht="15" customHeight="1" x14ac:dyDescent="0.25">
      <c r="B40" s="6"/>
      <c r="D40" s="32">
        <f t="shared" si="3"/>
        <v>43285</v>
      </c>
      <c r="E40" s="33">
        <f t="shared" si="0"/>
        <v>158.76240000000001</v>
      </c>
      <c r="F40" s="8">
        <v>206.07425000000001</v>
      </c>
      <c r="G40" s="11">
        <f t="shared" si="1"/>
        <v>1.2980041244022513</v>
      </c>
      <c r="H40" s="10">
        <f t="shared" si="2"/>
        <v>47.311849999999993</v>
      </c>
      <c r="J40" s="5"/>
    </row>
    <row r="41" spans="2:10" ht="15" customHeight="1" x14ac:dyDescent="0.25">
      <c r="B41" s="6"/>
      <c r="D41" s="32">
        <f t="shared" si="3"/>
        <v>43286</v>
      </c>
      <c r="E41" s="33">
        <f t="shared" si="0"/>
        <v>158.76240000000001</v>
      </c>
      <c r="F41" s="8">
        <v>206.11421445400001</v>
      </c>
      <c r="G41" s="11">
        <f t="shared" si="1"/>
        <v>1.2982558493320835</v>
      </c>
      <c r="H41" s="10">
        <f t="shared" si="2"/>
        <v>47.351814453999992</v>
      </c>
      <c r="J41" s="5"/>
    </row>
    <row r="42" spans="2:10" ht="15" customHeight="1" x14ac:dyDescent="0.25">
      <c r="B42" s="6"/>
      <c r="D42" s="32">
        <f t="shared" si="3"/>
        <v>43287</v>
      </c>
      <c r="E42" s="33">
        <f t="shared" si="0"/>
        <v>158.76240000000001</v>
      </c>
      <c r="F42" s="8">
        <v>206.11434919999999</v>
      </c>
      <c r="G42" s="11">
        <f t="shared" si="1"/>
        <v>1.2982566980594901</v>
      </c>
      <c r="H42" s="10">
        <f t="shared" si="2"/>
        <v>47.351949199999979</v>
      </c>
      <c r="J42" s="5"/>
    </row>
    <row r="43" spans="2:10" ht="15" customHeight="1" x14ac:dyDescent="0.25">
      <c r="B43" s="6"/>
      <c r="D43" s="9" t="s">
        <v>1</v>
      </c>
      <c r="E43" s="34">
        <f>SUM(E29:E42)</f>
        <v>2222.6736000000005</v>
      </c>
      <c r="F43" s="34">
        <f>SUM(F29:F42)</f>
        <v>2812.750563654</v>
      </c>
      <c r="G43" s="34"/>
      <c r="H43" s="34">
        <f>SUM(H29:H42)</f>
        <v>590.07696365399988</v>
      </c>
      <c r="J43" s="5"/>
    </row>
    <row r="44" spans="2:10" ht="15" customHeight="1" x14ac:dyDescent="0.25">
      <c r="B44" s="6"/>
      <c r="D44" s="9" t="s">
        <v>0</v>
      </c>
      <c r="E44" s="8"/>
      <c r="F44" s="8">
        <f>AVERAGE(F29:F42)</f>
        <v>200.91075454671429</v>
      </c>
      <c r="G44" s="7"/>
      <c r="H44" s="8">
        <f>AVERAGE(H29:H42)</f>
        <v>42.14835454671428</v>
      </c>
      <c r="J44" s="5"/>
    </row>
    <row r="45" spans="2:10" x14ac:dyDescent="0.25">
      <c r="B45" s="6"/>
      <c r="J45" s="5"/>
    </row>
    <row r="46" spans="2:10" x14ac:dyDescent="0.25">
      <c r="B46" s="6"/>
      <c r="J46" s="5"/>
    </row>
    <row r="47" spans="2:10" x14ac:dyDescent="0.25">
      <c r="B47" s="6"/>
      <c r="J47" s="5"/>
    </row>
    <row r="48" spans="2:10" x14ac:dyDescent="0.25">
      <c r="B48" s="6"/>
      <c r="J48" s="5"/>
    </row>
    <row r="49" spans="2:10" x14ac:dyDescent="0.25">
      <c r="B49" s="4"/>
      <c r="C49" s="3"/>
      <c r="D49" s="3"/>
      <c r="E49" s="3"/>
      <c r="F49" s="3"/>
      <c r="G49" s="3"/>
      <c r="H49" s="3"/>
      <c r="I49" s="3"/>
      <c r="J49" s="2"/>
    </row>
  </sheetData>
  <mergeCells count="6"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24" workbookViewId="0">
      <selection activeCell="D29" sqref="D29:D33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  <col min="12" max="12" width="9.85546875" style="58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138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 s="58"/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65">
        <v>10687.69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374.06915000000004</v>
      </c>
      <c r="I20" s="1"/>
      <c r="J20" s="5"/>
      <c r="K20" s="58">
        <f>H20*0.9</f>
        <v>336.66223500000007</v>
      </c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139</v>
      </c>
      <c r="I21" s="1"/>
      <c r="J21" s="5"/>
      <c r="K21" s="60">
        <f>K20/H18%</f>
        <v>3.1500000000000004</v>
      </c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44282</v>
      </c>
      <c r="E29" s="33">
        <v>374.06915000000004</v>
      </c>
      <c r="F29" s="33">
        <v>407.32996186500003</v>
      </c>
      <c r="G29" s="11">
        <f t="shared" ref="G29:G43" si="0">F29/E29</f>
        <v>1.0889162120559794</v>
      </c>
      <c r="H29" s="66">
        <f t="shared" ref="H29:H34" si="1">F29-E29</f>
        <v>33.260811864999994</v>
      </c>
      <c r="I29" s="1"/>
      <c r="J29" s="49"/>
      <c r="K29" s="50">
        <f>ROUND((F29/$H$18%),4)</f>
        <v>3.8111999999999999</v>
      </c>
      <c r="L29" s="58">
        <f t="shared" ref="L29:L42" si="2">(F29*10^7)/10^5</f>
        <v>40732.9961865</v>
      </c>
    </row>
    <row r="30" spans="1:12" x14ac:dyDescent="0.25">
      <c r="A30" s="1"/>
      <c r="B30" s="6"/>
      <c r="C30" s="1"/>
      <c r="D30" s="46">
        <f>+D29+1</f>
        <v>44283</v>
      </c>
      <c r="E30" s="33">
        <v>374.06915000000004</v>
      </c>
      <c r="F30" s="67">
        <v>396.639849658</v>
      </c>
      <c r="G30" s="11">
        <f t="shared" si="0"/>
        <v>1.0603383081924824</v>
      </c>
      <c r="H30" s="66">
        <f t="shared" si="1"/>
        <v>22.570699657999967</v>
      </c>
      <c r="I30" s="1"/>
      <c r="J30" s="49"/>
      <c r="K30" s="50">
        <f>ROUND((F30/$H$18%),4)</f>
        <v>3.7111999999999998</v>
      </c>
      <c r="L30" s="58">
        <f t="shared" si="2"/>
        <v>39663.984965800002</v>
      </c>
    </row>
    <row r="31" spans="1:12" x14ac:dyDescent="0.25">
      <c r="A31" s="1"/>
      <c r="B31" s="6"/>
      <c r="C31" s="1"/>
      <c r="D31" s="46">
        <f t="shared" ref="D31:D42" si="3">+D30+1</f>
        <v>44284</v>
      </c>
      <c r="E31" s="33">
        <v>374.06915000000004</v>
      </c>
      <c r="F31" s="68">
        <v>393.29660893699997</v>
      </c>
      <c r="G31" s="11">
        <f t="shared" si="0"/>
        <v>1.0514008143601254</v>
      </c>
      <c r="H31" s="66">
        <f t="shared" si="1"/>
        <v>19.227458936999938</v>
      </c>
      <c r="I31" s="1"/>
      <c r="J31" s="49"/>
      <c r="K31" s="50">
        <f t="shared" ref="K31:K42" si="4">ROUND((F31/$H$18%),4)</f>
        <v>3.6798999999999999</v>
      </c>
      <c r="L31" s="58">
        <f t="shared" si="2"/>
        <v>39329.660893699998</v>
      </c>
    </row>
    <row r="32" spans="1:12" x14ac:dyDescent="0.25">
      <c r="A32" s="1"/>
      <c r="B32" s="6"/>
      <c r="C32" s="1"/>
      <c r="D32" s="46">
        <f t="shared" si="3"/>
        <v>44285</v>
      </c>
      <c r="E32" s="33">
        <v>374.06915000000004</v>
      </c>
      <c r="F32" s="67">
        <v>345.60044691100001</v>
      </c>
      <c r="G32" s="11">
        <f t="shared" si="0"/>
        <v>0.92389454439373031</v>
      </c>
      <c r="H32" s="66">
        <f t="shared" si="1"/>
        <v>-28.46870308900003</v>
      </c>
      <c r="I32" s="1"/>
      <c r="J32" s="49"/>
      <c r="K32" s="50">
        <f t="shared" si="4"/>
        <v>3.2336</v>
      </c>
      <c r="L32" s="58">
        <f t="shared" si="2"/>
        <v>34560.044691100004</v>
      </c>
    </row>
    <row r="33" spans="1:13" x14ac:dyDescent="0.25">
      <c r="A33" s="1"/>
      <c r="B33" s="6"/>
      <c r="C33" s="1"/>
      <c r="D33" s="46">
        <f t="shared" si="3"/>
        <v>44286</v>
      </c>
      <c r="E33" s="33">
        <v>374.06915000000004</v>
      </c>
      <c r="F33" s="67">
        <v>400.66945286999999</v>
      </c>
      <c r="G33" s="11">
        <f t="shared" si="0"/>
        <v>1.0711106565991875</v>
      </c>
      <c r="H33" s="66">
        <f t="shared" si="1"/>
        <v>26.60030286999995</v>
      </c>
      <c r="I33" s="1"/>
      <c r="J33" s="49"/>
      <c r="K33" s="50">
        <f t="shared" si="4"/>
        <v>3.7488999999999999</v>
      </c>
      <c r="L33" s="58">
        <f t="shared" si="2"/>
        <v>40066.945286999995</v>
      </c>
    </row>
    <row r="34" spans="1:13" x14ac:dyDescent="0.25">
      <c r="A34" s="1"/>
      <c r="B34" s="6"/>
      <c r="C34" s="1"/>
      <c r="D34" s="46">
        <f t="shared" si="3"/>
        <v>44287</v>
      </c>
      <c r="E34" s="33">
        <v>374.06915000000004</v>
      </c>
      <c r="F34" s="67">
        <v>400.40221897399999</v>
      </c>
      <c r="G34" s="11">
        <f t="shared" si="0"/>
        <v>1.0703962595525451</v>
      </c>
      <c r="H34" s="66">
        <f t="shared" si="1"/>
        <v>26.333068973999957</v>
      </c>
      <c r="I34" s="1"/>
      <c r="J34" s="49"/>
      <c r="K34" s="50">
        <f t="shared" si="4"/>
        <v>3.7464</v>
      </c>
      <c r="L34" s="58">
        <f t="shared" si="2"/>
        <v>40040.221897399999</v>
      </c>
    </row>
    <row r="35" spans="1:13" x14ac:dyDescent="0.25">
      <c r="A35" s="1"/>
      <c r="B35" s="6"/>
      <c r="C35" s="1"/>
      <c r="D35" s="46">
        <f t="shared" si="3"/>
        <v>44288</v>
      </c>
      <c r="E35" s="33">
        <v>374.06915000000004</v>
      </c>
      <c r="F35" s="67">
        <v>400.75829888300001</v>
      </c>
      <c r="G35" s="11">
        <f t="shared" ref="G35:G37" si="5">F35/E35</f>
        <v>1.0713481688693118</v>
      </c>
      <c r="H35" s="66">
        <f t="shared" ref="H35:H37" si="6">F35-E35</f>
        <v>26.689148882999973</v>
      </c>
      <c r="I35" s="1"/>
      <c r="J35" s="49"/>
      <c r="K35" s="50">
        <f>ROUND((F35/$H$18%),4)</f>
        <v>3.7496999999999998</v>
      </c>
      <c r="L35" s="58">
        <f>(F35*10^7)/10^5</f>
        <v>40075.829888300002</v>
      </c>
    </row>
    <row r="36" spans="1:13" x14ac:dyDescent="0.25">
      <c r="A36" s="1"/>
      <c r="B36" s="6"/>
      <c r="C36" s="1"/>
      <c r="D36" s="46">
        <f t="shared" si="3"/>
        <v>44289</v>
      </c>
      <c r="E36" s="33">
        <v>374.06915000000004</v>
      </c>
      <c r="F36" s="67">
        <v>376.062190746</v>
      </c>
      <c r="G36" s="11">
        <f t="shared" si="5"/>
        <v>1.0053280008415555</v>
      </c>
      <c r="H36" s="66">
        <f t="shared" si="6"/>
        <v>1.9930407459999628</v>
      </c>
      <c r="I36" s="1"/>
      <c r="J36" s="49"/>
      <c r="K36" s="50">
        <f>ROUND((F36/$H$18%),4)</f>
        <v>3.5186000000000002</v>
      </c>
      <c r="L36" s="58">
        <f>(F36*10^7)/10^5</f>
        <v>37606.219074599998</v>
      </c>
      <c r="M36" s="58"/>
    </row>
    <row r="37" spans="1:13" x14ac:dyDescent="0.25">
      <c r="A37" s="1"/>
      <c r="B37" s="6"/>
      <c r="C37" s="1"/>
      <c r="D37" s="46">
        <f t="shared" si="3"/>
        <v>44290</v>
      </c>
      <c r="E37" s="33">
        <v>374.06915000000004</v>
      </c>
      <c r="F37" s="67">
        <v>369.738076836</v>
      </c>
      <c r="G37" s="11">
        <f t="shared" si="5"/>
        <v>0.98842173121199639</v>
      </c>
      <c r="H37" s="66">
        <f t="shared" si="6"/>
        <v>-4.3310731640000313</v>
      </c>
      <c r="I37" s="1"/>
      <c r="J37" s="49"/>
      <c r="K37" s="50">
        <f>ROUND((F37/$H$18%),4)</f>
        <v>3.4594999999999998</v>
      </c>
      <c r="L37" s="58">
        <f>(F37*10^7)/10^5</f>
        <v>36973.807683600004</v>
      </c>
    </row>
    <row r="38" spans="1:13" x14ac:dyDescent="0.25">
      <c r="A38" s="1"/>
      <c r="B38" s="6"/>
      <c r="C38" s="1"/>
      <c r="D38" s="46">
        <f t="shared" si="3"/>
        <v>44291</v>
      </c>
      <c r="E38" s="33">
        <v>374.06915000000004</v>
      </c>
      <c r="F38" s="67">
        <v>345.08965641700001</v>
      </c>
      <c r="G38" s="11">
        <f t="shared" ref="G38" si="7">F38/E38</f>
        <v>0.92252904688077053</v>
      </c>
      <c r="H38" s="66">
        <f t="shared" ref="H38" si="8">F38-E38</f>
        <v>-28.979493583000021</v>
      </c>
      <c r="I38" s="1"/>
      <c r="J38" s="49"/>
      <c r="K38" s="50">
        <f t="shared" si="4"/>
        <v>3.2288999999999999</v>
      </c>
      <c r="L38" s="58">
        <f t="shared" si="2"/>
        <v>34508.965641700001</v>
      </c>
    </row>
    <row r="39" spans="1:13" x14ac:dyDescent="0.25">
      <c r="A39" s="1"/>
      <c r="B39" s="6"/>
      <c r="C39" s="1"/>
      <c r="D39" s="46">
        <f t="shared" si="3"/>
        <v>44292</v>
      </c>
      <c r="E39" s="33">
        <v>374.06915000000004</v>
      </c>
      <c r="F39" s="67">
        <v>345.088683113</v>
      </c>
      <c r="G39" s="11">
        <f t="shared" ref="G39" si="9">F39/E39</f>
        <v>0.92252644494473812</v>
      </c>
      <c r="H39" s="66">
        <f t="shared" ref="H39" si="10">F39-E39</f>
        <v>-28.980466887000034</v>
      </c>
      <c r="I39" s="1"/>
      <c r="J39" s="49"/>
      <c r="K39" s="50">
        <f t="shared" si="4"/>
        <v>3.2288000000000001</v>
      </c>
      <c r="L39" s="58">
        <f t="shared" si="2"/>
        <v>34508.868311300001</v>
      </c>
    </row>
    <row r="40" spans="1:13" x14ac:dyDescent="0.25">
      <c r="A40" s="1"/>
      <c r="B40" s="6"/>
      <c r="C40" s="1"/>
      <c r="D40" s="46">
        <f t="shared" si="3"/>
        <v>44293</v>
      </c>
      <c r="E40" s="33">
        <v>374.06915000000004</v>
      </c>
      <c r="F40" s="67">
        <v>345.65585979799999</v>
      </c>
      <c r="G40" s="11">
        <f t="shared" ref="G40" si="11">F40/E40</f>
        <v>0.92404267980398802</v>
      </c>
      <c r="H40" s="66">
        <f t="shared" ref="H40" si="12">F40-E40</f>
        <v>-28.413290202000042</v>
      </c>
      <c r="I40" s="1"/>
      <c r="J40" s="49"/>
      <c r="K40" s="50">
        <f t="shared" si="4"/>
        <v>3.2341000000000002</v>
      </c>
      <c r="L40" s="58">
        <f t="shared" si="2"/>
        <v>34565.585979800002</v>
      </c>
    </row>
    <row r="41" spans="1:13" x14ac:dyDescent="0.25">
      <c r="A41" s="1"/>
      <c r="B41" s="6"/>
      <c r="C41" s="1"/>
      <c r="D41" s="46">
        <f t="shared" si="3"/>
        <v>44294</v>
      </c>
      <c r="E41" s="33">
        <v>374.06915000000004</v>
      </c>
      <c r="F41" s="67">
        <v>363.60395255100002</v>
      </c>
      <c r="G41" s="11">
        <f t="shared" ref="G41:G42" si="13">F41/E41</f>
        <v>0.97202336132503842</v>
      </c>
      <c r="H41" s="66">
        <f t="shared" ref="H41:H42" si="14">F41-E41</f>
        <v>-10.465197449000016</v>
      </c>
      <c r="I41" s="1"/>
      <c r="J41" s="49"/>
      <c r="K41" s="50">
        <f t="shared" si="4"/>
        <v>3.4020999999999999</v>
      </c>
      <c r="L41" s="58">
        <f t="shared" si="2"/>
        <v>36360.395255100004</v>
      </c>
    </row>
    <row r="42" spans="1:13" x14ac:dyDescent="0.25">
      <c r="A42" s="1"/>
      <c r="B42" s="6"/>
      <c r="C42" s="1"/>
      <c r="D42" s="46">
        <f t="shared" si="3"/>
        <v>44295</v>
      </c>
      <c r="E42" s="33">
        <v>374.06915000000004</v>
      </c>
      <c r="F42" s="67">
        <v>390.72497475900002</v>
      </c>
      <c r="G42" s="11">
        <f t="shared" si="13"/>
        <v>1.044526058240836</v>
      </c>
      <c r="H42" s="66">
        <f t="shared" si="14"/>
        <v>16.655824758999984</v>
      </c>
      <c r="J42" s="49"/>
      <c r="K42" s="50">
        <f t="shared" si="4"/>
        <v>3.6558000000000002</v>
      </c>
      <c r="L42" s="58">
        <f t="shared" si="2"/>
        <v>39072.497475900003</v>
      </c>
    </row>
    <row r="43" spans="1:13" x14ac:dyDescent="0.25">
      <c r="A43" s="1"/>
      <c r="B43" s="6"/>
      <c r="C43" s="1"/>
      <c r="D43" s="42" t="s">
        <v>77</v>
      </c>
      <c r="E43" s="33">
        <f>SUM(E29:E42)</f>
        <v>5236.9681000000019</v>
      </c>
      <c r="F43" s="34">
        <f>SUM(F29:F42)</f>
        <v>5280.6602323180005</v>
      </c>
      <c r="G43" s="11">
        <f t="shared" si="0"/>
        <v>1.0083430205194488</v>
      </c>
      <c r="H43" s="34">
        <f>SUM(H29:H42)</f>
        <v>43.692132317999551</v>
      </c>
      <c r="I43" s="1"/>
      <c r="J43" s="5"/>
      <c r="K43" s="50"/>
    </row>
    <row r="44" spans="1:13" x14ac:dyDescent="0.25">
      <c r="A44" s="1"/>
      <c r="B44" s="6"/>
      <c r="C44" s="1"/>
      <c r="D44" s="9" t="s">
        <v>0</v>
      </c>
      <c r="E44" s="8">
        <f>AVERAGE(E29:E42)</f>
        <v>374.06915000000015</v>
      </c>
      <c r="F44" s="8">
        <f>AVERAGE(F29:F42)</f>
        <v>377.19001659414289</v>
      </c>
      <c r="G44" s="63">
        <f>AVERAGE(G29:G42)</f>
        <v>1.0083430205194488</v>
      </c>
      <c r="H44" s="55">
        <f>AVERAGE(H29:H42)</f>
        <v>3.1208665941428251</v>
      </c>
      <c r="I44" s="1"/>
      <c r="J44" s="5"/>
      <c r="K44" s="50"/>
    </row>
    <row r="45" spans="1:13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3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3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3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1:G21"/>
    <mergeCell ref="D9:F9"/>
    <mergeCell ref="D17:G17"/>
    <mergeCell ref="D18:G18"/>
    <mergeCell ref="D19:G19"/>
    <mergeCell ref="D20:G20"/>
    <mergeCell ref="D25:D27"/>
    <mergeCell ref="E25:E27"/>
    <mergeCell ref="F25:F27"/>
    <mergeCell ref="G25:G27"/>
    <mergeCell ref="H25:H27"/>
  </mergeCell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B26" workbookViewId="0">
      <selection activeCell="H42" sqref="H42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  <col min="12" max="12" width="9.85546875" style="58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140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 s="58"/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65">
        <v>11231.7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393.10950000000008</v>
      </c>
      <c r="I20" s="1"/>
      <c r="J20" s="5"/>
      <c r="K20" s="58">
        <f>H20*0.9</f>
        <v>353.79855000000009</v>
      </c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139</v>
      </c>
      <c r="I21" s="1"/>
      <c r="J21" s="5"/>
      <c r="K21" s="60">
        <f>K20/H18%</f>
        <v>3.1500000000000008</v>
      </c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44296</v>
      </c>
      <c r="E29" s="33">
        <v>393.10950000000008</v>
      </c>
      <c r="F29" s="33">
        <v>392.61961942699998</v>
      </c>
      <c r="G29" s="11">
        <f t="shared" ref="G29:G43" si="0">F29/E29</f>
        <v>0.99875383176188792</v>
      </c>
      <c r="H29" s="66">
        <f t="shared" ref="H29:H30" si="1">F29-E29</f>
        <v>-0.48988057300010723</v>
      </c>
      <c r="I29" s="1"/>
      <c r="J29" s="49"/>
      <c r="K29" s="50">
        <f>ROUND((F29/$H$18%),4)</f>
        <v>3.4956</v>
      </c>
      <c r="L29" s="58">
        <f t="shared" ref="L29:L42" si="2">(F29*10^7)/10^5</f>
        <v>39261.9619427</v>
      </c>
    </row>
    <row r="30" spans="1:12" x14ac:dyDescent="0.25">
      <c r="A30" s="1"/>
      <c r="B30" s="6"/>
      <c r="C30" s="1"/>
      <c r="D30" s="46">
        <f>+D29+1</f>
        <v>44297</v>
      </c>
      <c r="E30" s="33">
        <v>393.10950000000008</v>
      </c>
      <c r="F30" s="67">
        <v>389.4980693</v>
      </c>
      <c r="G30" s="11">
        <f t="shared" si="0"/>
        <v>0.99081316859551838</v>
      </c>
      <c r="H30" s="66">
        <f t="shared" si="1"/>
        <v>-3.6114307000000849</v>
      </c>
      <c r="I30" s="1"/>
      <c r="J30" s="49"/>
      <c r="K30" s="50">
        <f>ROUND((F30/$H$18%),4)</f>
        <v>3.4678</v>
      </c>
      <c r="L30" s="58">
        <f t="shared" si="2"/>
        <v>38949.806929999999</v>
      </c>
    </row>
    <row r="31" spans="1:12" x14ac:dyDescent="0.25">
      <c r="A31" s="1"/>
      <c r="B31" s="6"/>
      <c r="C31" s="1"/>
      <c r="D31" s="46">
        <f t="shared" ref="D31:D42" si="3">+D30+1</f>
        <v>44298</v>
      </c>
      <c r="E31" s="33">
        <v>393.10950000000008</v>
      </c>
      <c r="F31" s="68">
        <v>407.70622844899998</v>
      </c>
      <c r="G31" s="11">
        <f t="shared" ref="G31:G32" si="4">F31/E31</f>
        <v>1.0371314568816066</v>
      </c>
      <c r="H31" s="66">
        <f t="shared" ref="H31:H32" si="5">F31-E31</f>
        <v>14.596728448999897</v>
      </c>
      <c r="I31" s="1"/>
      <c r="J31" s="49"/>
      <c r="K31" s="50">
        <f t="shared" ref="K31:K42" si="6">ROUND((F31/$H$18%),4)</f>
        <v>3.63</v>
      </c>
      <c r="L31" s="58">
        <f t="shared" si="2"/>
        <v>40770.622844899997</v>
      </c>
    </row>
    <row r="32" spans="1:12" x14ac:dyDescent="0.25">
      <c r="A32" s="1"/>
      <c r="B32" s="6"/>
      <c r="C32" s="1"/>
      <c r="D32" s="46">
        <f t="shared" si="3"/>
        <v>44299</v>
      </c>
      <c r="E32" s="33">
        <v>393.10950000000008</v>
      </c>
      <c r="F32" s="67">
        <v>403.36866469199998</v>
      </c>
      <c r="G32" s="11">
        <f t="shared" si="4"/>
        <v>1.0260974733299497</v>
      </c>
      <c r="H32" s="66">
        <f t="shared" si="5"/>
        <v>10.259164691999899</v>
      </c>
      <c r="I32" s="1"/>
      <c r="J32" s="49"/>
      <c r="K32" s="50">
        <f t="shared" si="6"/>
        <v>3.5912999999999999</v>
      </c>
      <c r="L32" s="58">
        <f t="shared" si="2"/>
        <v>40336.866469199995</v>
      </c>
    </row>
    <row r="33" spans="1:13" x14ac:dyDescent="0.25">
      <c r="A33" s="1"/>
      <c r="B33" s="6"/>
      <c r="C33" s="1"/>
      <c r="D33" s="46">
        <f t="shared" si="3"/>
        <v>44300</v>
      </c>
      <c r="E33" s="33">
        <v>393.10950000000008</v>
      </c>
      <c r="F33" s="67">
        <v>397.38828282499998</v>
      </c>
      <c r="G33" s="11">
        <f t="shared" ref="G33:G34" si="7">F33/E33</f>
        <v>1.0108844554125502</v>
      </c>
      <c r="H33" s="66">
        <f t="shared" ref="H33:H34" si="8">F33-E33</f>
        <v>4.2787828249998938</v>
      </c>
      <c r="I33" s="1"/>
      <c r="J33" s="49"/>
      <c r="K33" s="50">
        <f t="shared" si="6"/>
        <v>3.5381</v>
      </c>
      <c r="L33" s="58">
        <f t="shared" si="2"/>
        <v>39738.828282499999</v>
      </c>
    </row>
    <row r="34" spans="1:13" x14ac:dyDescent="0.25">
      <c r="A34" s="1"/>
      <c r="B34" s="6"/>
      <c r="C34" s="1"/>
      <c r="D34" s="46">
        <f t="shared" si="3"/>
        <v>44301</v>
      </c>
      <c r="E34" s="33">
        <v>393.10950000000008</v>
      </c>
      <c r="F34" s="67">
        <v>372.45576973800001</v>
      </c>
      <c r="G34" s="11">
        <f t="shared" si="7"/>
        <v>0.94746061781259405</v>
      </c>
      <c r="H34" s="66">
        <f t="shared" si="8"/>
        <v>-20.653730262000067</v>
      </c>
      <c r="I34" s="1"/>
      <c r="J34" s="49"/>
      <c r="K34" s="50">
        <f t="shared" si="6"/>
        <v>3.3161</v>
      </c>
      <c r="L34" s="58">
        <f t="shared" si="2"/>
        <v>37245.576973800002</v>
      </c>
    </row>
    <row r="35" spans="1:13" x14ac:dyDescent="0.25">
      <c r="A35" s="1"/>
      <c r="B35" s="6"/>
      <c r="C35" s="1"/>
      <c r="D35" s="46">
        <f t="shared" si="3"/>
        <v>44302</v>
      </c>
      <c r="E35" s="33">
        <v>393.10950000000008</v>
      </c>
      <c r="F35" s="67">
        <v>403.51086223499999</v>
      </c>
      <c r="G35" s="11">
        <f t="shared" ref="G35" si="9">F35/E35</f>
        <v>1.0264591983531304</v>
      </c>
      <c r="H35" s="66">
        <f t="shared" ref="H35" si="10">F35-E35</f>
        <v>10.401362234999908</v>
      </c>
      <c r="I35" s="1"/>
      <c r="J35" s="49"/>
      <c r="K35" s="50">
        <f>ROUND((F35/$H$18%),4)</f>
        <v>3.5926</v>
      </c>
      <c r="L35" s="58">
        <f>(F35*10^7)/10^5</f>
        <v>40351.086223500002</v>
      </c>
    </row>
    <row r="36" spans="1:13" x14ac:dyDescent="0.25">
      <c r="A36" s="1"/>
      <c r="B36" s="6"/>
      <c r="C36" s="1"/>
      <c r="D36" s="46">
        <f t="shared" si="3"/>
        <v>44303</v>
      </c>
      <c r="E36" s="33">
        <v>393.10950000000008</v>
      </c>
      <c r="F36" s="67">
        <v>407.36737455300005</v>
      </c>
      <c r="G36" s="11">
        <f t="shared" ref="G36:G42" si="11">F36/E36</f>
        <v>1.0362694733986331</v>
      </c>
      <c r="H36" s="66">
        <f t="shared" ref="H36:H42" si="12">F36-E36</f>
        <v>14.257874552999965</v>
      </c>
      <c r="I36" s="1"/>
      <c r="J36" s="49"/>
      <c r="K36" s="50">
        <f>ROUND((F36/$H$18%),4)</f>
        <v>3.6269</v>
      </c>
      <c r="L36" s="58">
        <f>(F36*10^7)/10^5</f>
        <v>40736.737455300005</v>
      </c>
      <c r="M36" s="58"/>
    </row>
    <row r="37" spans="1:13" x14ac:dyDescent="0.25">
      <c r="A37" s="1"/>
      <c r="B37" s="6"/>
      <c r="C37" s="1"/>
      <c r="D37" s="46">
        <f t="shared" si="3"/>
        <v>44304</v>
      </c>
      <c r="E37" s="33">
        <v>393.10950000000008</v>
      </c>
      <c r="F37" s="67">
        <v>401.53304938899998</v>
      </c>
      <c r="G37" s="11">
        <f t="shared" si="11"/>
        <v>1.0214279975146872</v>
      </c>
      <c r="H37" s="66">
        <f t="shared" si="12"/>
        <v>8.423549388999902</v>
      </c>
      <c r="I37" s="1"/>
      <c r="J37" s="49"/>
      <c r="K37" s="50">
        <f>ROUND((F37/$H$18%),4)</f>
        <v>3.5750000000000002</v>
      </c>
      <c r="L37" s="58">
        <f>(F37*10^7)/10^5</f>
        <v>40153.304938900001</v>
      </c>
    </row>
    <row r="38" spans="1:13" x14ac:dyDescent="0.25">
      <c r="A38" s="1"/>
      <c r="B38" s="6"/>
      <c r="C38" s="1"/>
      <c r="D38" s="46">
        <f t="shared" si="3"/>
        <v>44305</v>
      </c>
      <c r="E38" s="33">
        <v>393.10950000000008</v>
      </c>
      <c r="F38" s="67">
        <v>377.91901909799998</v>
      </c>
      <c r="G38" s="11">
        <f t="shared" si="11"/>
        <v>0.96135814346384374</v>
      </c>
      <c r="H38" s="66">
        <f t="shared" si="12"/>
        <v>-15.190480902000104</v>
      </c>
      <c r="I38" s="1"/>
      <c r="J38" s="49"/>
      <c r="K38" s="50">
        <f t="shared" si="6"/>
        <v>3.3647999999999998</v>
      </c>
      <c r="L38" s="58">
        <f t="shared" si="2"/>
        <v>37791.901909799999</v>
      </c>
    </row>
    <row r="39" spans="1:13" x14ac:dyDescent="0.25">
      <c r="A39" s="1"/>
      <c r="B39" s="6"/>
      <c r="C39" s="1"/>
      <c r="D39" s="46">
        <f t="shared" si="3"/>
        <v>44306</v>
      </c>
      <c r="E39" s="33">
        <v>393.10950000000008</v>
      </c>
      <c r="F39" s="67">
        <v>399.75436692</v>
      </c>
      <c r="G39" s="11">
        <f t="shared" si="11"/>
        <v>1.0169033486089751</v>
      </c>
      <c r="H39" s="66">
        <f t="shared" si="12"/>
        <v>6.6448669199999131</v>
      </c>
      <c r="I39" s="1"/>
      <c r="J39" s="49"/>
      <c r="K39" s="50">
        <f t="shared" si="6"/>
        <v>3.5592000000000001</v>
      </c>
      <c r="L39" s="58">
        <f t="shared" si="2"/>
        <v>39975.436691999996</v>
      </c>
    </row>
    <row r="40" spans="1:13" x14ac:dyDescent="0.25">
      <c r="A40" s="1"/>
      <c r="B40" s="6"/>
      <c r="C40" s="1"/>
      <c r="D40" s="46">
        <f t="shared" si="3"/>
        <v>44307</v>
      </c>
      <c r="E40" s="33">
        <v>393.10950000000008</v>
      </c>
      <c r="F40" s="67">
        <v>419.87595019499997</v>
      </c>
      <c r="G40" s="11">
        <f t="shared" si="11"/>
        <v>1.0680890443883952</v>
      </c>
      <c r="H40" s="66">
        <f t="shared" si="12"/>
        <v>26.766450194999891</v>
      </c>
      <c r="I40" s="1"/>
      <c r="J40" s="49"/>
      <c r="K40" s="50">
        <f t="shared" si="6"/>
        <v>3.7383000000000002</v>
      </c>
      <c r="L40" s="58">
        <f t="shared" si="2"/>
        <v>41987.595019499997</v>
      </c>
    </row>
    <row r="41" spans="1:13" x14ac:dyDescent="0.25">
      <c r="A41" s="1"/>
      <c r="B41" s="6"/>
      <c r="C41" s="1"/>
      <c r="D41" s="46">
        <f t="shared" si="3"/>
        <v>44308</v>
      </c>
      <c r="E41" s="33">
        <v>393.10950000000008</v>
      </c>
      <c r="F41" s="67">
        <v>369.09320551600001</v>
      </c>
      <c r="G41" s="11">
        <f t="shared" si="11"/>
        <v>0.93890685805354468</v>
      </c>
      <c r="H41" s="66">
        <f t="shared" si="12"/>
        <v>-24.01629448400007</v>
      </c>
      <c r="I41" s="1"/>
      <c r="J41" s="49"/>
      <c r="K41" s="50">
        <f t="shared" si="6"/>
        <v>3.2862</v>
      </c>
      <c r="L41" s="58">
        <f t="shared" si="2"/>
        <v>36909.320551600002</v>
      </c>
    </row>
    <row r="42" spans="1:13" x14ac:dyDescent="0.25">
      <c r="A42" s="1"/>
      <c r="B42" s="6"/>
      <c r="C42" s="1"/>
      <c r="D42" s="46">
        <f t="shared" si="3"/>
        <v>44309</v>
      </c>
      <c r="E42" s="33">
        <v>393.10950000000008</v>
      </c>
      <c r="F42" s="67">
        <v>411.166937045</v>
      </c>
      <c r="G42" s="11">
        <f t="shared" si="11"/>
        <v>1.0459348783099871</v>
      </c>
      <c r="H42" s="66">
        <f t="shared" si="12"/>
        <v>18.057437044999915</v>
      </c>
      <c r="J42" s="49"/>
      <c r="K42" s="50">
        <f t="shared" si="6"/>
        <v>3.6608000000000001</v>
      </c>
      <c r="L42" s="58">
        <f t="shared" si="2"/>
        <v>41116.693704500001</v>
      </c>
    </row>
    <row r="43" spans="1:13" x14ac:dyDescent="0.25">
      <c r="A43" s="1"/>
      <c r="B43" s="6"/>
      <c r="C43" s="1"/>
      <c r="D43" s="42" t="s">
        <v>77</v>
      </c>
      <c r="E43" s="33">
        <f>SUM(E29:E42)</f>
        <v>5503.5330000000022</v>
      </c>
      <c r="F43" s="34">
        <f>SUM(F29:F42)</f>
        <v>5553.2573993819997</v>
      </c>
      <c r="G43" s="11">
        <f t="shared" si="0"/>
        <v>1.0090349961346643</v>
      </c>
      <c r="H43" s="34">
        <f>SUM(H29:H42)</f>
        <v>49.724399381998751</v>
      </c>
      <c r="I43" s="1"/>
      <c r="J43" s="5"/>
      <c r="K43" s="50"/>
    </row>
    <row r="44" spans="1:13" x14ac:dyDescent="0.25">
      <c r="A44" s="1"/>
      <c r="B44" s="6"/>
      <c r="C44" s="1"/>
      <c r="D44" s="9" t="s">
        <v>0</v>
      </c>
      <c r="E44" s="8">
        <f>AVERAGE(E29:E42)</f>
        <v>393.10950000000014</v>
      </c>
      <c r="F44" s="8">
        <f>AVERAGE(F29:F42)</f>
        <v>396.661242813</v>
      </c>
      <c r="G44" s="63">
        <f>AVERAGE(G29:G42)</f>
        <v>1.0090349961346645</v>
      </c>
      <c r="H44" s="55">
        <f>AVERAGE(H29:H42)</f>
        <v>3.5517428129999109</v>
      </c>
      <c r="I44" s="1"/>
      <c r="J44" s="5"/>
      <c r="K44" s="50"/>
    </row>
    <row r="45" spans="1:13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3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3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3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1:G21"/>
    <mergeCell ref="D9:F9"/>
    <mergeCell ref="D17:G17"/>
    <mergeCell ref="D18:G18"/>
    <mergeCell ref="D19:G19"/>
    <mergeCell ref="D20:G20"/>
    <mergeCell ref="D25:D27"/>
    <mergeCell ref="E25:E27"/>
    <mergeCell ref="F25:F27"/>
    <mergeCell ref="G25:G27"/>
    <mergeCell ref="H25:H27"/>
  </mergeCell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28" workbookViewId="0">
      <selection activeCell="H29" sqref="H29:H42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  <col min="12" max="12" width="9.85546875" style="58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141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 s="58"/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65">
        <v>11357.19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397.50165000000004</v>
      </c>
      <c r="I20" s="1"/>
      <c r="J20" s="5"/>
      <c r="K20" s="58">
        <f>H20*0.9</f>
        <v>357.75148500000006</v>
      </c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139</v>
      </c>
      <c r="I21" s="1"/>
      <c r="J21" s="5"/>
      <c r="K21" s="60">
        <f>K20/H18%</f>
        <v>3.1500000000000004</v>
      </c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44310</v>
      </c>
      <c r="E29" s="33">
        <v>397.50165000000004</v>
      </c>
      <c r="F29" s="33">
        <v>405.69492915199999</v>
      </c>
      <c r="G29" s="11">
        <f t="shared" ref="G29:G43" si="0">F29/E29</f>
        <v>1.0206119374649136</v>
      </c>
      <c r="H29" s="66">
        <f t="shared" ref="H29:H34" si="1">F29-E29</f>
        <v>8.1932791519999455</v>
      </c>
      <c r="I29" s="1"/>
      <c r="J29" s="49"/>
      <c r="K29" s="50">
        <f>ROUND((F29/$H$18%),4)</f>
        <v>3.5720999999999998</v>
      </c>
      <c r="L29" s="58">
        <f t="shared" ref="L29:L42" si="2">(F29*10^7)/10^5</f>
        <v>40569.492915199997</v>
      </c>
    </row>
    <row r="30" spans="1:12" x14ac:dyDescent="0.25">
      <c r="A30" s="1"/>
      <c r="B30" s="6"/>
      <c r="C30" s="1"/>
      <c r="D30" s="46">
        <f>+D29+1</f>
        <v>44311</v>
      </c>
      <c r="E30" s="33">
        <v>397.50165000000004</v>
      </c>
      <c r="F30" s="67">
        <v>390.98634081999995</v>
      </c>
      <c r="G30" s="11">
        <f t="shared" si="0"/>
        <v>0.98360935311840825</v>
      </c>
      <c r="H30" s="66">
        <f t="shared" si="1"/>
        <v>-6.515309180000088</v>
      </c>
      <c r="I30" s="1"/>
      <c r="J30" s="49"/>
      <c r="K30" s="50">
        <f>ROUND((F30/$H$18%),4)</f>
        <v>3.4426000000000001</v>
      </c>
      <c r="L30" s="58">
        <f t="shared" si="2"/>
        <v>39098.634081999997</v>
      </c>
    </row>
    <row r="31" spans="1:12" x14ac:dyDescent="0.25">
      <c r="A31" s="1"/>
      <c r="B31" s="6"/>
      <c r="C31" s="1"/>
      <c r="D31" s="46">
        <f t="shared" ref="D31:D42" si="3">+D30+1</f>
        <v>44312</v>
      </c>
      <c r="E31" s="33">
        <v>397.50165000000004</v>
      </c>
      <c r="F31" s="68">
        <v>379.78510210000002</v>
      </c>
      <c r="G31" s="11">
        <f t="shared" si="0"/>
        <v>0.95543025318259678</v>
      </c>
      <c r="H31" s="66">
        <f t="shared" si="1"/>
        <v>-17.716547900000023</v>
      </c>
      <c r="I31" s="1"/>
      <c r="J31" s="49"/>
      <c r="K31" s="50">
        <f t="shared" ref="K31:K42" si="4">ROUND((F31/$H$18%),4)</f>
        <v>3.3439999999999999</v>
      </c>
      <c r="L31" s="58">
        <f t="shared" si="2"/>
        <v>37978.51021</v>
      </c>
    </row>
    <row r="32" spans="1:12" x14ac:dyDescent="0.25">
      <c r="A32" s="1"/>
      <c r="B32" s="6"/>
      <c r="C32" s="1"/>
      <c r="D32" s="46">
        <f t="shared" si="3"/>
        <v>44313</v>
      </c>
      <c r="E32" s="33">
        <v>397.50165000000004</v>
      </c>
      <c r="F32" s="67">
        <v>384.00552654400002</v>
      </c>
      <c r="G32" s="11">
        <f t="shared" si="0"/>
        <v>0.966047629095376</v>
      </c>
      <c r="H32" s="66">
        <f t="shared" si="1"/>
        <v>-13.496123456000021</v>
      </c>
      <c r="I32" s="1"/>
      <c r="J32" s="49"/>
      <c r="K32" s="50">
        <f t="shared" si="4"/>
        <v>3.3812000000000002</v>
      </c>
      <c r="L32" s="58">
        <f t="shared" si="2"/>
        <v>38400.552654400002</v>
      </c>
    </row>
    <row r="33" spans="1:13" x14ac:dyDescent="0.25">
      <c r="A33" s="1"/>
      <c r="B33" s="6"/>
      <c r="C33" s="1"/>
      <c r="D33" s="46">
        <f t="shared" si="3"/>
        <v>44314</v>
      </c>
      <c r="E33" s="33">
        <v>397.50165000000004</v>
      </c>
      <c r="F33" s="67">
        <v>379.61054608400002</v>
      </c>
      <c r="G33" s="11">
        <f t="shared" si="0"/>
        <v>0.95499112037396572</v>
      </c>
      <c r="H33" s="66">
        <f t="shared" si="1"/>
        <v>-17.89110391600002</v>
      </c>
      <c r="I33" s="1"/>
      <c r="J33" s="49"/>
      <c r="K33" s="50">
        <f t="shared" si="4"/>
        <v>3.3424999999999998</v>
      </c>
      <c r="L33" s="58">
        <f t="shared" si="2"/>
        <v>37961.054608400002</v>
      </c>
    </row>
    <row r="34" spans="1:13" x14ac:dyDescent="0.25">
      <c r="A34" s="1"/>
      <c r="B34" s="6"/>
      <c r="C34" s="1"/>
      <c r="D34" s="46">
        <f t="shared" si="3"/>
        <v>44315</v>
      </c>
      <c r="E34" s="33">
        <v>397.50165000000004</v>
      </c>
      <c r="F34" s="67">
        <v>381.75430768699999</v>
      </c>
      <c r="G34" s="11">
        <f t="shared" si="0"/>
        <v>0.96038420893850363</v>
      </c>
      <c r="H34" s="66">
        <f t="shared" si="1"/>
        <v>-15.747342313000047</v>
      </c>
      <c r="I34" s="1"/>
      <c r="J34" s="49"/>
      <c r="K34" s="50">
        <f t="shared" si="4"/>
        <v>3.3613</v>
      </c>
      <c r="L34" s="58">
        <f t="shared" si="2"/>
        <v>38175.430768699996</v>
      </c>
    </row>
    <row r="35" spans="1:13" x14ac:dyDescent="0.25">
      <c r="A35" s="1"/>
      <c r="B35" s="6"/>
      <c r="C35" s="1"/>
      <c r="D35" s="46">
        <f t="shared" si="3"/>
        <v>44316</v>
      </c>
      <c r="E35" s="33">
        <v>397.50165000000004</v>
      </c>
      <c r="F35" s="67">
        <v>424.09067763000002</v>
      </c>
      <c r="G35" s="11">
        <f t="shared" ref="G35:G37" si="5">F35/E35</f>
        <v>1.0668903578890805</v>
      </c>
      <c r="H35" s="66">
        <f t="shared" ref="H35:H37" si="6">F35-E35</f>
        <v>26.589027629999975</v>
      </c>
      <c r="I35" s="1"/>
      <c r="J35" s="49"/>
      <c r="K35" s="50">
        <f>ROUND((F35/$H$18%),4)</f>
        <v>3.7341000000000002</v>
      </c>
      <c r="L35" s="58">
        <f>(F35*10^7)/10^5</f>
        <v>42409.067762999999</v>
      </c>
    </row>
    <row r="36" spans="1:13" x14ac:dyDescent="0.25">
      <c r="A36" s="1"/>
      <c r="B36" s="6"/>
      <c r="C36" s="1"/>
      <c r="D36" s="46">
        <f t="shared" si="3"/>
        <v>44317</v>
      </c>
      <c r="E36" s="33">
        <v>397.50165000000004</v>
      </c>
      <c r="F36" s="67">
        <v>425.15287274000002</v>
      </c>
      <c r="G36" s="11">
        <f t="shared" si="5"/>
        <v>1.0695625357529961</v>
      </c>
      <c r="H36" s="66">
        <f t="shared" si="6"/>
        <v>27.65122273999998</v>
      </c>
      <c r="I36" s="1"/>
      <c r="J36" s="49"/>
      <c r="K36" s="50">
        <f>ROUND((F36/$H$18%),4)</f>
        <v>3.7435</v>
      </c>
      <c r="L36" s="58">
        <f>(F36*10^7)/10^5</f>
        <v>42515.287274000002</v>
      </c>
      <c r="M36" s="58"/>
    </row>
    <row r="37" spans="1:13" x14ac:dyDescent="0.25">
      <c r="A37" s="1"/>
      <c r="B37" s="6"/>
      <c r="C37" s="1"/>
      <c r="D37" s="46">
        <f t="shared" si="3"/>
        <v>44318</v>
      </c>
      <c r="E37" s="33">
        <v>397.50165000000004</v>
      </c>
      <c r="F37" s="67">
        <v>422.91799317800002</v>
      </c>
      <c r="G37" s="11">
        <f t="shared" si="5"/>
        <v>1.0639402205701536</v>
      </c>
      <c r="H37" s="66">
        <f t="shared" si="6"/>
        <v>25.416343177999977</v>
      </c>
      <c r="I37" s="1"/>
      <c r="J37" s="49"/>
      <c r="K37" s="50">
        <f>ROUND((F37/$H$18%),4)</f>
        <v>3.7238000000000002</v>
      </c>
      <c r="L37" s="58">
        <f>(F37*10^7)/10^5</f>
        <v>42291.799317800003</v>
      </c>
    </row>
    <row r="38" spans="1:13" x14ac:dyDescent="0.25">
      <c r="A38" s="1"/>
      <c r="B38" s="6"/>
      <c r="C38" s="1"/>
      <c r="D38" s="46">
        <f t="shared" si="3"/>
        <v>44319</v>
      </c>
      <c r="E38" s="33">
        <v>397.50165000000004</v>
      </c>
      <c r="F38" s="67">
        <v>392.28060147500003</v>
      </c>
      <c r="G38" s="11">
        <f t="shared" ref="G38" si="7">F38/E38</f>
        <v>0.98686534125078473</v>
      </c>
      <c r="H38" s="66">
        <f t="shared" ref="H38" si="8">F38-E38</f>
        <v>-5.2210485250000147</v>
      </c>
      <c r="I38" s="1"/>
      <c r="J38" s="49"/>
      <c r="K38" s="50">
        <f t="shared" si="4"/>
        <v>3.4540000000000002</v>
      </c>
      <c r="L38" s="58">
        <f t="shared" si="2"/>
        <v>39228.060147500008</v>
      </c>
    </row>
    <row r="39" spans="1:13" x14ac:dyDescent="0.25">
      <c r="A39" s="1"/>
      <c r="B39" s="6"/>
      <c r="C39" s="1"/>
      <c r="D39" s="46">
        <f t="shared" si="3"/>
        <v>44320</v>
      </c>
      <c r="E39" s="33">
        <v>397.50165000000004</v>
      </c>
      <c r="F39" s="67">
        <v>393.355636581</v>
      </c>
      <c r="G39" s="11">
        <f t="shared" ref="G39" si="9">F39/E39</f>
        <v>0.98956982085734724</v>
      </c>
      <c r="H39" s="66">
        <f t="shared" ref="H39" si="10">F39-E39</f>
        <v>-4.1460134190000417</v>
      </c>
      <c r="I39" s="1"/>
      <c r="J39" s="49"/>
      <c r="K39" s="50">
        <f t="shared" si="4"/>
        <v>3.4634999999999998</v>
      </c>
      <c r="L39" s="58">
        <f t="shared" si="2"/>
        <v>39335.5636581</v>
      </c>
    </row>
    <row r="40" spans="1:13" x14ac:dyDescent="0.25">
      <c r="A40" s="1"/>
      <c r="B40" s="6"/>
      <c r="C40" s="1"/>
      <c r="D40" s="46">
        <f t="shared" si="3"/>
        <v>44321</v>
      </c>
      <c r="E40" s="33">
        <v>397.50165000000004</v>
      </c>
      <c r="F40" s="67">
        <v>391.06413727800003</v>
      </c>
      <c r="G40" s="11">
        <f t="shared" ref="G40:G41" si="11">F40/E40</f>
        <v>0.98380506666576095</v>
      </c>
      <c r="H40" s="66">
        <f t="shared" ref="H40:H41" si="12">F40-E40</f>
        <v>-6.4375127220000081</v>
      </c>
      <c r="I40" s="1"/>
      <c r="J40" s="49"/>
      <c r="K40" s="50">
        <f t="shared" si="4"/>
        <v>3.4432999999999998</v>
      </c>
      <c r="L40" s="58">
        <f t="shared" si="2"/>
        <v>39106.413727800005</v>
      </c>
    </row>
    <row r="41" spans="1:13" x14ac:dyDescent="0.25">
      <c r="A41" s="1"/>
      <c r="B41" s="6"/>
      <c r="C41" s="1"/>
      <c r="D41" s="46">
        <f t="shared" si="3"/>
        <v>44322</v>
      </c>
      <c r="E41" s="33">
        <v>397.50165000000004</v>
      </c>
      <c r="F41" s="67">
        <v>394.06815834699995</v>
      </c>
      <c r="G41" s="11">
        <f t="shared" si="11"/>
        <v>0.99136232100420185</v>
      </c>
      <c r="H41" s="66">
        <f t="shared" si="12"/>
        <v>-3.4334916530000896</v>
      </c>
      <c r="I41" s="1"/>
      <c r="J41" s="49"/>
      <c r="K41" s="50">
        <f t="shared" si="4"/>
        <v>3.4698000000000002</v>
      </c>
      <c r="L41" s="58">
        <f t="shared" si="2"/>
        <v>39406.815834699992</v>
      </c>
    </row>
    <row r="42" spans="1:13" x14ac:dyDescent="0.25">
      <c r="A42" s="1"/>
      <c r="B42" s="6"/>
      <c r="C42" s="1"/>
      <c r="D42" s="46">
        <f t="shared" si="3"/>
        <v>44323</v>
      </c>
      <c r="E42" s="33">
        <v>397.50165000000004</v>
      </c>
      <c r="F42" s="67">
        <v>446.94664288900003</v>
      </c>
      <c r="G42" s="11">
        <f t="shared" ref="G42" si="13">F42/E42</f>
        <v>1.1243894028842396</v>
      </c>
      <c r="H42" s="66">
        <f t="shared" ref="H42" si="14">F42-E42</f>
        <v>49.444992888999991</v>
      </c>
      <c r="J42" s="49"/>
      <c r="K42" s="50">
        <f t="shared" si="4"/>
        <v>3.9354</v>
      </c>
      <c r="L42" s="58">
        <f t="shared" si="2"/>
        <v>44694.664288900007</v>
      </c>
    </row>
    <row r="43" spans="1:13" x14ac:dyDescent="0.25">
      <c r="A43" s="1"/>
      <c r="B43" s="6"/>
      <c r="C43" s="1"/>
      <c r="D43" s="42" t="s">
        <v>77</v>
      </c>
      <c r="E43" s="33">
        <f>SUM(E29:E42)</f>
        <v>5565.0231000000013</v>
      </c>
      <c r="F43" s="34">
        <f>SUM(F29:F42)</f>
        <v>5611.713472505</v>
      </c>
      <c r="G43" s="11">
        <f t="shared" si="0"/>
        <v>1.0083899692177376</v>
      </c>
      <c r="H43" s="34">
        <f>SUM(H29:H42)</f>
        <v>46.690372504999516</v>
      </c>
      <c r="I43" s="1"/>
      <c r="J43" s="5"/>
      <c r="K43" s="50"/>
    </row>
    <row r="44" spans="1:13" x14ac:dyDescent="0.25">
      <c r="A44" s="1"/>
      <c r="B44" s="6"/>
      <c r="C44" s="1"/>
      <c r="D44" s="9" t="s">
        <v>0</v>
      </c>
      <c r="E44" s="8">
        <f>AVERAGE(E29:E42)</f>
        <v>397.5016500000001</v>
      </c>
      <c r="F44" s="8">
        <f>AVERAGE(F29:F42)</f>
        <v>400.83667660750001</v>
      </c>
      <c r="G44" s="63">
        <f>AVERAGE(G29:G42)</f>
        <v>1.0083899692177378</v>
      </c>
      <c r="H44" s="55">
        <f>AVERAGE(H29:H42)</f>
        <v>3.3350266074999655</v>
      </c>
      <c r="I44" s="1"/>
      <c r="J44" s="5"/>
      <c r="K44" s="50"/>
    </row>
    <row r="45" spans="1:13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3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3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3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5:D27"/>
    <mergeCell ref="E25:E27"/>
    <mergeCell ref="F25:F27"/>
    <mergeCell ref="G25:G27"/>
    <mergeCell ref="H25:H27"/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11" workbookViewId="0">
      <selection activeCell="F42" sqref="F42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  <col min="12" max="12" width="9.85546875" style="58" bestFit="1" customWidth="1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1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1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1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1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1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1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1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1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1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1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1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1" x14ac:dyDescent="0.25">
      <c r="A13" s="1"/>
      <c r="B13" s="6"/>
      <c r="C13" s="1"/>
      <c r="D13" s="16" t="s">
        <v>30</v>
      </c>
      <c r="E13" s="23" t="s">
        <v>142</v>
      </c>
      <c r="F13" s="1"/>
      <c r="G13" s="1"/>
      <c r="H13" s="1"/>
      <c r="I13" s="1"/>
      <c r="J13" s="5"/>
    </row>
    <row r="14" spans="1:11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1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1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  <c r="K16" t="s">
        <v>143</v>
      </c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 s="69">
        <v>44309</v>
      </c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65">
        <v>11658.29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408.0401500000001</v>
      </c>
      <c r="I20" s="1"/>
      <c r="J20" s="5"/>
      <c r="K20" s="58">
        <f>H20*0.9</f>
        <v>367.2361350000001</v>
      </c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139</v>
      </c>
      <c r="I21" s="1"/>
      <c r="J21" s="5"/>
      <c r="K21" s="60">
        <f>K20/H18%</f>
        <v>3.1500000000000008</v>
      </c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44324</v>
      </c>
      <c r="E29" s="33">
        <v>408.0401500000001</v>
      </c>
      <c r="F29" s="33">
        <v>441.08296298999994</v>
      </c>
      <c r="G29" s="11">
        <f t="shared" ref="G29:G43" si="0">F29/E29</f>
        <v>1.0809793178195819</v>
      </c>
      <c r="H29" s="66">
        <f t="shared" ref="H29" si="1">F29-E29</f>
        <v>33.042812989999845</v>
      </c>
      <c r="I29" s="1"/>
      <c r="J29" s="49"/>
      <c r="K29" s="50">
        <f>ROUND((F29/$H$18%),4)</f>
        <v>3.7833999999999999</v>
      </c>
      <c r="L29" s="58">
        <f t="shared" ref="L29:L42" si="2">(F29*10^7)/10^5</f>
        <v>44108.296298999994</v>
      </c>
    </row>
    <row r="30" spans="1:12" x14ac:dyDescent="0.25">
      <c r="A30" s="1"/>
      <c r="B30" s="6"/>
      <c r="C30" s="1"/>
      <c r="D30" s="46">
        <f>+D29+1</f>
        <v>44325</v>
      </c>
      <c r="E30" s="33">
        <v>408.0401500000001</v>
      </c>
      <c r="F30" s="67">
        <v>396.108104836</v>
      </c>
      <c r="G30" s="11">
        <f t="shared" ref="G30:G32" si="3">F30/E30</f>
        <v>0.97075766891076753</v>
      </c>
      <c r="H30" s="66">
        <f t="shared" ref="H30:H32" si="4">F30-E30</f>
        <v>-11.932045164000101</v>
      </c>
      <c r="I30" s="1"/>
      <c r="J30" s="49"/>
      <c r="K30" s="50">
        <f>ROUND((F30/$H$18%),4)</f>
        <v>3.3976999999999999</v>
      </c>
      <c r="L30" s="58">
        <f t="shared" si="2"/>
        <v>39610.810483599998</v>
      </c>
    </row>
    <row r="31" spans="1:12" x14ac:dyDescent="0.25">
      <c r="A31" s="1"/>
      <c r="B31" s="6"/>
      <c r="C31" s="1"/>
      <c r="D31" s="46">
        <f t="shared" ref="D31:D42" si="5">+D30+1</f>
        <v>44326</v>
      </c>
      <c r="E31" s="33">
        <v>408.0401500000001</v>
      </c>
      <c r="F31" s="68">
        <v>391.31482778399999</v>
      </c>
      <c r="G31" s="11">
        <f t="shared" si="3"/>
        <v>0.95901059683464951</v>
      </c>
      <c r="H31" s="66">
        <f t="shared" si="4"/>
        <v>-16.725322216000109</v>
      </c>
      <c r="I31" s="1"/>
      <c r="J31" s="49"/>
      <c r="K31" s="50">
        <f t="shared" ref="K31:K42" si="6">ROUND((F31/$H$18%),4)</f>
        <v>3.3565</v>
      </c>
      <c r="L31" s="58">
        <f t="shared" si="2"/>
        <v>39131.482778399994</v>
      </c>
    </row>
    <row r="32" spans="1:12" x14ac:dyDescent="0.25">
      <c r="A32" s="1"/>
      <c r="B32" s="6"/>
      <c r="C32" s="1"/>
      <c r="D32" s="46">
        <f t="shared" si="5"/>
        <v>44327</v>
      </c>
      <c r="E32" s="33">
        <v>408.0401500000001</v>
      </c>
      <c r="F32" s="67">
        <v>391.96939399299998</v>
      </c>
      <c r="G32" s="11">
        <f t="shared" si="3"/>
        <v>0.96061476791683342</v>
      </c>
      <c r="H32" s="66">
        <f t="shared" si="4"/>
        <v>-16.070756007000114</v>
      </c>
      <c r="I32" s="1"/>
      <c r="J32" s="49"/>
      <c r="K32" s="50">
        <f t="shared" si="6"/>
        <v>3.3622000000000001</v>
      </c>
      <c r="L32" s="58">
        <f t="shared" si="2"/>
        <v>39196.939399299998</v>
      </c>
    </row>
    <row r="33" spans="1:13" x14ac:dyDescent="0.25">
      <c r="A33" s="1"/>
      <c r="B33" s="6"/>
      <c r="C33" s="1"/>
      <c r="D33" s="46">
        <f t="shared" si="5"/>
        <v>44328</v>
      </c>
      <c r="E33" s="33">
        <v>408.0401500000001</v>
      </c>
      <c r="F33" s="67">
        <v>433.21807834600003</v>
      </c>
      <c r="G33" s="11">
        <f t="shared" ref="G33:G42" si="7">F33/E33</f>
        <v>1.061704536541318</v>
      </c>
      <c r="H33" s="66">
        <f t="shared" ref="H33:H42" si="8">F33-E33</f>
        <v>25.177928345999931</v>
      </c>
      <c r="I33" s="1"/>
      <c r="J33" s="49"/>
      <c r="K33" s="50">
        <f t="shared" si="6"/>
        <v>3.7160000000000002</v>
      </c>
      <c r="L33" s="58">
        <f t="shared" si="2"/>
        <v>43321.807834600004</v>
      </c>
    </row>
    <row r="34" spans="1:13" x14ac:dyDescent="0.25">
      <c r="A34" s="1"/>
      <c r="B34" s="6"/>
      <c r="C34" s="1"/>
      <c r="D34" s="46">
        <f t="shared" si="5"/>
        <v>44329</v>
      </c>
      <c r="E34" s="33">
        <v>408.0401500000001</v>
      </c>
      <c r="F34" s="67">
        <v>400.30057757199995</v>
      </c>
      <c r="G34" s="11">
        <f t="shared" si="7"/>
        <v>0.98103232628455772</v>
      </c>
      <c r="H34" s="66">
        <f t="shared" si="8"/>
        <v>-7.7395724280001446</v>
      </c>
      <c r="I34" s="1"/>
      <c r="J34" s="49"/>
      <c r="K34" s="50">
        <f t="shared" si="6"/>
        <v>3.4336000000000002</v>
      </c>
      <c r="L34" s="58">
        <f t="shared" si="2"/>
        <v>40030.057757199997</v>
      </c>
    </row>
    <row r="35" spans="1:13" x14ac:dyDescent="0.25">
      <c r="A35" s="1"/>
      <c r="B35" s="6"/>
      <c r="C35" s="1"/>
      <c r="D35" s="46">
        <f t="shared" si="5"/>
        <v>44330</v>
      </c>
      <c r="E35" s="33">
        <v>408.0401500000001</v>
      </c>
      <c r="F35" s="67">
        <v>442.56645709600002</v>
      </c>
      <c r="G35" s="11">
        <f t="shared" si="7"/>
        <v>1.0846149750116501</v>
      </c>
      <c r="H35" s="66">
        <f t="shared" si="8"/>
        <v>34.526307095999925</v>
      </c>
      <c r="I35" s="1"/>
      <c r="J35" s="49"/>
      <c r="K35" s="50">
        <f>ROUND((F35/$H$18%),4)</f>
        <v>3.7961999999999998</v>
      </c>
      <c r="L35" s="58">
        <f>(F35*10^7)/10^5</f>
        <v>44256.645709600001</v>
      </c>
    </row>
    <row r="36" spans="1:13" x14ac:dyDescent="0.25">
      <c r="A36" s="1"/>
      <c r="B36" s="6"/>
      <c r="C36" s="1"/>
      <c r="D36" s="46">
        <f t="shared" si="5"/>
        <v>44331</v>
      </c>
      <c r="E36" s="33">
        <v>408.0401500000001</v>
      </c>
      <c r="F36" s="67">
        <v>409.40411802900002</v>
      </c>
      <c r="G36" s="11">
        <f t="shared" si="7"/>
        <v>1.0033427299470405</v>
      </c>
      <c r="H36" s="66">
        <f t="shared" si="8"/>
        <v>1.3639680289999205</v>
      </c>
      <c r="I36" s="1"/>
      <c r="J36" s="49"/>
      <c r="K36" s="50">
        <f>ROUND((F36/$H$18%),4)</f>
        <v>3.5116999999999998</v>
      </c>
      <c r="L36" s="58">
        <f>(F36*10^7)/10^5</f>
        <v>40940.411802900002</v>
      </c>
      <c r="M36" s="58"/>
    </row>
    <row r="37" spans="1:13" x14ac:dyDescent="0.25">
      <c r="A37" s="1"/>
      <c r="B37" s="6"/>
      <c r="C37" s="1"/>
      <c r="D37" s="46">
        <f t="shared" si="5"/>
        <v>44332</v>
      </c>
      <c r="E37" s="33">
        <v>408.0401500000001</v>
      </c>
      <c r="F37" s="67">
        <v>406.93499624399999</v>
      </c>
      <c r="G37" s="11">
        <f t="shared" si="7"/>
        <v>0.99729155634316846</v>
      </c>
      <c r="H37" s="66">
        <f t="shared" si="8"/>
        <v>-1.1051537560001066</v>
      </c>
      <c r="I37" s="1"/>
      <c r="J37" s="49"/>
      <c r="K37" s="50">
        <f>ROUND((F37/$H$18%),4)</f>
        <v>3.4904999999999999</v>
      </c>
      <c r="L37" s="58">
        <f>(F37*10^7)/10^5</f>
        <v>40693.499624399999</v>
      </c>
    </row>
    <row r="38" spans="1:13" x14ac:dyDescent="0.25">
      <c r="A38" s="1"/>
      <c r="B38" s="6"/>
      <c r="C38" s="1"/>
      <c r="D38" s="46">
        <f t="shared" si="5"/>
        <v>44333</v>
      </c>
      <c r="E38" s="33">
        <v>408.0401500000001</v>
      </c>
      <c r="F38" s="67">
        <v>395.56612236799998</v>
      </c>
      <c r="G38" s="11">
        <f t="shared" si="7"/>
        <v>0.96942941121847903</v>
      </c>
      <c r="H38" s="66">
        <f t="shared" si="8"/>
        <v>-12.474027632000116</v>
      </c>
      <c r="I38" s="1"/>
      <c r="J38" s="49"/>
      <c r="K38" s="50">
        <f t="shared" si="6"/>
        <v>3.3929999999999998</v>
      </c>
      <c r="L38" s="58">
        <f t="shared" si="2"/>
        <v>39556.6122368</v>
      </c>
    </row>
    <row r="39" spans="1:13" x14ac:dyDescent="0.25">
      <c r="A39" s="1"/>
      <c r="B39" s="6"/>
      <c r="C39" s="1"/>
      <c r="D39" s="46">
        <f t="shared" si="5"/>
        <v>44334</v>
      </c>
      <c r="E39" s="33">
        <v>408.0401500000001</v>
      </c>
      <c r="F39" s="67">
        <v>383.16706254899998</v>
      </c>
      <c r="G39" s="11">
        <f t="shared" si="7"/>
        <v>0.93904254899671002</v>
      </c>
      <c r="H39" s="66">
        <f t="shared" si="8"/>
        <v>-24.873087451000117</v>
      </c>
      <c r="I39" s="1"/>
      <c r="J39" s="49"/>
      <c r="K39" s="50">
        <f t="shared" si="6"/>
        <v>3.2866</v>
      </c>
      <c r="L39" s="58">
        <f t="shared" si="2"/>
        <v>38316.706254899997</v>
      </c>
    </row>
    <row r="40" spans="1:13" x14ac:dyDescent="0.25">
      <c r="A40" s="1"/>
      <c r="B40" s="6"/>
      <c r="C40" s="1"/>
      <c r="D40" s="46">
        <f t="shared" si="5"/>
        <v>44335</v>
      </c>
      <c r="E40" s="33">
        <v>408.0401500000001</v>
      </c>
      <c r="F40" s="67">
        <v>405.52994719200001</v>
      </c>
      <c r="G40" s="11">
        <f t="shared" si="7"/>
        <v>0.9938481475217571</v>
      </c>
      <c r="H40" s="66">
        <f t="shared" si="8"/>
        <v>-2.5102028080000878</v>
      </c>
      <c r="I40" s="1"/>
      <c r="J40" s="49"/>
      <c r="K40" s="50">
        <f t="shared" si="6"/>
        <v>3.4784999999999999</v>
      </c>
      <c r="L40" s="58">
        <f t="shared" si="2"/>
        <v>40552.994719200004</v>
      </c>
    </row>
    <row r="41" spans="1:13" x14ac:dyDescent="0.25">
      <c r="A41" s="1"/>
      <c r="B41" s="6"/>
      <c r="C41" s="1"/>
      <c r="D41" s="46">
        <f t="shared" si="5"/>
        <v>44336</v>
      </c>
      <c r="E41" s="33">
        <v>408.0401500000001</v>
      </c>
      <c r="F41" s="67">
        <v>390.58048499400002</v>
      </c>
      <c r="G41" s="11">
        <f t="shared" si="7"/>
        <v>0.95721091415636406</v>
      </c>
      <c r="H41" s="66">
        <f t="shared" si="8"/>
        <v>-17.45966500600008</v>
      </c>
      <c r="I41" s="1"/>
      <c r="J41" s="49"/>
      <c r="K41" s="50">
        <f t="shared" si="6"/>
        <v>3.3502000000000001</v>
      </c>
      <c r="L41" s="58">
        <f t="shared" si="2"/>
        <v>39058.0484994</v>
      </c>
    </row>
    <row r="42" spans="1:13" x14ac:dyDescent="0.25">
      <c r="A42" s="1"/>
      <c r="B42" s="6"/>
      <c r="C42" s="1"/>
      <c r="D42" s="46">
        <f t="shared" si="5"/>
        <v>44337</v>
      </c>
      <c r="E42" s="33">
        <v>408.0401500000001</v>
      </c>
      <c r="F42" s="67">
        <v>475.24149977700006</v>
      </c>
      <c r="G42" s="11">
        <f t="shared" si="7"/>
        <v>1.1646929837100588</v>
      </c>
      <c r="H42" s="66">
        <f t="shared" si="8"/>
        <v>67.201349776999962</v>
      </c>
      <c r="J42" s="49"/>
      <c r="K42" s="50">
        <f t="shared" si="6"/>
        <v>4.0763999999999996</v>
      </c>
      <c r="L42" s="58">
        <f t="shared" si="2"/>
        <v>47524.149977700006</v>
      </c>
    </row>
    <row r="43" spans="1:13" x14ac:dyDescent="0.25">
      <c r="A43" s="1"/>
      <c r="B43" s="6"/>
      <c r="C43" s="1"/>
      <c r="D43" s="42" t="s">
        <v>77</v>
      </c>
      <c r="E43" s="33">
        <f>SUM(E29:E42)</f>
        <v>5712.562100000001</v>
      </c>
      <c r="F43" s="34">
        <f>SUM(F29:F42)</f>
        <v>5762.9846337699992</v>
      </c>
      <c r="G43" s="11">
        <f t="shared" si="0"/>
        <v>1.0088266058009239</v>
      </c>
      <c r="H43" s="34">
        <f>SUM(H29:H42)</f>
        <v>50.422533769998608</v>
      </c>
      <c r="I43" s="1"/>
      <c r="J43" s="5"/>
      <c r="K43" s="50"/>
    </row>
    <row r="44" spans="1:13" x14ac:dyDescent="0.25">
      <c r="A44" s="1"/>
      <c r="B44" s="6"/>
      <c r="C44" s="1"/>
      <c r="D44" s="9" t="s">
        <v>0</v>
      </c>
      <c r="E44" s="8">
        <f>AVERAGE(E29:E42)</f>
        <v>408.0401500000001</v>
      </c>
      <c r="F44" s="8">
        <f>AVERAGE(F29:F42)</f>
        <v>411.64175955499996</v>
      </c>
      <c r="G44" s="63">
        <f>AVERAGE(G29:G42)</f>
        <v>1.0088266058009239</v>
      </c>
      <c r="H44" s="55">
        <f>AVERAGE(H29:H42)</f>
        <v>3.6016095549999005</v>
      </c>
      <c r="I44" s="1"/>
      <c r="J44" s="5"/>
      <c r="K44" s="50"/>
    </row>
    <row r="45" spans="1:13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3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3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3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5:D27"/>
    <mergeCell ref="E25:E27"/>
    <mergeCell ref="F25:F27"/>
    <mergeCell ref="G25:G27"/>
    <mergeCell ref="H25:H27"/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B7" workbookViewId="0">
      <selection activeCell="K16" sqref="K16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  <col min="12" max="12" width="9.85546875" style="58" bestFit="1" customWidth="1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1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1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1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1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1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1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1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1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1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1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1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1" x14ac:dyDescent="0.25">
      <c r="A13" s="1"/>
      <c r="B13" s="6"/>
      <c r="C13" s="1"/>
      <c r="D13" s="16" t="s">
        <v>30</v>
      </c>
      <c r="E13" s="23" t="s">
        <v>144</v>
      </c>
      <c r="F13" s="1"/>
      <c r="G13" s="1"/>
      <c r="H13" s="1"/>
      <c r="I13" s="1"/>
      <c r="J13" s="5"/>
    </row>
    <row r="14" spans="1:11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1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1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  <c r="K16" t="s">
        <v>143</v>
      </c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 s="69">
        <v>44309</v>
      </c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65">
        <v>11424.02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456.96080000000001</v>
      </c>
      <c r="I20" s="1"/>
      <c r="J20" s="5"/>
      <c r="K20" s="58">
        <f>H20*0.9</f>
        <v>411.26472000000001</v>
      </c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145</v>
      </c>
      <c r="I21" s="1"/>
      <c r="J21" s="5"/>
      <c r="K21" s="60">
        <f>K20/H18%</f>
        <v>3.6</v>
      </c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44338</v>
      </c>
      <c r="E29" s="33">
        <v>456.96080000000001</v>
      </c>
      <c r="F29" s="33">
        <v>467.31403924200004</v>
      </c>
      <c r="G29" s="11">
        <f t="shared" ref="G29:G43" si="0">F29/E29</f>
        <v>1.0226567338861452</v>
      </c>
      <c r="H29" s="66">
        <f t="shared" ref="H29:H35" si="1">F29-E29</f>
        <v>10.353239242000029</v>
      </c>
      <c r="I29" s="1"/>
      <c r="J29" s="49"/>
      <c r="K29" s="50">
        <f>ROUND((F29/$H$18%),4)</f>
        <v>4.0906000000000002</v>
      </c>
      <c r="L29" s="58">
        <f t="shared" ref="L29:L42" si="2">(F29*10^7)/10^5</f>
        <v>46731.4039242</v>
      </c>
    </row>
    <row r="30" spans="1:12" x14ac:dyDescent="0.25">
      <c r="A30" s="1"/>
      <c r="B30" s="6"/>
      <c r="C30" s="1"/>
      <c r="D30" s="46">
        <f>+D29+1</f>
        <v>44339</v>
      </c>
      <c r="E30" s="33">
        <v>456.96080000000001</v>
      </c>
      <c r="F30" s="67">
        <v>458.71759161099999</v>
      </c>
      <c r="G30" s="11">
        <f t="shared" si="0"/>
        <v>1.0038445127262556</v>
      </c>
      <c r="H30" s="66">
        <f t="shared" si="1"/>
        <v>1.7567916109999828</v>
      </c>
      <c r="I30" s="1"/>
      <c r="J30" s="49"/>
      <c r="K30" s="50">
        <f>ROUND((F30/$H$18%),4)</f>
        <v>4.0153999999999996</v>
      </c>
      <c r="L30" s="58">
        <f t="shared" si="2"/>
        <v>45871.759161099995</v>
      </c>
    </row>
    <row r="31" spans="1:12" x14ac:dyDescent="0.25">
      <c r="A31" s="1"/>
      <c r="B31" s="6"/>
      <c r="C31" s="1"/>
      <c r="D31" s="46">
        <f t="shared" ref="D31:D42" si="3">+D30+1</f>
        <v>44340</v>
      </c>
      <c r="E31" s="33">
        <v>456.96080000000001</v>
      </c>
      <c r="F31" s="68">
        <v>427.04632650600001</v>
      </c>
      <c r="G31" s="11">
        <f t="shared" si="0"/>
        <v>0.93453601820112364</v>
      </c>
      <c r="H31" s="66">
        <f t="shared" si="1"/>
        <v>-29.914473493999992</v>
      </c>
      <c r="I31" s="1"/>
      <c r="J31" s="49"/>
      <c r="K31" s="50">
        <f t="shared" ref="K31:K42" si="4">ROUND((F31/$H$18%),4)</f>
        <v>3.7381000000000002</v>
      </c>
      <c r="L31" s="58">
        <f t="shared" si="2"/>
        <v>42704.632650599997</v>
      </c>
    </row>
    <row r="32" spans="1:12" x14ac:dyDescent="0.25">
      <c r="A32" s="1"/>
      <c r="B32" s="6"/>
      <c r="C32" s="1"/>
      <c r="D32" s="46">
        <f t="shared" si="3"/>
        <v>44341</v>
      </c>
      <c r="E32" s="33">
        <v>456.96080000000001</v>
      </c>
      <c r="F32" s="67">
        <v>448.98634737899999</v>
      </c>
      <c r="G32" s="11">
        <f t="shared" si="0"/>
        <v>0.98254893500492824</v>
      </c>
      <c r="H32" s="66">
        <f t="shared" si="1"/>
        <v>-7.9744526210000117</v>
      </c>
      <c r="I32" s="1"/>
      <c r="J32" s="49"/>
      <c r="K32" s="50">
        <f t="shared" si="4"/>
        <v>3.9302000000000001</v>
      </c>
      <c r="L32" s="58">
        <f t="shared" si="2"/>
        <v>44898.6347379</v>
      </c>
    </row>
    <row r="33" spans="1:13" x14ac:dyDescent="0.25">
      <c r="A33" s="1"/>
      <c r="B33" s="6"/>
      <c r="C33" s="1"/>
      <c r="D33" s="46">
        <f t="shared" si="3"/>
        <v>44342</v>
      </c>
      <c r="E33" s="33">
        <v>456.96080000000001</v>
      </c>
      <c r="F33" s="67">
        <v>461.238040125</v>
      </c>
      <c r="G33" s="11">
        <f t="shared" si="0"/>
        <v>1.0093601904692919</v>
      </c>
      <c r="H33" s="66">
        <f t="shared" si="1"/>
        <v>4.2772401249999916</v>
      </c>
      <c r="I33" s="1"/>
      <c r="J33" s="49"/>
      <c r="K33" s="50">
        <f t="shared" si="4"/>
        <v>4.0373999999999999</v>
      </c>
      <c r="L33" s="58">
        <f t="shared" si="2"/>
        <v>46123.804012499997</v>
      </c>
    </row>
    <row r="34" spans="1:13" x14ac:dyDescent="0.25">
      <c r="A34" s="1"/>
      <c r="B34" s="6"/>
      <c r="C34" s="1"/>
      <c r="D34" s="46">
        <f t="shared" si="3"/>
        <v>44343</v>
      </c>
      <c r="E34" s="33">
        <v>456.96080000000001</v>
      </c>
      <c r="F34" s="67">
        <v>430.88427811099996</v>
      </c>
      <c r="G34" s="11">
        <f t="shared" si="0"/>
        <v>0.94293488218464239</v>
      </c>
      <c r="H34" s="66">
        <f t="shared" si="1"/>
        <v>-26.076521889000048</v>
      </c>
      <c r="I34" s="1"/>
      <c r="J34" s="49"/>
      <c r="K34" s="50">
        <f t="shared" si="4"/>
        <v>3.7717000000000001</v>
      </c>
      <c r="L34" s="58">
        <f t="shared" si="2"/>
        <v>43088.427811099995</v>
      </c>
    </row>
    <row r="35" spans="1:13" x14ac:dyDescent="0.25">
      <c r="A35" s="1"/>
      <c r="B35" s="6"/>
      <c r="C35" s="1"/>
      <c r="D35" s="46">
        <f t="shared" si="3"/>
        <v>44344</v>
      </c>
      <c r="E35" s="33">
        <v>456.96080000000001</v>
      </c>
      <c r="F35" s="67">
        <v>596.66424680200009</v>
      </c>
      <c r="G35" s="11">
        <f t="shared" si="0"/>
        <v>1.3057230440816807</v>
      </c>
      <c r="H35" s="66">
        <f t="shared" si="1"/>
        <v>139.70344680200009</v>
      </c>
      <c r="I35" s="1"/>
      <c r="J35" s="49"/>
      <c r="K35" s="50">
        <f>ROUND((F35/$H$18%),4)</f>
        <v>5.2229000000000001</v>
      </c>
      <c r="L35" s="58">
        <f>(F35*10^7)/10^5</f>
        <v>59666.424680200005</v>
      </c>
    </row>
    <row r="36" spans="1:13" x14ac:dyDescent="0.25">
      <c r="A36" s="1"/>
      <c r="B36" s="6"/>
      <c r="C36" s="1"/>
      <c r="D36" s="46">
        <f t="shared" si="3"/>
        <v>44345</v>
      </c>
      <c r="E36" s="33">
        <v>456.96080000000001</v>
      </c>
      <c r="F36" s="67">
        <v>450.32177853900004</v>
      </c>
      <c r="G36" s="11">
        <f t="shared" ref="G36" si="5">F36/E36</f>
        <v>0.98547135452100054</v>
      </c>
      <c r="H36" s="66">
        <f t="shared" ref="H36" si="6">F36-E36</f>
        <v>-6.6390214609999703</v>
      </c>
      <c r="I36" s="1"/>
      <c r="J36" s="49"/>
      <c r="K36" s="50">
        <f>ROUND((F36/$H$18%),4)</f>
        <v>3.9419</v>
      </c>
      <c r="L36" s="58">
        <f>(F36*10^7)/10^5</f>
        <v>45032.177853900001</v>
      </c>
      <c r="M36" s="58"/>
    </row>
    <row r="37" spans="1:13" x14ac:dyDescent="0.25">
      <c r="A37" s="1"/>
      <c r="B37" s="6"/>
      <c r="C37" s="1"/>
      <c r="D37" s="46">
        <f t="shared" si="3"/>
        <v>44346</v>
      </c>
      <c r="E37" s="33">
        <v>456.96080000000001</v>
      </c>
      <c r="F37" s="67">
        <v>449.18275878000003</v>
      </c>
      <c r="G37" s="11">
        <f t="shared" ref="G37" si="7">F37/E37</f>
        <v>0.98297875612087515</v>
      </c>
      <c r="H37" s="66">
        <f t="shared" ref="H37" si="8">F37-E37</f>
        <v>-7.7780412199999773</v>
      </c>
      <c r="I37" s="1"/>
      <c r="J37" s="49"/>
      <c r="K37" s="50">
        <f>ROUND((F37/$H$18%),4)</f>
        <v>3.9319000000000002</v>
      </c>
      <c r="L37" s="58">
        <f>(F37*10^7)/10^5</f>
        <v>44918.275878</v>
      </c>
    </row>
    <row r="38" spans="1:13" x14ac:dyDescent="0.25">
      <c r="A38" s="1"/>
      <c r="B38" s="6"/>
      <c r="C38" s="1"/>
      <c r="D38" s="46">
        <f t="shared" si="3"/>
        <v>44347</v>
      </c>
      <c r="E38" s="33">
        <v>456.96080000000001</v>
      </c>
      <c r="F38" s="67">
        <v>435.785913908</v>
      </c>
      <c r="G38" s="11">
        <f t="shared" ref="G38" si="9">F38/E38</f>
        <v>0.95366148235909953</v>
      </c>
      <c r="H38" s="66">
        <f t="shared" ref="H38" si="10">F38-E38</f>
        <v>-21.174886092000008</v>
      </c>
      <c r="I38" s="1"/>
      <c r="J38" s="49"/>
      <c r="K38" s="50">
        <f t="shared" si="4"/>
        <v>3.8146</v>
      </c>
      <c r="L38" s="58">
        <f t="shared" si="2"/>
        <v>43578.5913908</v>
      </c>
    </row>
    <row r="39" spans="1:13" x14ac:dyDescent="0.25">
      <c r="A39" s="1"/>
      <c r="B39" s="6"/>
      <c r="C39" s="1"/>
      <c r="D39" s="46">
        <f t="shared" si="3"/>
        <v>44348</v>
      </c>
      <c r="E39" s="33">
        <v>456.96080000000001</v>
      </c>
      <c r="F39" s="67">
        <v>452.83665128900003</v>
      </c>
      <c r="G39" s="11">
        <f t="shared" ref="G39" si="11">F39/E39</f>
        <v>0.99097483042090273</v>
      </c>
      <c r="H39" s="66">
        <f t="shared" ref="H39" si="12">F39-E39</f>
        <v>-4.1241487109999753</v>
      </c>
      <c r="I39" s="1"/>
      <c r="J39" s="49"/>
      <c r="K39" s="50">
        <f t="shared" si="4"/>
        <v>3.9639000000000002</v>
      </c>
      <c r="L39" s="58">
        <f t="shared" si="2"/>
        <v>45283.6651289</v>
      </c>
    </row>
    <row r="40" spans="1:13" x14ac:dyDescent="0.25">
      <c r="A40" s="1"/>
      <c r="B40" s="6"/>
      <c r="C40" s="1"/>
      <c r="D40" s="46">
        <f t="shared" si="3"/>
        <v>44349</v>
      </c>
      <c r="E40" s="33">
        <v>456.96080000000001</v>
      </c>
      <c r="F40" s="67">
        <v>447.79241055799997</v>
      </c>
      <c r="G40" s="11">
        <f t="shared" ref="G40" si="13">F40/E40</f>
        <v>0.9799361576704172</v>
      </c>
      <c r="H40" s="66">
        <f t="shared" ref="H40" si="14">F40-E40</f>
        <v>-9.1683894420000343</v>
      </c>
      <c r="I40" s="1"/>
      <c r="J40" s="49"/>
      <c r="K40" s="50">
        <f t="shared" si="4"/>
        <v>3.9197000000000002</v>
      </c>
      <c r="L40" s="58">
        <f t="shared" si="2"/>
        <v>44779.241055799997</v>
      </c>
    </row>
    <row r="41" spans="1:13" x14ac:dyDescent="0.25">
      <c r="A41" s="1"/>
      <c r="B41" s="6"/>
      <c r="C41" s="1"/>
      <c r="D41" s="46">
        <f t="shared" si="3"/>
        <v>44350</v>
      </c>
      <c r="E41" s="33">
        <v>456.96080000000001</v>
      </c>
      <c r="F41" s="67">
        <v>453.76444523100002</v>
      </c>
      <c r="G41" s="11">
        <f t="shared" ref="G41" si="15">F41/E41</f>
        <v>0.99300518825903672</v>
      </c>
      <c r="H41" s="66">
        <f t="shared" ref="H41" si="16">F41-E41</f>
        <v>-3.1963547689999814</v>
      </c>
      <c r="I41" s="1"/>
      <c r="J41" s="49"/>
      <c r="K41" s="50">
        <f t="shared" si="4"/>
        <v>3.972</v>
      </c>
      <c r="L41" s="58">
        <f t="shared" si="2"/>
        <v>45376.444523100006</v>
      </c>
    </row>
    <row r="42" spans="1:13" x14ac:dyDescent="0.25">
      <c r="A42" s="1"/>
      <c r="B42" s="6"/>
      <c r="C42" s="1"/>
      <c r="D42" s="46">
        <f t="shared" si="3"/>
        <v>44351</v>
      </c>
      <c r="E42" s="33">
        <v>456.96080000000001</v>
      </c>
      <c r="F42" s="67">
        <v>473.11498504600002</v>
      </c>
      <c r="G42" s="11">
        <f t="shared" ref="G42" si="17">F42/E42</f>
        <v>1.0353513584666343</v>
      </c>
      <c r="H42" s="66">
        <f t="shared" ref="H42" si="18">F42-E42</f>
        <v>16.154185046000009</v>
      </c>
      <c r="J42" s="49"/>
      <c r="K42" s="50">
        <f t="shared" si="4"/>
        <v>4.1414</v>
      </c>
      <c r="L42" s="58">
        <f t="shared" si="2"/>
        <v>47311.4985046</v>
      </c>
    </row>
    <row r="43" spans="1:13" x14ac:dyDescent="0.25">
      <c r="A43" s="1"/>
      <c r="B43" s="6"/>
      <c r="C43" s="1"/>
      <c r="D43" s="42" t="s">
        <v>77</v>
      </c>
      <c r="E43" s="33">
        <f>SUM(E29:E42)</f>
        <v>6397.4511999999986</v>
      </c>
      <c r="F43" s="34">
        <f>SUM(F29:F42)</f>
        <v>6453.6498131269991</v>
      </c>
      <c r="G43" s="11">
        <f t="shared" si="0"/>
        <v>1.0087845317408597</v>
      </c>
      <c r="H43" s="34">
        <f>SUM(H29:H42)</f>
        <v>56.198613127000101</v>
      </c>
      <c r="I43" s="1"/>
      <c r="J43" s="5"/>
      <c r="K43" s="50"/>
    </row>
    <row r="44" spans="1:13" x14ac:dyDescent="0.25">
      <c r="A44" s="1"/>
      <c r="B44" s="6"/>
      <c r="C44" s="1"/>
      <c r="D44" s="9" t="s">
        <v>0</v>
      </c>
      <c r="E44" s="8">
        <f>AVERAGE(E29:E42)</f>
        <v>456.96079999999989</v>
      </c>
      <c r="F44" s="8">
        <f>AVERAGE(F29:F42)</f>
        <v>460.97498665192853</v>
      </c>
      <c r="G44" s="63">
        <f>AVERAGE(G29:G42)</f>
        <v>1.0087845317408595</v>
      </c>
      <c r="H44" s="55">
        <f>AVERAGE(H29:H42)</f>
        <v>4.0141866519285783</v>
      </c>
      <c r="I44" s="1"/>
      <c r="J44" s="5"/>
      <c r="K44" s="50"/>
    </row>
    <row r="45" spans="1:13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3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3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3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1:G21"/>
    <mergeCell ref="D9:F9"/>
    <mergeCell ref="D17:G17"/>
    <mergeCell ref="D18:G18"/>
    <mergeCell ref="D19:G19"/>
    <mergeCell ref="D20:G20"/>
    <mergeCell ref="D25:D27"/>
    <mergeCell ref="E25:E27"/>
    <mergeCell ref="F25:F27"/>
    <mergeCell ref="G25:G27"/>
    <mergeCell ref="H25:H27"/>
  </mergeCell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28" workbookViewId="0">
      <selection activeCell="G42" sqref="G42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  <col min="12" max="12" width="9.85546875" style="58" bestFit="1" customWidth="1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1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1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1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1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1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1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1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1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1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1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1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1" x14ac:dyDescent="0.25">
      <c r="A13" s="1"/>
      <c r="B13" s="6"/>
      <c r="C13" s="1"/>
      <c r="D13" s="16" t="s">
        <v>30</v>
      </c>
      <c r="E13" s="23" t="s">
        <v>146</v>
      </c>
      <c r="F13" s="1"/>
      <c r="G13" s="1"/>
      <c r="H13" s="1"/>
      <c r="I13" s="1"/>
      <c r="J13" s="5"/>
    </row>
    <row r="14" spans="1:11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1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1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  <c r="K16" t="s">
        <v>143</v>
      </c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 s="69">
        <v>44337</v>
      </c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65">
        <v>11407.52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456.30080000000004</v>
      </c>
      <c r="I20" s="1"/>
      <c r="J20" s="5"/>
      <c r="K20" s="58">
        <f>H20*0.9</f>
        <v>410.67072000000002</v>
      </c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145</v>
      </c>
      <c r="I21" s="1"/>
      <c r="J21" s="5"/>
      <c r="K21" s="60">
        <f>K20/H18%</f>
        <v>3.5999999999999996</v>
      </c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44352</v>
      </c>
      <c r="E29" s="33">
        <v>456.30080000000004</v>
      </c>
      <c r="F29" s="33">
        <v>456.92139808999997</v>
      </c>
      <c r="G29" s="11">
        <f t="shared" ref="G29:G31" si="0">F29/E29</f>
        <v>1.0013600635589504</v>
      </c>
      <c r="H29" s="66">
        <f t="shared" ref="H29:H31" si="1">F29-E29</f>
        <v>0.62059808999993038</v>
      </c>
      <c r="I29" s="1"/>
      <c r="J29" s="49"/>
      <c r="K29" s="50">
        <f>ROUND((F29/$H$18%),4)</f>
        <v>4.0053999999999998</v>
      </c>
      <c r="L29" s="58">
        <f t="shared" ref="L29:L42" si="2">(F29*10^7)/10^5</f>
        <v>45692.139808999993</v>
      </c>
    </row>
    <row r="30" spans="1:12" x14ac:dyDescent="0.25">
      <c r="A30" s="1"/>
      <c r="B30" s="6"/>
      <c r="C30" s="1"/>
      <c r="D30" s="46">
        <f>+D29+1</f>
        <v>44353</v>
      </c>
      <c r="E30" s="33">
        <v>456.30080000000004</v>
      </c>
      <c r="F30" s="67">
        <v>441.84915145200006</v>
      </c>
      <c r="G30" s="11">
        <f t="shared" si="0"/>
        <v>0.96832868023023411</v>
      </c>
      <c r="H30" s="66">
        <f t="shared" si="1"/>
        <v>-14.45164854799998</v>
      </c>
      <c r="I30" s="1"/>
      <c r="J30" s="49"/>
      <c r="K30" s="50">
        <f>ROUND((F30/$H$18%),4)</f>
        <v>3.8733</v>
      </c>
      <c r="L30" s="58">
        <f t="shared" si="2"/>
        <v>44184.915145200008</v>
      </c>
    </row>
    <row r="31" spans="1:12" x14ac:dyDescent="0.25">
      <c r="A31" s="1"/>
      <c r="B31" s="6"/>
      <c r="C31" s="1"/>
      <c r="D31" s="46">
        <f t="shared" ref="D31:D42" si="3">+D30+1</f>
        <v>44354</v>
      </c>
      <c r="E31" s="33">
        <v>456.30080000000004</v>
      </c>
      <c r="F31" s="68">
        <v>433.003842975</v>
      </c>
      <c r="G31" s="11">
        <f t="shared" si="0"/>
        <v>0.94894386109995854</v>
      </c>
      <c r="H31" s="66">
        <f t="shared" si="1"/>
        <v>-23.29695702500004</v>
      </c>
      <c r="I31" s="1"/>
      <c r="J31" s="49"/>
      <c r="K31" s="50">
        <f t="shared" ref="K31:K42" si="4">ROUND((F31/$H$18%),4)</f>
        <v>3.7957999999999998</v>
      </c>
      <c r="L31" s="58">
        <f t="shared" si="2"/>
        <v>43300.384297500001</v>
      </c>
    </row>
    <row r="32" spans="1:12" x14ac:dyDescent="0.25">
      <c r="A32" s="1"/>
      <c r="B32" s="6"/>
      <c r="C32" s="1"/>
      <c r="D32" s="46">
        <f t="shared" si="3"/>
        <v>44355</v>
      </c>
      <c r="E32" s="33">
        <v>456.30080000000004</v>
      </c>
      <c r="F32" s="67">
        <v>437.90517331499996</v>
      </c>
      <c r="G32" s="11">
        <f t="shared" ref="G32" si="5">F32/E32</f>
        <v>0.95968530696198628</v>
      </c>
      <c r="H32" s="66">
        <f t="shared" ref="H32" si="6">F32-E32</f>
        <v>-18.395626685000082</v>
      </c>
      <c r="I32" s="1"/>
      <c r="J32" s="49"/>
      <c r="K32" s="50">
        <f t="shared" si="4"/>
        <v>3.8386999999999998</v>
      </c>
      <c r="L32" s="58">
        <f t="shared" si="2"/>
        <v>43790.517331499999</v>
      </c>
    </row>
    <row r="33" spans="1:13" x14ac:dyDescent="0.25">
      <c r="A33" s="1"/>
      <c r="B33" s="6"/>
      <c r="C33" s="1"/>
      <c r="D33" s="46">
        <f t="shared" si="3"/>
        <v>44356</v>
      </c>
      <c r="E33" s="33">
        <v>456.30080000000004</v>
      </c>
      <c r="F33" s="67">
        <v>432.24322808699998</v>
      </c>
      <c r="G33" s="11">
        <f t="shared" ref="G33:G34" si="7">F33/E33</f>
        <v>0.94727694557405984</v>
      </c>
      <c r="H33" s="66">
        <f t="shared" ref="H33:H34" si="8">F33-E33</f>
        <v>-24.057571913000061</v>
      </c>
      <c r="I33" s="1"/>
      <c r="J33" s="49"/>
      <c r="K33" s="50">
        <f t="shared" si="4"/>
        <v>3.7890999999999999</v>
      </c>
      <c r="L33" s="58">
        <f t="shared" si="2"/>
        <v>43224.322808699995</v>
      </c>
    </row>
    <row r="34" spans="1:13" x14ac:dyDescent="0.25">
      <c r="A34" s="1"/>
      <c r="B34" s="6"/>
      <c r="C34" s="1"/>
      <c r="D34" s="46">
        <f t="shared" si="3"/>
        <v>44357</v>
      </c>
      <c r="E34" s="33">
        <v>456.30080000000004</v>
      </c>
      <c r="F34" s="67">
        <v>434.30415864399998</v>
      </c>
      <c r="G34" s="11">
        <f t="shared" si="7"/>
        <v>0.95179355075423921</v>
      </c>
      <c r="H34" s="66">
        <f t="shared" si="8"/>
        <v>-21.996641356000055</v>
      </c>
      <c r="I34" s="1"/>
      <c r="J34" s="49"/>
      <c r="K34" s="50">
        <f t="shared" si="4"/>
        <v>3.8071999999999999</v>
      </c>
      <c r="L34" s="58">
        <f t="shared" si="2"/>
        <v>43430.415864399998</v>
      </c>
    </row>
    <row r="35" spans="1:13" x14ac:dyDescent="0.25">
      <c r="A35" s="1"/>
      <c r="B35" s="6"/>
      <c r="C35" s="1"/>
      <c r="D35" s="46">
        <f t="shared" si="3"/>
        <v>44358</v>
      </c>
      <c r="E35" s="33">
        <v>456.30080000000004</v>
      </c>
      <c r="F35" s="67">
        <v>530.48819758500008</v>
      </c>
      <c r="G35" s="11">
        <f t="shared" ref="G35:G42" si="9">F35/E35</f>
        <v>1.1625844127053908</v>
      </c>
      <c r="H35" s="66">
        <f t="shared" ref="H35:H42" si="10">F35-E35</f>
        <v>74.187397585000042</v>
      </c>
      <c r="I35" s="1"/>
      <c r="J35" s="49"/>
      <c r="K35" s="50">
        <f>ROUND((F35/$H$18%),4)</f>
        <v>4.6502999999999997</v>
      </c>
      <c r="L35" s="58">
        <f>(F35*10^7)/10^5</f>
        <v>53048.819758500002</v>
      </c>
    </row>
    <row r="36" spans="1:13" x14ac:dyDescent="0.25">
      <c r="A36" s="1"/>
      <c r="B36" s="6"/>
      <c r="C36" s="1"/>
      <c r="D36" s="46">
        <f t="shared" si="3"/>
        <v>44359</v>
      </c>
      <c r="E36" s="33">
        <v>456.30080000000004</v>
      </c>
      <c r="F36" s="67">
        <v>521.03965513699995</v>
      </c>
      <c r="G36" s="11">
        <f t="shared" si="9"/>
        <v>1.1418775841221402</v>
      </c>
      <c r="H36" s="66">
        <f t="shared" si="10"/>
        <v>64.738855136999916</v>
      </c>
      <c r="I36" s="1"/>
      <c r="J36" s="49"/>
      <c r="K36" s="50">
        <f>ROUND((F36/$H$18%),4)</f>
        <v>4.5674999999999999</v>
      </c>
      <c r="L36" s="58">
        <f>(F36*10^7)/10^5</f>
        <v>52103.965513700001</v>
      </c>
      <c r="M36" s="58"/>
    </row>
    <row r="37" spans="1:13" x14ac:dyDescent="0.25">
      <c r="A37" s="1"/>
      <c r="B37" s="6"/>
      <c r="C37" s="1"/>
      <c r="D37" s="46">
        <f t="shared" si="3"/>
        <v>44360</v>
      </c>
      <c r="E37" s="33">
        <v>456.30080000000004</v>
      </c>
      <c r="F37" s="67">
        <v>440.61957669999998</v>
      </c>
      <c r="G37" s="11">
        <f t="shared" si="9"/>
        <v>0.96563402189958891</v>
      </c>
      <c r="H37" s="66">
        <f t="shared" si="10"/>
        <v>-15.681223300000056</v>
      </c>
      <c r="I37" s="1"/>
      <c r="J37" s="49"/>
      <c r="K37" s="50">
        <f>ROUND((F37/$H$18%),4)</f>
        <v>3.8624999999999998</v>
      </c>
      <c r="L37" s="58">
        <f>(F37*10^7)/10^5</f>
        <v>44061.957670000003</v>
      </c>
    </row>
    <row r="38" spans="1:13" x14ac:dyDescent="0.25">
      <c r="A38" s="1"/>
      <c r="B38" s="6"/>
      <c r="C38" s="1"/>
      <c r="D38" s="46">
        <f t="shared" si="3"/>
        <v>44361</v>
      </c>
      <c r="E38" s="33">
        <v>456.30080000000004</v>
      </c>
      <c r="F38" s="67">
        <v>435.81997433999999</v>
      </c>
      <c r="G38" s="11">
        <f t="shared" si="9"/>
        <v>0.95511551665041994</v>
      </c>
      <c r="H38" s="66">
        <f t="shared" si="10"/>
        <v>-20.48082566000005</v>
      </c>
      <c r="I38" s="1"/>
      <c r="J38" s="49"/>
      <c r="K38" s="50">
        <f t="shared" si="4"/>
        <v>3.8205</v>
      </c>
      <c r="L38" s="58">
        <f t="shared" si="2"/>
        <v>43581.997433999997</v>
      </c>
    </row>
    <row r="39" spans="1:13" x14ac:dyDescent="0.25">
      <c r="A39" s="1"/>
      <c r="B39" s="6"/>
      <c r="C39" s="1"/>
      <c r="D39" s="46">
        <f t="shared" si="3"/>
        <v>44362</v>
      </c>
      <c r="E39" s="33">
        <v>456.30080000000004</v>
      </c>
      <c r="F39" s="67">
        <v>442.25988866800003</v>
      </c>
      <c r="G39" s="11">
        <f t="shared" si="9"/>
        <v>0.96922882595866588</v>
      </c>
      <c r="H39" s="66">
        <f t="shared" si="10"/>
        <v>-14.040911332000007</v>
      </c>
      <c r="I39" s="1"/>
      <c r="J39" s="49"/>
      <c r="K39" s="50">
        <f t="shared" si="4"/>
        <v>3.8769</v>
      </c>
      <c r="L39" s="58">
        <f t="shared" si="2"/>
        <v>44225.988866800006</v>
      </c>
    </row>
    <row r="40" spans="1:13" x14ac:dyDescent="0.25">
      <c r="A40" s="1"/>
      <c r="B40" s="6"/>
      <c r="C40" s="1"/>
      <c r="D40" s="46">
        <f t="shared" si="3"/>
        <v>44363</v>
      </c>
      <c r="E40" s="33">
        <v>456.30080000000004</v>
      </c>
      <c r="F40" s="67">
        <v>448.38328572700004</v>
      </c>
      <c r="G40" s="11">
        <f t="shared" si="9"/>
        <v>0.98264847602064254</v>
      </c>
      <c r="H40" s="66">
        <f t="shared" si="10"/>
        <v>-7.9175142729999948</v>
      </c>
      <c r="I40" s="1"/>
      <c r="J40" s="49"/>
      <c r="K40" s="50">
        <f t="shared" si="4"/>
        <v>3.9306000000000001</v>
      </c>
      <c r="L40" s="58">
        <f t="shared" si="2"/>
        <v>44838.328572700004</v>
      </c>
    </row>
    <row r="41" spans="1:13" x14ac:dyDescent="0.25">
      <c r="A41" s="1"/>
      <c r="B41" s="6"/>
      <c r="C41" s="1"/>
      <c r="D41" s="46">
        <f t="shared" si="3"/>
        <v>44364</v>
      </c>
      <c r="E41" s="33">
        <v>456.30080000000004</v>
      </c>
      <c r="F41" s="67">
        <v>482.72228348500005</v>
      </c>
      <c r="G41" s="11">
        <f t="shared" si="9"/>
        <v>1.0579036536534672</v>
      </c>
      <c r="H41" s="66">
        <f t="shared" si="10"/>
        <v>26.42148348500001</v>
      </c>
      <c r="I41" s="1"/>
      <c r="J41" s="49"/>
      <c r="K41" s="50">
        <f t="shared" si="4"/>
        <v>4.2316000000000003</v>
      </c>
      <c r="L41" s="58">
        <f t="shared" si="2"/>
        <v>48272.228348500001</v>
      </c>
    </row>
    <row r="42" spans="1:13" x14ac:dyDescent="0.25">
      <c r="A42" s="1"/>
      <c r="B42" s="6"/>
      <c r="C42" s="1"/>
      <c r="D42" s="46">
        <f t="shared" si="3"/>
        <v>44365</v>
      </c>
      <c r="E42" s="33">
        <v>456.30080000000004</v>
      </c>
      <c r="F42" s="67">
        <v>501.46145082799995</v>
      </c>
      <c r="G42" s="11">
        <f t="shared" si="9"/>
        <v>1.0989712286894959</v>
      </c>
      <c r="H42" s="66">
        <f t="shared" si="10"/>
        <v>45.160650827999916</v>
      </c>
      <c r="J42" s="49"/>
      <c r="K42" s="50">
        <f t="shared" si="4"/>
        <v>4.3959000000000001</v>
      </c>
      <c r="L42" s="58">
        <f t="shared" si="2"/>
        <v>50146.145082799994</v>
      </c>
    </row>
    <row r="43" spans="1:13" x14ac:dyDescent="0.25">
      <c r="A43" s="1"/>
      <c r="B43" s="6"/>
      <c r="C43" s="1"/>
      <c r="D43" s="42" t="s">
        <v>77</v>
      </c>
      <c r="E43" s="33">
        <f>SUM(E29:E42)</f>
        <v>6388.2112000000006</v>
      </c>
      <c r="F43" s="34">
        <f>SUM(F29:F42)</f>
        <v>6439.0212650330004</v>
      </c>
      <c r="G43" s="11">
        <f t="shared" ref="G43" si="11">F43/E43</f>
        <v>1.0079537234199458</v>
      </c>
      <c r="H43" s="34">
        <f>SUM(H29:H42)</f>
        <v>50.810065032999489</v>
      </c>
      <c r="I43" s="1"/>
      <c r="J43" s="5"/>
      <c r="K43" s="50"/>
    </row>
    <row r="44" spans="1:13" x14ac:dyDescent="0.25">
      <c r="A44" s="1"/>
      <c r="B44" s="6"/>
      <c r="C44" s="1"/>
      <c r="D44" s="9" t="s">
        <v>0</v>
      </c>
      <c r="E44" s="8">
        <f>AVERAGE(E29:E42)</f>
        <v>456.30080000000004</v>
      </c>
      <c r="F44" s="8">
        <f>AVERAGE(F29:F42)</f>
        <v>459.93009035950001</v>
      </c>
      <c r="G44" s="63">
        <f>AVERAGE(G29:G42)</f>
        <v>1.0079537234199456</v>
      </c>
      <c r="H44" s="55">
        <f>AVERAGE(H29:H42)</f>
        <v>3.6292903594999637</v>
      </c>
      <c r="I44" s="1"/>
      <c r="J44" s="5"/>
      <c r="K44" s="50"/>
    </row>
    <row r="45" spans="1:13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3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3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3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1:G21"/>
    <mergeCell ref="D9:F9"/>
    <mergeCell ref="D17:G17"/>
    <mergeCell ref="D18:G18"/>
    <mergeCell ref="D19:G19"/>
    <mergeCell ref="D20:G20"/>
    <mergeCell ref="D25:D27"/>
    <mergeCell ref="E25:E27"/>
    <mergeCell ref="F25:F27"/>
    <mergeCell ref="G25:G27"/>
    <mergeCell ref="H25:H27"/>
  </mergeCell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B25" workbookViewId="0">
      <selection activeCell="K32" sqref="A1:XFD1048576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  <col min="12" max="12" width="9.85546875" style="58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147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 s="69"/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65">
        <v>11304.49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452.17959999999999</v>
      </c>
      <c r="I20" s="1"/>
      <c r="J20" s="5"/>
      <c r="K20" s="58">
        <f>H20*0.9</f>
        <v>406.96163999999999</v>
      </c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145</v>
      </c>
      <c r="I21" s="1"/>
      <c r="J21" s="5"/>
      <c r="K21" s="60">
        <f>K20/H18%</f>
        <v>3.6</v>
      </c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44366</v>
      </c>
      <c r="E29" s="33">
        <v>452.17959999999999</v>
      </c>
      <c r="F29" s="33">
        <v>481.25126953900002</v>
      </c>
      <c r="G29" s="11">
        <f t="shared" ref="G29:G43" si="0">F29/E29</f>
        <v>1.0642923067272385</v>
      </c>
      <c r="H29" s="66">
        <f t="shared" ref="H29:H34" si="1">F29-E29</f>
        <v>29.071669539000027</v>
      </c>
      <c r="I29" s="1"/>
      <c r="J29" s="49"/>
      <c r="K29" s="50">
        <f>ROUND((F29/$H$18%),4)</f>
        <v>4.2572000000000001</v>
      </c>
      <c r="L29" s="58">
        <f t="shared" ref="L29:L42" si="2">(F29*10^7)/10^5</f>
        <v>48125.126953900006</v>
      </c>
    </row>
    <row r="30" spans="1:12" x14ac:dyDescent="0.25">
      <c r="A30" s="1"/>
      <c r="B30" s="6"/>
      <c r="C30" s="1"/>
      <c r="D30" s="46">
        <f>+D29+1</f>
        <v>44367</v>
      </c>
      <c r="E30" s="33">
        <v>452.17959999999999</v>
      </c>
      <c r="F30" s="67">
        <v>437.794039967</v>
      </c>
      <c r="G30" s="11">
        <f t="shared" si="0"/>
        <v>0.96818618081620667</v>
      </c>
      <c r="H30" s="66">
        <f t="shared" si="1"/>
        <v>-14.38556003299999</v>
      </c>
      <c r="I30" s="1"/>
      <c r="J30" s="49"/>
      <c r="K30" s="50">
        <f>ROUND((F30/$H$18%),4)</f>
        <v>3.8727</v>
      </c>
      <c r="L30" s="58">
        <f t="shared" si="2"/>
        <v>43779.403996699999</v>
      </c>
    </row>
    <row r="31" spans="1:12" x14ac:dyDescent="0.25">
      <c r="A31" s="1"/>
      <c r="B31" s="6"/>
      <c r="C31" s="1"/>
      <c r="D31" s="46">
        <f t="shared" ref="D31:D42" si="3">+D30+1</f>
        <v>44368</v>
      </c>
      <c r="E31" s="33">
        <v>452.17959999999999</v>
      </c>
      <c r="F31" s="68">
        <v>431.27989262299997</v>
      </c>
      <c r="G31" s="11">
        <f t="shared" si="0"/>
        <v>0.95378007460531167</v>
      </c>
      <c r="H31" s="66">
        <f t="shared" si="1"/>
        <v>-20.899707377000027</v>
      </c>
      <c r="I31" s="1"/>
      <c r="J31" s="49"/>
      <c r="K31" s="50">
        <f t="shared" ref="K31:K42" si="4">ROUND((F31/$H$18%),4)</f>
        <v>3.8151000000000002</v>
      </c>
      <c r="L31" s="58">
        <f t="shared" si="2"/>
        <v>43127.989262299998</v>
      </c>
    </row>
    <row r="32" spans="1:12" x14ac:dyDescent="0.25">
      <c r="A32" s="1"/>
      <c r="B32" s="6"/>
      <c r="C32" s="1"/>
      <c r="D32" s="46">
        <f t="shared" si="3"/>
        <v>44369</v>
      </c>
      <c r="E32" s="33">
        <v>452.17959999999999</v>
      </c>
      <c r="F32" s="67">
        <v>434.67480996699999</v>
      </c>
      <c r="G32" s="11">
        <f t="shared" si="0"/>
        <v>0.9612879704590831</v>
      </c>
      <c r="H32" s="66">
        <f t="shared" si="1"/>
        <v>-17.504790033000006</v>
      </c>
      <c r="I32" s="1"/>
      <c r="J32" s="49"/>
      <c r="K32" s="50">
        <f t="shared" si="4"/>
        <v>3.8452000000000002</v>
      </c>
      <c r="L32" s="58">
        <f t="shared" si="2"/>
        <v>43467.480996700004</v>
      </c>
    </row>
    <row r="33" spans="1:13" x14ac:dyDescent="0.25">
      <c r="A33" s="1"/>
      <c r="B33" s="6"/>
      <c r="C33" s="1"/>
      <c r="D33" s="46">
        <f t="shared" si="3"/>
        <v>44370</v>
      </c>
      <c r="E33" s="33">
        <v>452.17959999999999</v>
      </c>
      <c r="F33" s="67">
        <v>431.89351653500006</v>
      </c>
      <c r="G33" s="11">
        <f t="shared" si="0"/>
        <v>0.95513711042028449</v>
      </c>
      <c r="H33" s="66">
        <f t="shared" si="1"/>
        <v>-20.286083464999933</v>
      </c>
      <c r="I33" s="1"/>
      <c r="J33" s="49"/>
      <c r="K33" s="50">
        <f t="shared" si="4"/>
        <v>3.8205</v>
      </c>
      <c r="L33" s="58">
        <f t="shared" si="2"/>
        <v>43189.351653500002</v>
      </c>
    </row>
    <row r="34" spans="1:13" x14ac:dyDescent="0.25">
      <c r="A34" s="1"/>
      <c r="B34" s="6"/>
      <c r="C34" s="1"/>
      <c r="D34" s="46">
        <f t="shared" si="3"/>
        <v>44371</v>
      </c>
      <c r="E34" s="33">
        <v>452.17959999999999</v>
      </c>
      <c r="F34" s="67">
        <v>433.90368522099999</v>
      </c>
      <c r="G34" s="11">
        <f t="shared" si="0"/>
        <v>0.95958261987272309</v>
      </c>
      <c r="H34" s="66">
        <f t="shared" si="1"/>
        <v>-18.275914779000004</v>
      </c>
      <c r="I34" s="1"/>
      <c r="J34" s="49"/>
      <c r="K34" s="50">
        <f t="shared" si="4"/>
        <v>3.8382999999999998</v>
      </c>
      <c r="L34" s="58">
        <f t="shared" si="2"/>
        <v>43390.368522099998</v>
      </c>
    </row>
    <row r="35" spans="1:13" x14ac:dyDescent="0.25">
      <c r="A35" s="1"/>
      <c r="B35" s="6"/>
      <c r="C35" s="1"/>
      <c r="D35" s="46">
        <f t="shared" si="3"/>
        <v>44372</v>
      </c>
      <c r="E35" s="33">
        <v>452.17959999999999</v>
      </c>
      <c r="F35" s="67">
        <v>476.59128919200003</v>
      </c>
      <c r="G35" s="11">
        <f t="shared" ref="G35:G37" si="5">F35/E35</f>
        <v>1.0539867105725249</v>
      </c>
      <c r="H35" s="66">
        <f t="shared" ref="H35:H37" si="6">F35-E35</f>
        <v>24.41168919200004</v>
      </c>
      <c r="I35" s="1"/>
      <c r="J35" s="49"/>
      <c r="K35" s="50">
        <f>ROUND((F35/$H$18%),4)</f>
        <v>4.2159000000000004</v>
      </c>
      <c r="L35" s="58">
        <f>(F35*10^7)/10^5</f>
        <v>47659.128919200004</v>
      </c>
    </row>
    <row r="36" spans="1:13" x14ac:dyDescent="0.25">
      <c r="A36" s="1"/>
      <c r="B36" s="6"/>
      <c r="C36" s="1"/>
      <c r="D36" s="46">
        <f t="shared" si="3"/>
        <v>44373</v>
      </c>
      <c r="E36" s="33">
        <v>452.17959999999999</v>
      </c>
      <c r="F36" s="67">
        <v>466.79125609899995</v>
      </c>
      <c r="G36" s="11">
        <f t="shared" si="5"/>
        <v>1.032313833041119</v>
      </c>
      <c r="H36" s="66">
        <f t="shared" si="6"/>
        <v>14.611656098999958</v>
      </c>
      <c r="I36" s="1"/>
      <c r="J36" s="49"/>
      <c r="K36" s="50">
        <f>ROUND((F36/$H$18%),4)</f>
        <v>4.1292999999999997</v>
      </c>
      <c r="L36" s="58">
        <f>(F36*10^7)/10^5</f>
        <v>46679.125609899995</v>
      </c>
      <c r="M36" s="58"/>
    </row>
    <row r="37" spans="1:13" x14ac:dyDescent="0.25">
      <c r="A37" s="1"/>
      <c r="B37" s="6"/>
      <c r="C37" s="1"/>
      <c r="D37" s="46">
        <f t="shared" si="3"/>
        <v>44374</v>
      </c>
      <c r="E37" s="33">
        <v>452.17959999999999</v>
      </c>
      <c r="F37" s="67">
        <v>452.96250108300001</v>
      </c>
      <c r="G37" s="11">
        <f t="shared" si="5"/>
        <v>1.0017313940810244</v>
      </c>
      <c r="H37" s="66">
        <f t="shared" si="6"/>
        <v>0.78290108300001293</v>
      </c>
      <c r="I37" s="1"/>
      <c r="J37" s="49"/>
      <c r="K37" s="50">
        <f>ROUND((F37/$H$18%),4)</f>
        <v>4.0068999999999999</v>
      </c>
      <c r="L37" s="58">
        <f>(F37*10^7)/10^5</f>
        <v>45296.250108300002</v>
      </c>
    </row>
    <row r="38" spans="1:13" x14ac:dyDescent="0.25">
      <c r="A38" s="1"/>
      <c r="B38" s="6"/>
      <c r="C38" s="1"/>
      <c r="D38" s="46">
        <f t="shared" si="3"/>
        <v>44375</v>
      </c>
      <c r="E38" s="33">
        <v>452.17959999999999</v>
      </c>
      <c r="F38" s="67">
        <v>442.402648462</v>
      </c>
      <c r="G38" s="11">
        <f t="shared" ref="G38" si="7">F38/E38</f>
        <v>0.97837816757323859</v>
      </c>
      <c r="H38" s="66">
        <f t="shared" ref="H38" si="8">F38-E38</f>
        <v>-9.7769515379999916</v>
      </c>
      <c r="I38" s="1"/>
      <c r="J38" s="49"/>
      <c r="K38" s="50">
        <f t="shared" si="4"/>
        <v>3.9135</v>
      </c>
      <c r="L38" s="58">
        <f t="shared" si="2"/>
        <v>44240.2648462</v>
      </c>
    </row>
    <row r="39" spans="1:13" x14ac:dyDescent="0.25">
      <c r="A39" s="1"/>
      <c r="B39" s="6"/>
      <c r="C39" s="1"/>
      <c r="D39" s="46">
        <f t="shared" si="3"/>
        <v>44376</v>
      </c>
      <c r="E39" s="33">
        <v>452.17959999999999</v>
      </c>
      <c r="F39" s="67">
        <v>451.21624386400003</v>
      </c>
      <c r="G39" s="11">
        <f t="shared" ref="G39" si="9">F39/E39</f>
        <v>0.99786952764786385</v>
      </c>
      <c r="H39" s="66">
        <f t="shared" ref="H39" si="10">F39-E39</f>
        <v>-0.96335613599995895</v>
      </c>
      <c r="I39" s="1"/>
      <c r="J39" s="49"/>
      <c r="K39" s="50">
        <f t="shared" si="4"/>
        <v>3.9914999999999998</v>
      </c>
      <c r="L39" s="58">
        <f t="shared" si="2"/>
        <v>45121.624386400006</v>
      </c>
    </row>
    <row r="40" spans="1:13" x14ac:dyDescent="0.25">
      <c r="A40" s="1"/>
      <c r="B40" s="6"/>
      <c r="C40" s="1"/>
      <c r="D40" s="46">
        <f t="shared" si="3"/>
        <v>44377</v>
      </c>
      <c r="E40" s="33">
        <v>452.17959999999999</v>
      </c>
      <c r="F40" s="67">
        <v>448.36100905500001</v>
      </c>
      <c r="G40" s="11">
        <f t="shared" ref="G40:G41" si="11">F40/E40</f>
        <v>0.99155514546653589</v>
      </c>
      <c r="H40" s="66">
        <f t="shared" ref="H40:H41" si="12">F40-E40</f>
        <v>-3.8185909449999826</v>
      </c>
      <c r="I40" s="1"/>
      <c r="J40" s="49"/>
      <c r="K40" s="50">
        <f t="shared" si="4"/>
        <v>3.9662000000000002</v>
      </c>
      <c r="L40" s="58">
        <f t="shared" si="2"/>
        <v>44836.100905500003</v>
      </c>
    </row>
    <row r="41" spans="1:13" x14ac:dyDescent="0.25">
      <c r="A41" s="1"/>
      <c r="B41" s="6"/>
      <c r="C41" s="1"/>
      <c r="D41" s="46">
        <f t="shared" si="3"/>
        <v>44378</v>
      </c>
      <c r="E41" s="33">
        <v>452.17959999999999</v>
      </c>
      <c r="F41" s="67">
        <v>477.83279763799999</v>
      </c>
      <c r="G41" s="11">
        <f t="shared" si="11"/>
        <v>1.0567323197198635</v>
      </c>
      <c r="H41" s="66">
        <f t="shared" si="12"/>
        <v>25.653197637999995</v>
      </c>
      <c r="I41" s="1"/>
      <c r="J41" s="49"/>
      <c r="K41" s="50">
        <f t="shared" si="4"/>
        <v>4.2268999999999997</v>
      </c>
      <c r="L41" s="58">
        <f t="shared" si="2"/>
        <v>47783.279763800005</v>
      </c>
    </row>
    <row r="42" spans="1:13" x14ac:dyDescent="0.25">
      <c r="A42" s="1"/>
      <c r="B42" s="6"/>
      <c r="C42" s="1"/>
      <c r="D42" s="46">
        <f t="shared" si="3"/>
        <v>44379</v>
      </c>
      <c r="E42" s="33">
        <v>452.17959999999999</v>
      </c>
      <c r="F42" s="67">
        <v>511.16446546400005</v>
      </c>
      <c r="G42" s="11">
        <f t="shared" ref="G42" si="13">F42/E42</f>
        <v>1.1304456580173012</v>
      </c>
      <c r="H42" s="66">
        <f t="shared" ref="H42" si="14">F42-E42</f>
        <v>58.984865464000052</v>
      </c>
      <c r="J42" s="49"/>
      <c r="K42" s="50">
        <f t="shared" si="4"/>
        <v>4.5217999999999998</v>
      </c>
      <c r="L42" s="58">
        <f t="shared" si="2"/>
        <v>51116.446546400002</v>
      </c>
    </row>
    <row r="43" spans="1:13" x14ac:dyDescent="0.25">
      <c r="A43" s="1"/>
      <c r="B43" s="6"/>
      <c r="C43" s="1"/>
      <c r="D43" s="42" t="s">
        <v>77</v>
      </c>
      <c r="E43" s="33">
        <f>SUM(E29:E42)</f>
        <v>6330.5144000000018</v>
      </c>
      <c r="F43" s="34">
        <f>SUM(F29:F42)</f>
        <v>6378.1194247089998</v>
      </c>
      <c r="G43" s="11">
        <f t="shared" si="0"/>
        <v>1.0075199299300224</v>
      </c>
      <c r="H43" s="34">
        <f>SUM(H29:H42)</f>
        <v>47.60502470900019</v>
      </c>
      <c r="I43" s="1"/>
      <c r="J43" s="5"/>
      <c r="K43" s="50"/>
    </row>
    <row r="44" spans="1:13" x14ac:dyDescent="0.25">
      <c r="A44" s="1"/>
      <c r="B44" s="6"/>
      <c r="C44" s="1"/>
      <c r="D44" s="9" t="s">
        <v>0</v>
      </c>
      <c r="E44" s="8">
        <f>AVERAGE(E29:E42)</f>
        <v>452.17960000000011</v>
      </c>
      <c r="F44" s="8">
        <f>AVERAGE(F29:F42)</f>
        <v>455.57995890778568</v>
      </c>
      <c r="G44" s="63">
        <f>AVERAGE(G29:G42)</f>
        <v>1.0075199299300228</v>
      </c>
      <c r="H44" s="55">
        <f>AVERAGE(H29:H42)</f>
        <v>3.4003589077857277</v>
      </c>
      <c r="I44" s="1"/>
      <c r="J44" s="5"/>
      <c r="K44" s="50"/>
    </row>
    <row r="45" spans="1:13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3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3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3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1:G21"/>
    <mergeCell ref="D9:F9"/>
    <mergeCell ref="D17:G17"/>
    <mergeCell ref="D18:G18"/>
    <mergeCell ref="D19:G19"/>
    <mergeCell ref="D20:G20"/>
    <mergeCell ref="D25:D27"/>
    <mergeCell ref="E25:E27"/>
    <mergeCell ref="F25:F27"/>
    <mergeCell ref="G25:G27"/>
    <mergeCell ref="H25:H27"/>
  </mergeCell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C37" workbookViewId="0">
      <selection activeCell="C1" sqref="A1:XFD1048576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  <col min="12" max="12" width="9.85546875" style="58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148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 s="69"/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65">
        <v>11164.89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446.59559999999999</v>
      </c>
      <c r="I20" s="1"/>
      <c r="J20" s="5"/>
      <c r="K20" s="58">
        <f>H20*0.9</f>
        <v>401.93603999999999</v>
      </c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145</v>
      </c>
      <c r="I21" s="1"/>
      <c r="J21" s="5"/>
      <c r="K21" s="60">
        <f>K20/H18%</f>
        <v>3.6</v>
      </c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44380</v>
      </c>
      <c r="E29" s="33">
        <v>446.59559999999999</v>
      </c>
      <c r="F29" s="33">
        <v>492.26391483900005</v>
      </c>
      <c r="G29" s="11">
        <f t="shared" ref="G29:G43" si="0">F29/E29</f>
        <v>1.1022587657357128</v>
      </c>
      <c r="H29" s="66">
        <f t="shared" ref="H29" si="1">F29-E29</f>
        <v>45.668314839000061</v>
      </c>
      <c r="I29" s="1"/>
      <c r="J29" s="49"/>
      <c r="K29" s="50">
        <f>ROUND((F29/$H$18%),4)</f>
        <v>4.4089999999999998</v>
      </c>
      <c r="L29" s="58">
        <f t="shared" ref="L29:L42" si="2">(F29*10^7)/10^5</f>
        <v>49226.391483900006</v>
      </c>
    </row>
    <row r="30" spans="1:12" x14ac:dyDescent="0.25">
      <c r="A30" s="1"/>
      <c r="B30" s="6"/>
      <c r="C30" s="1"/>
      <c r="D30" s="46">
        <f>+D29+1</f>
        <v>44381</v>
      </c>
      <c r="E30" s="33">
        <v>446.59559999999999</v>
      </c>
      <c r="F30" s="67">
        <v>461.02694857399996</v>
      </c>
      <c r="G30" s="11">
        <f t="shared" ref="G30:G32" si="3">F30/E30</f>
        <v>1.0323141306676553</v>
      </c>
      <c r="H30" s="66">
        <f t="shared" ref="H30:H32" si="4">F30-E30</f>
        <v>14.431348573999969</v>
      </c>
      <c r="I30" s="1"/>
      <c r="J30" s="49"/>
      <c r="K30" s="50">
        <f>ROUND((F30/$H$18%),4)</f>
        <v>4.1292999999999997</v>
      </c>
      <c r="L30" s="58">
        <f t="shared" si="2"/>
        <v>46102.694857399998</v>
      </c>
    </row>
    <row r="31" spans="1:12" x14ac:dyDescent="0.25">
      <c r="A31" s="1"/>
      <c r="B31" s="6"/>
      <c r="C31" s="1"/>
      <c r="D31" s="46">
        <f t="shared" ref="D31:D42" si="5">+D30+1</f>
        <v>44382</v>
      </c>
      <c r="E31" s="33">
        <v>446.59559999999999</v>
      </c>
      <c r="F31" s="67">
        <v>421.21118538400003</v>
      </c>
      <c r="G31" s="11">
        <f t="shared" si="3"/>
        <v>0.94316017753869508</v>
      </c>
      <c r="H31" s="66">
        <f t="shared" si="4"/>
        <v>-25.384414615999958</v>
      </c>
      <c r="I31" s="1"/>
      <c r="J31" s="49"/>
      <c r="K31" s="50">
        <f t="shared" ref="K31:K42" si="6">ROUND((F31/$H$18%),4)</f>
        <v>3.7726000000000002</v>
      </c>
      <c r="L31" s="58">
        <f t="shared" si="2"/>
        <v>42121.118538399998</v>
      </c>
    </row>
    <row r="32" spans="1:12" x14ac:dyDescent="0.25">
      <c r="A32" s="1"/>
      <c r="B32" s="6"/>
      <c r="C32" s="1"/>
      <c r="D32" s="46">
        <f t="shared" si="5"/>
        <v>44383</v>
      </c>
      <c r="E32" s="33">
        <v>446.59559999999999</v>
      </c>
      <c r="F32" s="67">
        <v>419.22048051500002</v>
      </c>
      <c r="G32" s="11">
        <f t="shared" si="3"/>
        <v>0.93870266638318878</v>
      </c>
      <c r="H32" s="66">
        <f t="shared" si="4"/>
        <v>-27.375119484999971</v>
      </c>
      <c r="I32" s="1"/>
      <c r="J32" s="49"/>
      <c r="K32" s="50">
        <f t="shared" si="6"/>
        <v>3.7547999999999999</v>
      </c>
      <c r="L32" s="58">
        <f t="shared" si="2"/>
        <v>41922.048051500002</v>
      </c>
    </row>
    <row r="33" spans="1:13" x14ac:dyDescent="0.25">
      <c r="A33" s="1"/>
      <c r="B33" s="6"/>
      <c r="C33" s="1"/>
      <c r="D33" s="46">
        <f t="shared" si="5"/>
        <v>44384</v>
      </c>
      <c r="E33" s="33">
        <v>446.59559999999999</v>
      </c>
      <c r="F33" s="67">
        <v>423.86023060100001</v>
      </c>
      <c r="G33" s="11">
        <f t="shared" ref="G33" si="7">F33/E33</f>
        <v>0.94909181953651134</v>
      </c>
      <c r="H33" s="66">
        <f t="shared" ref="H33" si="8">F33-E33</f>
        <v>-22.735369398999978</v>
      </c>
      <c r="I33" s="1"/>
      <c r="J33" s="49"/>
      <c r="K33" s="50">
        <f t="shared" si="6"/>
        <v>3.7964000000000002</v>
      </c>
      <c r="L33" s="58">
        <f t="shared" si="2"/>
        <v>42386.0230601</v>
      </c>
    </row>
    <row r="34" spans="1:13" x14ac:dyDescent="0.25">
      <c r="A34" s="1"/>
      <c r="B34" s="6"/>
      <c r="C34" s="1"/>
      <c r="D34" s="46">
        <f t="shared" si="5"/>
        <v>44385</v>
      </c>
      <c r="E34" s="33">
        <v>446.59559999999999</v>
      </c>
      <c r="F34" s="67">
        <v>419.308889405</v>
      </c>
      <c r="G34" s="11">
        <f t="shared" ref="G34:G35" si="9">F34/E34</f>
        <v>0.93890062823055132</v>
      </c>
      <c r="H34" s="66">
        <f t="shared" ref="H34:H35" si="10">F34-E34</f>
        <v>-27.286710594999988</v>
      </c>
      <c r="I34" s="1"/>
      <c r="J34" s="49"/>
      <c r="K34" s="50">
        <f t="shared" si="6"/>
        <v>3.7555999999999998</v>
      </c>
      <c r="L34" s="58">
        <f t="shared" si="2"/>
        <v>41930.888940500001</v>
      </c>
    </row>
    <row r="35" spans="1:13" x14ac:dyDescent="0.25">
      <c r="A35" s="1"/>
      <c r="B35" s="6"/>
      <c r="C35" s="1"/>
      <c r="D35" s="46">
        <f t="shared" si="5"/>
        <v>44386</v>
      </c>
      <c r="E35" s="33">
        <v>446.59559999999999</v>
      </c>
      <c r="F35" s="67">
        <v>458.64484185100002</v>
      </c>
      <c r="G35" s="11">
        <f t="shared" si="9"/>
        <v>1.0269802072635736</v>
      </c>
      <c r="H35" s="66">
        <f t="shared" si="10"/>
        <v>12.049241851000033</v>
      </c>
      <c r="I35" s="1"/>
      <c r="J35" s="49"/>
      <c r="K35" s="50">
        <f>ROUND((F35/$H$18%),4)</f>
        <v>4.1078999999999999</v>
      </c>
      <c r="L35" s="58">
        <f>(F35*10^7)/10^5</f>
        <v>45864.484185100002</v>
      </c>
    </row>
    <row r="36" spans="1:13" x14ac:dyDescent="0.25">
      <c r="A36" s="1"/>
      <c r="B36" s="6"/>
      <c r="C36" s="1"/>
      <c r="D36" s="46">
        <f t="shared" si="5"/>
        <v>44387</v>
      </c>
      <c r="E36" s="33">
        <v>446.59559999999999</v>
      </c>
      <c r="F36" s="67">
        <v>446.90164629399993</v>
      </c>
      <c r="G36" s="11">
        <f t="shared" ref="G36:G42" si="11">F36/E36</f>
        <v>1.0006852873024275</v>
      </c>
      <c r="H36" s="66">
        <f t="shared" ref="H36:H42" si="12">F36-E36</f>
        <v>0.3060462939999411</v>
      </c>
      <c r="I36" s="1"/>
      <c r="J36" s="49"/>
      <c r="K36" s="50">
        <f>ROUND((F36/$H$18%),4)</f>
        <v>4.0026999999999999</v>
      </c>
      <c r="L36" s="58">
        <f>(F36*10^7)/10^5</f>
        <v>44690.164629399995</v>
      </c>
      <c r="M36" s="58"/>
    </row>
    <row r="37" spans="1:13" x14ac:dyDescent="0.25">
      <c r="A37" s="1"/>
      <c r="B37" s="6"/>
      <c r="C37" s="1"/>
      <c r="D37" s="46">
        <f t="shared" si="5"/>
        <v>44388</v>
      </c>
      <c r="E37" s="33">
        <v>446.59559999999999</v>
      </c>
      <c r="F37" s="67">
        <v>438.20553352399997</v>
      </c>
      <c r="G37" s="11">
        <f t="shared" si="11"/>
        <v>0.98121328003231556</v>
      </c>
      <c r="H37" s="66">
        <f t="shared" si="12"/>
        <v>-8.3900664760000154</v>
      </c>
      <c r="I37" s="1"/>
      <c r="J37" s="49"/>
      <c r="K37" s="50">
        <f>ROUND((F37/$H$18%),4)</f>
        <v>3.9249000000000001</v>
      </c>
      <c r="L37" s="58">
        <f>(F37*10^7)/10^5</f>
        <v>43820.553352399998</v>
      </c>
    </row>
    <row r="38" spans="1:13" x14ac:dyDescent="0.25">
      <c r="A38" s="1"/>
      <c r="B38" s="6"/>
      <c r="C38" s="1"/>
      <c r="D38" s="46">
        <f t="shared" si="5"/>
        <v>44389</v>
      </c>
      <c r="E38" s="33">
        <v>446.59559999999999</v>
      </c>
      <c r="F38" s="67">
        <v>432.22838549599999</v>
      </c>
      <c r="G38" s="11">
        <f t="shared" si="11"/>
        <v>0.96782947591960156</v>
      </c>
      <c r="H38" s="66">
        <f t="shared" si="12"/>
        <v>-14.367214504000003</v>
      </c>
      <c r="I38" s="1"/>
      <c r="J38" s="49"/>
      <c r="K38" s="50">
        <f t="shared" si="6"/>
        <v>3.8713000000000002</v>
      </c>
      <c r="L38" s="58">
        <f t="shared" si="2"/>
        <v>43222.838549599997</v>
      </c>
    </row>
    <row r="39" spans="1:13" x14ac:dyDescent="0.25">
      <c r="A39" s="1"/>
      <c r="B39" s="6"/>
      <c r="C39" s="1"/>
      <c r="D39" s="46">
        <f t="shared" si="5"/>
        <v>44390</v>
      </c>
      <c r="E39" s="33">
        <v>446.59559999999999</v>
      </c>
      <c r="F39" s="67">
        <v>440.14517653100006</v>
      </c>
      <c r="G39" s="11">
        <f t="shared" si="11"/>
        <v>0.98555645539499281</v>
      </c>
      <c r="H39" s="66">
        <f t="shared" si="12"/>
        <v>-6.4504234689999294</v>
      </c>
      <c r="I39" s="1"/>
      <c r="J39" s="49"/>
      <c r="K39" s="50">
        <f t="shared" si="6"/>
        <v>3.9422000000000001</v>
      </c>
      <c r="L39" s="58">
        <f t="shared" si="2"/>
        <v>44014.517653100003</v>
      </c>
    </row>
    <row r="40" spans="1:13" x14ac:dyDescent="0.25">
      <c r="A40" s="1"/>
      <c r="B40" s="6"/>
      <c r="C40" s="1"/>
      <c r="D40" s="46">
        <f t="shared" si="5"/>
        <v>44391</v>
      </c>
      <c r="E40" s="33">
        <v>446.59559999999999</v>
      </c>
      <c r="F40" s="67">
        <v>448.538050247</v>
      </c>
      <c r="G40" s="11">
        <f t="shared" si="11"/>
        <v>1.0043494612284583</v>
      </c>
      <c r="H40" s="66">
        <f t="shared" si="12"/>
        <v>1.9424502470000107</v>
      </c>
      <c r="I40" s="1"/>
      <c r="J40" s="49"/>
      <c r="K40" s="50">
        <f t="shared" si="6"/>
        <v>4.0174000000000003</v>
      </c>
      <c r="L40" s="58">
        <f t="shared" si="2"/>
        <v>44853.805024699999</v>
      </c>
    </row>
    <row r="41" spans="1:13" x14ac:dyDescent="0.25">
      <c r="A41" s="1"/>
      <c r="B41" s="6"/>
      <c r="C41" s="1"/>
      <c r="D41" s="46">
        <f t="shared" si="5"/>
        <v>44392</v>
      </c>
      <c r="E41" s="33">
        <v>446.59559999999999</v>
      </c>
      <c r="F41" s="67">
        <v>477.60785732600004</v>
      </c>
      <c r="G41" s="11">
        <f t="shared" si="11"/>
        <v>1.0694414752989059</v>
      </c>
      <c r="H41" s="66">
        <f t="shared" si="12"/>
        <v>31.012257326000054</v>
      </c>
      <c r="I41" s="1"/>
      <c r="J41" s="49"/>
      <c r="K41" s="50">
        <f t="shared" si="6"/>
        <v>4.2778</v>
      </c>
      <c r="L41" s="58">
        <f t="shared" si="2"/>
        <v>47760.785732600001</v>
      </c>
    </row>
    <row r="42" spans="1:13" x14ac:dyDescent="0.25">
      <c r="A42" s="1"/>
      <c r="B42" s="6"/>
      <c r="C42" s="1"/>
      <c r="D42" s="46">
        <f t="shared" si="5"/>
        <v>44393</v>
      </c>
      <c r="E42" s="33">
        <v>446.59559999999999</v>
      </c>
      <c r="F42" s="67">
        <v>522.25600818800001</v>
      </c>
      <c r="G42" s="11">
        <f t="shared" si="11"/>
        <v>1.1694159283880092</v>
      </c>
      <c r="H42" s="66">
        <f t="shared" si="12"/>
        <v>75.660408188000019</v>
      </c>
      <c r="J42" s="49"/>
      <c r="K42" s="50">
        <f t="shared" si="6"/>
        <v>4.6776999999999997</v>
      </c>
      <c r="L42" s="58">
        <f t="shared" si="2"/>
        <v>52225.600818799998</v>
      </c>
    </row>
    <row r="43" spans="1:13" x14ac:dyDescent="0.25">
      <c r="A43" s="1"/>
      <c r="B43" s="6"/>
      <c r="C43" s="1"/>
      <c r="D43" s="42" t="s">
        <v>77</v>
      </c>
      <c r="E43" s="33">
        <f>SUM(E29:E42)</f>
        <v>6252.3383999999987</v>
      </c>
      <c r="F43" s="34">
        <f>SUM(F29:F42)</f>
        <v>6301.4191487749995</v>
      </c>
      <c r="G43" s="11">
        <f t="shared" si="0"/>
        <v>1.0078499827800429</v>
      </c>
      <c r="H43" s="34">
        <f>SUM(H29:H42)</f>
        <v>49.080748775000245</v>
      </c>
      <c r="I43" s="1"/>
      <c r="J43" s="5"/>
      <c r="K43" s="50"/>
    </row>
    <row r="44" spans="1:13" x14ac:dyDescent="0.25">
      <c r="A44" s="1"/>
      <c r="B44" s="6"/>
      <c r="C44" s="1"/>
      <c r="D44" s="9" t="s">
        <v>0</v>
      </c>
      <c r="E44" s="8">
        <f>AVERAGE(E29:E42)</f>
        <v>446.59559999999993</v>
      </c>
      <c r="F44" s="8">
        <f>AVERAGE(F29:F42)</f>
        <v>450.10136776964282</v>
      </c>
      <c r="G44" s="63">
        <f>AVERAGE(G29:G42)</f>
        <v>1.0078499827800429</v>
      </c>
      <c r="H44" s="55">
        <f>AVERAGE(H29:H42)</f>
        <v>3.5057677696428748</v>
      </c>
      <c r="I44" s="1"/>
      <c r="J44" s="5"/>
      <c r="K44" s="50"/>
    </row>
    <row r="45" spans="1:13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3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3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3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5:D27"/>
    <mergeCell ref="E25:E27"/>
    <mergeCell ref="F25:F27"/>
    <mergeCell ref="G25:G27"/>
    <mergeCell ref="H25:H27"/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  <pageSetup paperSize="9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B24" workbookViewId="0">
      <selection activeCell="H30" sqref="A1:XFD1048576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  <col min="12" max="12" width="9.85546875" style="58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149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 s="69"/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65">
        <v>11192.8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447.71199999999999</v>
      </c>
      <c r="I20" s="1"/>
      <c r="J20" s="5"/>
      <c r="K20" s="58">
        <f>H20*0.9</f>
        <v>402.94080000000002</v>
      </c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145</v>
      </c>
      <c r="I21" s="1"/>
      <c r="J21" s="5"/>
      <c r="K21" s="60">
        <f>K20/H18%</f>
        <v>3.6</v>
      </c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44394</v>
      </c>
      <c r="E29" s="33">
        <v>447.71199999999999</v>
      </c>
      <c r="F29" s="33">
        <v>436.65468341000002</v>
      </c>
      <c r="G29" s="11">
        <f t="shared" ref="G29:G43" si="0">F29/E29</f>
        <v>0.97530261286273323</v>
      </c>
      <c r="H29" s="66">
        <f t="shared" ref="H29:H34" si="1">F29-E29</f>
        <v>-11.057316589999971</v>
      </c>
      <c r="I29" s="1"/>
      <c r="J29" s="49"/>
      <c r="K29" s="50">
        <f>ROUND((F29/$H$18%),4)</f>
        <v>3.9011999999999998</v>
      </c>
      <c r="L29" s="58">
        <f t="shared" ref="L29:L42" si="2">(F29*10^7)/10^5</f>
        <v>43665.468341000007</v>
      </c>
    </row>
    <row r="30" spans="1:12" x14ac:dyDescent="0.25">
      <c r="A30" s="1"/>
      <c r="B30" s="6"/>
      <c r="C30" s="1"/>
      <c r="D30" s="46">
        <f>+D29+1</f>
        <v>44395</v>
      </c>
      <c r="E30" s="33">
        <v>447.71199999999999</v>
      </c>
      <c r="F30" s="67">
        <v>427.86848040699999</v>
      </c>
      <c r="G30" s="11">
        <f t="shared" si="0"/>
        <v>0.95567793672494816</v>
      </c>
      <c r="H30" s="66">
        <f t="shared" si="1"/>
        <v>-19.843519592999996</v>
      </c>
      <c r="I30" s="1"/>
      <c r="J30" s="49"/>
      <c r="K30" s="50">
        <f>ROUND((F30/$H$18%),4)</f>
        <v>3.8227000000000002</v>
      </c>
      <c r="L30" s="58">
        <f t="shared" si="2"/>
        <v>42786.848040699995</v>
      </c>
    </row>
    <row r="31" spans="1:12" x14ac:dyDescent="0.25">
      <c r="A31" s="1"/>
      <c r="B31" s="6"/>
      <c r="C31" s="1"/>
      <c r="D31" s="46">
        <f t="shared" ref="D31:D42" si="3">+D30+1</f>
        <v>44396</v>
      </c>
      <c r="E31" s="33">
        <v>447.71199999999999</v>
      </c>
      <c r="F31" s="67">
        <v>420.15397263099999</v>
      </c>
      <c r="G31" s="11">
        <f t="shared" si="0"/>
        <v>0.93844697625035733</v>
      </c>
      <c r="H31" s="66">
        <f t="shared" si="1"/>
        <v>-27.558027369000001</v>
      </c>
      <c r="I31" s="1"/>
      <c r="J31" s="49"/>
      <c r="K31" s="50">
        <f t="shared" ref="K31:K42" si="4">ROUND((F31/$H$18%),4)</f>
        <v>3.7538</v>
      </c>
      <c r="L31" s="58">
        <f>(F31*10^7)/10^5</f>
        <v>42015.3972631</v>
      </c>
    </row>
    <row r="32" spans="1:12" x14ac:dyDescent="0.25">
      <c r="A32" s="1"/>
      <c r="B32" s="6"/>
      <c r="C32" s="1"/>
      <c r="D32" s="46">
        <f t="shared" si="3"/>
        <v>44397</v>
      </c>
      <c r="E32" s="33">
        <v>447.71199999999999</v>
      </c>
      <c r="F32" s="67">
        <v>450.52027892500001</v>
      </c>
      <c r="G32" s="11">
        <f t="shared" si="0"/>
        <v>1.0062725120724931</v>
      </c>
      <c r="H32" s="66">
        <f t="shared" si="1"/>
        <v>2.8082789250000246</v>
      </c>
      <c r="I32" s="1"/>
      <c r="J32" s="49"/>
      <c r="K32" s="50">
        <f t="shared" si="4"/>
        <v>4.0251000000000001</v>
      </c>
      <c r="L32" s="58">
        <f t="shared" si="2"/>
        <v>45052.027892500002</v>
      </c>
    </row>
    <row r="33" spans="1:13" x14ac:dyDescent="0.25">
      <c r="A33" s="1"/>
      <c r="B33" s="6"/>
      <c r="C33" s="1"/>
      <c r="D33" s="46">
        <f t="shared" si="3"/>
        <v>44398</v>
      </c>
      <c r="E33" s="33">
        <v>447.71199999999999</v>
      </c>
      <c r="F33" s="67">
        <v>448.71452420000003</v>
      </c>
      <c r="G33" s="11">
        <f>F33/E33</f>
        <v>1.0022392167286114</v>
      </c>
      <c r="H33" s="66">
        <f t="shared" si="1"/>
        <v>1.0025242000000389</v>
      </c>
      <c r="I33" s="1"/>
      <c r="J33" s="49"/>
      <c r="K33" s="50">
        <f t="shared" si="4"/>
        <v>4.0090000000000003</v>
      </c>
      <c r="L33" s="58">
        <f t="shared" si="2"/>
        <v>44871.452420000001</v>
      </c>
    </row>
    <row r="34" spans="1:13" x14ac:dyDescent="0.25">
      <c r="A34" s="1"/>
      <c r="B34" s="6"/>
      <c r="C34" s="1"/>
      <c r="D34" s="46">
        <f t="shared" si="3"/>
        <v>44399</v>
      </c>
      <c r="E34" s="33">
        <v>447.71199999999999</v>
      </c>
      <c r="F34" s="67">
        <v>424.20409463699997</v>
      </c>
      <c r="G34" s="11">
        <f>F34/E34</f>
        <v>0.94749324261355505</v>
      </c>
      <c r="H34" s="66">
        <f t="shared" si="1"/>
        <v>-23.50790536300002</v>
      </c>
      <c r="I34" s="1"/>
      <c r="J34" s="49"/>
      <c r="K34" s="50">
        <f t="shared" si="4"/>
        <v>3.79</v>
      </c>
      <c r="L34" s="58">
        <f t="shared" si="2"/>
        <v>42420.409463700002</v>
      </c>
    </row>
    <row r="35" spans="1:13" x14ac:dyDescent="0.25">
      <c r="A35" s="1"/>
      <c r="B35" s="6"/>
      <c r="C35" s="1"/>
      <c r="D35" s="46">
        <f t="shared" si="3"/>
        <v>44400</v>
      </c>
      <c r="E35" s="33">
        <v>447.71199999999999</v>
      </c>
      <c r="F35" s="67">
        <v>448.29742215299996</v>
      </c>
      <c r="G35" s="11">
        <f>F35/E35</f>
        <v>1.0013075864685332</v>
      </c>
      <c r="H35" s="66">
        <f t="shared" ref="H35" si="5">F35-E35</f>
        <v>0.58542215299996769</v>
      </c>
      <c r="I35" s="1"/>
      <c r="J35" s="49"/>
      <c r="K35" s="50">
        <f>ROUND((F35/$H$18%),4)</f>
        <v>4.0052000000000003</v>
      </c>
      <c r="L35" s="58">
        <f>(F35*10^7)/10^5</f>
        <v>44829.742215300001</v>
      </c>
    </row>
    <row r="36" spans="1:13" x14ac:dyDescent="0.25">
      <c r="A36" s="1"/>
      <c r="B36" s="6"/>
      <c r="C36" s="1"/>
      <c r="D36" s="46">
        <f t="shared" si="3"/>
        <v>44401</v>
      </c>
      <c r="E36" s="33">
        <v>447.71199999999999</v>
      </c>
      <c r="F36" s="67">
        <v>437.92202103299996</v>
      </c>
      <c r="G36" s="11">
        <f t="shared" ref="G36:G39" si="6">F36/E36</f>
        <v>0.97813331122015934</v>
      </c>
      <c r="H36" s="66">
        <f t="shared" ref="H36:H39" si="7">F36-E36</f>
        <v>-9.7899789670000246</v>
      </c>
      <c r="I36" s="1"/>
      <c r="J36" s="49"/>
      <c r="K36" s="50">
        <f>ROUND((F36/$H$18%),4)</f>
        <v>3.9125000000000001</v>
      </c>
      <c r="L36" s="58">
        <f>(F36*10^7)/10^5</f>
        <v>43792.202103299998</v>
      </c>
      <c r="M36" s="58"/>
    </row>
    <row r="37" spans="1:13" x14ac:dyDescent="0.25">
      <c r="A37" s="1"/>
      <c r="B37" s="6"/>
      <c r="C37" s="1"/>
      <c r="D37" s="46">
        <f t="shared" si="3"/>
        <v>44402</v>
      </c>
      <c r="E37" s="33">
        <v>447.71199999999999</v>
      </c>
      <c r="F37" s="67">
        <v>422.13562212300002</v>
      </c>
      <c r="G37" s="11">
        <f t="shared" si="6"/>
        <v>0.94287314640438502</v>
      </c>
      <c r="H37" s="66">
        <f t="shared" si="7"/>
        <v>-25.57637787699997</v>
      </c>
      <c r="I37" s="1"/>
      <c r="J37" s="49"/>
      <c r="K37" s="50">
        <f>ROUND((F37/$H$18%),4)</f>
        <v>3.7715000000000001</v>
      </c>
      <c r="L37" s="58">
        <f>(F37*10^7)/10^5</f>
        <v>42213.562212299999</v>
      </c>
    </row>
    <row r="38" spans="1:13" x14ac:dyDescent="0.25">
      <c r="A38" s="1"/>
      <c r="B38" s="6"/>
      <c r="C38" s="1"/>
      <c r="D38" s="46">
        <f t="shared" si="3"/>
        <v>44403</v>
      </c>
      <c r="E38" s="33">
        <v>447.71199999999999</v>
      </c>
      <c r="F38" s="67">
        <v>424.12138644000004</v>
      </c>
      <c r="G38" s="11">
        <f t="shared" si="6"/>
        <v>0.94730850734400696</v>
      </c>
      <c r="H38" s="66">
        <f t="shared" si="7"/>
        <v>-23.590613559999952</v>
      </c>
      <c r="I38" s="1"/>
      <c r="J38" s="49"/>
      <c r="K38" s="50">
        <f t="shared" si="4"/>
        <v>3.7892000000000001</v>
      </c>
      <c r="L38" s="58">
        <f t="shared" si="2"/>
        <v>42412.138644000006</v>
      </c>
    </row>
    <row r="39" spans="1:13" x14ac:dyDescent="0.25">
      <c r="A39" s="1"/>
      <c r="B39" s="6"/>
      <c r="C39" s="1"/>
      <c r="D39" s="46">
        <f t="shared" si="3"/>
        <v>44404</v>
      </c>
      <c r="E39" s="33">
        <v>447.71199999999999</v>
      </c>
      <c r="F39" s="67">
        <v>423.44067086799998</v>
      </c>
      <c r="G39" s="11">
        <f t="shared" si="6"/>
        <v>0.94578807552176403</v>
      </c>
      <c r="H39" s="66">
        <f t="shared" si="7"/>
        <v>-24.271329132000005</v>
      </c>
      <c r="I39" s="1"/>
      <c r="J39" s="49"/>
      <c r="K39" s="50">
        <f t="shared" si="4"/>
        <v>3.7831999999999999</v>
      </c>
      <c r="L39" s="58">
        <f t="shared" si="2"/>
        <v>42344.067086800002</v>
      </c>
    </row>
    <row r="40" spans="1:13" x14ac:dyDescent="0.25">
      <c r="A40" s="1"/>
      <c r="B40" s="6"/>
      <c r="C40" s="1"/>
      <c r="D40" s="46">
        <f t="shared" si="3"/>
        <v>44405</v>
      </c>
      <c r="E40" s="33">
        <v>447.71199999999999</v>
      </c>
      <c r="F40" s="67">
        <v>421.38170072200001</v>
      </c>
      <c r="G40" s="11">
        <f t="shared" ref="G40:G41" si="8">F40/E40</f>
        <v>0.94118920359963554</v>
      </c>
      <c r="H40" s="66">
        <f t="shared" ref="H40:H41" si="9">F40-E40</f>
        <v>-26.330299277999984</v>
      </c>
      <c r="I40" s="1"/>
      <c r="J40" s="49"/>
      <c r="K40" s="50">
        <f t="shared" si="4"/>
        <v>3.7648000000000001</v>
      </c>
      <c r="L40" s="58">
        <f t="shared" si="2"/>
        <v>42138.170072200002</v>
      </c>
    </row>
    <row r="41" spans="1:13" x14ac:dyDescent="0.25">
      <c r="A41" s="1"/>
      <c r="B41" s="6"/>
      <c r="C41" s="1"/>
      <c r="D41" s="46">
        <f t="shared" si="3"/>
        <v>44406</v>
      </c>
      <c r="E41" s="33">
        <v>447.71199999999999</v>
      </c>
      <c r="F41" s="67">
        <v>449.07266509900001</v>
      </c>
      <c r="G41" s="11">
        <f t="shared" si="8"/>
        <v>1.0030391526226681</v>
      </c>
      <c r="H41" s="66">
        <f t="shared" si="9"/>
        <v>1.3606650990000162</v>
      </c>
      <c r="I41" s="1"/>
      <c r="J41" s="49"/>
      <c r="K41" s="50">
        <f t="shared" si="4"/>
        <v>4.0122</v>
      </c>
      <c r="L41" s="58">
        <f t="shared" si="2"/>
        <v>44907.266509900001</v>
      </c>
    </row>
    <row r="42" spans="1:13" x14ac:dyDescent="0.25">
      <c r="A42" s="1"/>
      <c r="B42" s="6"/>
      <c r="C42" s="1"/>
      <c r="D42" s="46">
        <f t="shared" si="3"/>
        <v>44407</v>
      </c>
      <c r="E42" s="33">
        <v>447.71199999999999</v>
      </c>
      <c r="F42" s="67">
        <v>670.97763482899995</v>
      </c>
      <c r="G42" s="11">
        <f t="shared" ref="G42" si="10">F42/E42</f>
        <v>1.4986813729116037</v>
      </c>
      <c r="H42" s="66">
        <f t="shared" ref="H42" si="11">F42-E42</f>
        <v>223.26563482899996</v>
      </c>
      <c r="J42" s="49"/>
      <c r="K42" s="50">
        <f t="shared" si="4"/>
        <v>5.9946999999999999</v>
      </c>
      <c r="L42" s="58">
        <f t="shared" si="2"/>
        <v>67097.763482900002</v>
      </c>
    </row>
    <row r="43" spans="1:13" x14ac:dyDescent="0.25">
      <c r="A43" s="1"/>
      <c r="B43" s="6"/>
      <c r="C43" s="1"/>
      <c r="D43" s="42" t="s">
        <v>77</v>
      </c>
      <c r="E43" s="33">
        <f>SUM(E29:E42)</f>
        <v>6267.9679999999989</v>
      </c>
      <c r="F43" s="34">
        <f>SUM(F29:F42)</f>
        <v>6305.4651574769996</v>
      </c>
      <c r="G43" s="11">
        <f t="shared" si="0"/>
        <v>1.0059823466675326</v>
      </c>
      <c r="H43" s="34">
        <f>SUM(H29:H42)</f>
        <v>37.497157477000087</v>
      </c>
      <c r="I43" s="1"/>
      <c r="J43" s="5"/>
      <c r="K43" s="50"/>
    </row>
    <row r="44" spans="1:13" x14ac:dyDescent="0.25">
      <c r="A44" s="1"/>
      <c r="B44" s="6"/>
      <c r="C44" s="1"/>
      <c r="D44" s="9" t="s">
        <v>0</v>
      </c>
      <c r="E44" s="8">
        <f>AVERAGE(E29:E42)</f>
        <v>447.71199999999993</v>
      </c>
      <c r="F44" s="8">
        <f>AVERAGE(F29:F42)</f>
        <v>450.39036839121428</v>
      </c>
      <c r="G44" s="63">
        <f>AVERAGE(G29:G42)</f>
        <v>1.0059823466675322</v>
      </c>
      <c r="H44" s="55">
        <f>AVERAGE(H29:H42)</f>
        <v>2.6783683912142919</v>
      </c>
      <c r="I44" s="1"/>
      <c r="J44" s="5"/>
      <c r="K44" s="50"/>
    </row>
    <row r="45" spans="1:13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3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3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3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1:G21"/>
    <mergeCell ref="D9:F9"/>
    <mergeCell ref="D17:G17"/>
    <mergeCell ref="D18:G18"/>
    <mergeCell ref="D19:G19"/>
    <mergeCell ref="D20:G20"/>
    <mergeCell ref="D25:D27"/>
    <mergeCell ref="E25:E27"/>
    <mergeCell ref="F25:F27"/>
    <mergeCell ref="G25:G27"/>
    <mergeCell ref="H25:H27"/>
  </mergeCell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25" workbookViewId="0">
      <selection activeCell="H44" sqref="H44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  <col min="12" max="12" width="9.85546875" style="58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150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 s="69"/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65">
        <v>11167.41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446.69639999999998</v>
      </c>
      <c r="I20" s="1"/>
      <c r="J20" s="5"/>
      <c r="K20" s="58">
        <f>H20*0.9</f>
        <v>402.02675999999997</v>
      </c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145</v>
      </c>
      <c r="I21" s="1"/>
      <c r="J21" s="5"/>
      <c r="K21" s="60">
        <f>K20/H18%</f>
        <v>3.5999999999999996</v>
      </c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44408</v>
      </c>
      <c r="E29" s="33">
        <v>446.69639999999998</v>
      </c>
      <c r="F29" s="33">
        <v>434.84942234399995</v>
      </c>
      <c r="G29" s="11">
        <f t="shared" ref="G29:G43" si="0">F29/E29</f>
        <v>0.97347868114450886</v>
      </c>
      <c r="H29" s="66">
        <f t="shared" ref="H29" si="1">F29-E29</f>
        <v>-11.846977656000035</v>
      </c>
      <c r="I29" s="1"/>
      <c r="J29" s="49"/>
      <c r="K29" s="50">
        <f>ROUND((F29/$H$18%),4)</f>
        <v>3.8938999999999999</v>
      </c>
      <c r="L29" s="58">
        <f t="shared" ref="L29:L42" si="2">(F29*10^7)/10^5</f>
        <v>43484.942234399998</v>
      </c>
    </row>
    <row r="30" spans="1:12" x14ac:dyDescent="0.25">
      <c r="A30" s="1"/>
      <c r="B30" s="6"/>
      <c r="C30" s="1"/>
      <c r="D30" s="46">
        <f>+D29+1</f>
        <v>44409</v>
      </c>
      <c r="E30" s="33">
        <v>446.69639999999998</v>
      </c>
      <c r="F30" s="67">
        <v>421.46999398600002</v>
      </c>
      <c r="G30" s="11">
        <f t="shared" ref="G30" si="3">F30/E30</f>
        <v>0.94352673087582539</v>
      </c>
      <c r="H30" s="66">
        <f t="shared" ref="H30" si="4">F30-E30</f>
        <v>-25.226406013999963</v>
      </c>
      <c r="I30" s="1"/>
      <c r="J30" s="49"/>
      <c r="K30" s="50">
        <f>ROUND((F30/$H$18%),4)</f>
        <v>3.7740999999999998</v>
      </c>
      <c r="L30" s="58">
        <f t="shared" si="2"/>
        <v>42146.999398600004</v>
      </c>
    </row>
    <row r="31" spans="1:12" x14ac:dyDescent="0.25">
      <c r="A31" s="1"/>
      <c r="B31" s="6"/>
      <c r="C31" s="1"/>
      <c r="D31" s="46">
        <f t="shared" ref="D31:D42" si="5">+D30+1</f>
        <v>44410</v>
      </c>
      <c r="E31" s="33">
        <v>446.69639999999998</v>
      </c>
      <c r="F31" s="67">
        <v>427.73096396799997</v>
      </c>
      <c r="G31" s="11">
        <f t="shared" ref="G31:G42" si="6">F31/E31</f>
        <v>0.95754289483416477</v>
      </c>
      <c r="H31" s="66">
        <f t="shared" ref="H31:H42" si="7">F31-E31</f>
        <v>-18.965436032000014</v>
      </c>
      <c r="I31" s="1"/>
      <c r="J31" s="49"/>
      <c r="K31" s="50">
        <f t="shared" ref="K31:K42" si="8">ROUND((F31/$H$18%),4)</f>
        <v>3.8302</v>
      </c>
      <c r="L31" s="58">
        <f>(F31*10^7)/10^5</f>
        <v>42773.0963968</v>
      </c>
    </row>
    <row r="32" spans="1:12" x14ac:dyDescent="0.25">
      <c r="A32" s="1"/>
      <c r="B32" s="6"/>
      <c r="C32" s="1"/>
      <c r="D32" s="46">
        <f t="shared" si="5"/>
        <v>44411</v>
      </c>
      <c r="E32" s="33">
        <v>446.69639999999998</v>
      </c>
      <c r="F32" s="67">
        <v>422.963262676</v>
      </c>
      <c r="G32" s="11">
        <f t="shared" si="6"/>
        <v>0.94686964720557409</v>
      </c>
      <c r="H32" s="66">
        <f t="shared" si="7"/>
        <v>-23.733137323999983</v>
      </c>
      <c r="I32" s="1"/>
      <c r="J32" s="49"/>
      <c r="K32" s="50">
        <f t="shared" si="8"/>
        <v>3.7875000000000001</v>
      </c>
      <c r="L32" s="58">
        <f t="shared" si="2"/>
        <v>42296.326267600001</v>
      </c>
    </row>
    <row r="33" spans="1:13" x14ac:dyDescent="0.25">
      <c r="A33" s="1"/>
      <c r="B33" s="6"/>
      <c r="C33" s="1"/>
      <c r="D33" s="46">
        <f t="shared" si="5"/>
        <v>44412</v>
      </c>
      <c r="E33" s="33">
        <v>446.69639999999998</v>
      </c>
      <c r="F33" s="67">
        <v>444.09913793000004</v>
      </c>
      <c r="G33" s="11">
        <f t="shared" si="6"/>
        <v>0.99418562121834886</v>
      </c>
      <c r="H33" s="66">
        <f t="shared" si="7"/>
        <v>-2.5972620699999425</v>
      </c>
      <c r="I33" s="1"/>
      <c r="J33" s="49"/>
      <c r="K33" s="50">
        <f t="shared" si="8"/>
        <v>3.9767000000000001</v>
      </c>
      <c r="L33" s="58">
        <f t="shared" si="2"/>
        <v>44409.913793</v>
      </c>
    </row>
    <row r="34" spans="1:13" x14ac:dyDescent="0.25">
      <c r="A34" s="1"/>
      <c r="B34" s="6"/>
      <c r="C34" s="1"/>
      <c r="D34" s="46">
        <f t="shared" si="5"/>
        <v>44413</v>
      </c>
      <c r="E34" s="33">
        <v>446.69639999999998</v>
      </c>
      <c r="F34" s="67">
        <v>423.12657134</v>
      </c>
      <c r="G34" s="11">
        <f t="shared" si="6"/>
        <v>0.94723523928108666</v>
      </c>
      <c r="H34" s="66">
        <f t="shared" si="7"/>
        <v>-23.569828659999985</v>
      </c>
      <c r="I34" s="1"/>
      <c r="J34" s="49"/>
      <c r="K34" s="50">
        <f t="shared" si="8"/>
        <v>3.7888999999999999</v>
      </c>
      <c r="L34" s="58">
        <f t="shared" si="2"/>
        <v>42312.657134000001</v>
      </c>
    </row>
    <row r="35" spans="1:13" x14ac:dyDescent="0.25">
      <c r="A35" s="1"/>
      <c r="B35" s="6"/>
      <c r="C35" s="1"/>
      <c r="D35" s="46">
        <f t="shared" si="5"/>
        <v>44414</v>
      </c>
      <c r="E35" s="33">
        <v>446.69639999999998</v>
      </c>
      <c r="F35" s="67">
        <v>579.94782000700002</v>
      </c>
      <c r="G35" s="11">
        <f t="shared" si="6"/>
        <v>1.2983042173767241</v>
      </c>
      <c r="H35" s="66">
        <f t="shared" si="7"/>
        <v>133.25142000700004</v>
      </c>
      <c r="I35" s="1"/>
      <c r="J35" s="49"/>
      <c r="K35" s="50">
        <f>ROUND((F35/$H$18%),4)</f>
        <v>5.1932</v>
      </c>
      <c r="L35" s="58">
        <f>(F35*10^7)/10^5</f>
        <v>57994.782000700005</v>
      </c>
    </row>
    <row r="36" spans="1:13" x14ac:dyDescent="0.25">
      <c r="A36" s="1"/>
      <c r="B36" s="6"/>
      <c r="C36" s="1"/>
      <c r="D36" s="46">
        <f t="shared" si="5"/>
        <v>44415</v>
      </c>
      <c r="E36" s="33">
        <v>446.69639999999998</v>
      </c>
      <c r="F36" s="67">
        <v>450.36428687799997</v>
      </c>
      <c r="G36" s="11">
        <f t="shared" si="6"/>
        <v>1.0082111404479641</v>
      </c>
      <c r="H36" s="66">
        <f t="shared" si="7"/>
        <v>3.6678868779999902</v>
      </c>
      <c r="I36" s="1"/>
      <c r="J36" s="49"/>
      <c r="K36" s="50">
        <f>ROUND((F36/$H$18%),4)</f>
        <v>4.0327999999999999</v>
      </c>
      <c r="L36" s="58">
        <f>(F36*10^7)/10^5</f>
        <v>45036.428687799998</v>
      </c>
      <c r="M36" s="58"/>
    </row>
    <row r="37" spans="1:13" x14ac:dyDescent="0.25">
      <c r="A37" s="1"/>
      <c r="B37" s="6"/>
      <c r="C37" s="1"/>
      <c r="D37" s="46">
        <f t="shared" si="5"/>
        <v>44416</v>
      </c>
      <c r="E37" s="33">
        <v>446.69639999999998</v>
      </c>
      <c r="F37" s="67">
        <v>445.70633683599999</v>
      </c>
      <c r="G37" s="11">
        <f t="shared" si="6"/>
        <v>0.99778358821785895</v>
      </c>
      <c r="H37" s="66">
        <f t="shared" si="7"/>
        <v>-0.9900631639999915</v>
      </c>
      <c r="I37" s="1"/>
      <c r="J37" s="49"/>
      <c r="K37" s="50">
        <f>ROUND((F37/$H$18%),4)</f>
        <v>3.9910999999999999</v>
      </c>
      <c r="L37" s="58">
        <f>(F37*10^7)/10^5</f>
        <v>44570.633683599997</v>
      </c>
    </row>
    <row r="38" spans="1:13" x14ac:dyDescent="0.25">
      <c r="A38" s="1"/>
      <c r="B38" s="6"/>
      <c r="C38" s="1"/>
      <c r="D38" s="46">
        <f t="shared" si="5"/>
        <v>44417</v>
      </c>
      <c r="E38" s="33">
        <v>446.69639999999998</v>
      </c>
      <c r="F38" s="67">
        <v>423.77641729699997</v>
      </c>
      <c r="G38" s="11">
        <f t="shared" si="6"/>
        <v>0.94869002144857217</v>
      </c>
      <c r="H38" s="66">
        <f t="shared" si="7"/>
        <v>-22.919982703000016</v>
      </c>
      <c r="I38" s="1"/>
      <c r="J38" s="49"/>
      <c r="K38" s="50">
        <f t="shared" si="8"/>
        <v>3.7948</v>
      </c>
      <c r="L38" s="58">
        <f t="shared" si="2"/>
        <v>42377.641729700001</v>
      </c>
    </row>
    <row r="39" spans="1:13" x14ac:dyDescent="0.25">
      <c r="A39" s="1"/>
      <c r="B39" s="6"/>
      <c r="C39" s="1"/>
      <c r="D39" s="46">
        <f t="shared" si="5"/>
        <v>44418</v>
      </c>
      <c r="E39" s="33">
        <v>446.69639999999998</v>
      </c>
      <c r="F39" s="67">
        <v>426.43282198000003</v>
      </c>
      <c r="G39" s="11">
        <f t="shared" si="6"/>
        <v>0.9546368002518042</v>
      </c>
      <c r="H39" s="66">
        <f t="shared" si="7"/>
        <v>-20.263578019999954</v>
      </c>
      <c r="I39" s="1"/>
      <c r="J39" s="49"/>
      <c r="K39" s="50">
        <f t="shared" si="8"/>
        <v>3.8184999999999998</v>
      </c>
      <c r="L39" s="58">
        <f t="shared" si="2"/>
        <v>42643.282198000001</v>
      </c>
    </row>
    <row r="40" spans="1:13" x14ac:dyDescent="0.25">
      <c r="A40" s="1"/>
      <c r="B40" s="6"/>
      <c r="C40" s="1"/>
      <c r="D40" s="46">
        <f t="shared" si="5"/>
        <v>44419</v>
      </c>
      <c r="E40" s="33">
        <v>446.69639999999998</v>
      </c>
      <c r="F40" s="67">
        <v>423.44399057499999</v>
      </c>
      <c r="G40" s="11">
        <f t="shared" si="6"/>
        <v>0.94794583205729888</v>
      </c>
      <c r="H40" s="66">
        <f t="shared" si="7"/>
        <v>-23.252409424999996</v>
      </c>
      <c r="I40" s="1"/>
      <c r="J40" s="49"/>
      <c r="K40" s="50">
        <f t="shared" si="8"/>
        <v>3.7917999999999998</v>
      </c>
      <c r="L40" s="58">
        <f t="shared" si="2"/>
        <v>42344.399057499999</v>
      </c>
    </row>
    <row r="41" spans="1:13" x14ac:dyDescent="0.25">
      <c r="A41" s="1"/>
      <c r="B41" s="6"/>
      <c r="C41" s="1"/>
      <c r="D41" s="46">
        <f t="shared" si="5"/>
        <v>44420</v>
      </c>
      <c r="E41" s="33">
        <v>446.69639999999998</v>
      </c>
      <c r="F41" s="67">
        <v>422.48148709600002</v>
      </c>
      <c r="G41" s="11">
        <f t="shared" si="6"/>
        <v>0.94579111695549822</v>
      </c>
      <c r="H41" s="66">
        <f t="shared" si="7"/>
        <v>-24.214912903999959</v>
      </c>
      <c r="I41" s="1"/>
      <c r="J41" s="49"/>
      <c r="K41" s="50">
        <f t="shared" si="8"/>
        <v>3.7831999999999999</v>
      </c>
      <c r="L41" s="58">
        <f t="shared" si="2"/>
        <v>42248.148709599998</v>
      </c>
    </row>
    <row r="42" spans="1:13" x14ac:dyDescent="0.25">
      <c r="A42" s="1"/>
      <c r="B42" s="6"/>
      <c r="C42" s="1"/>
      <c r="D42" s="46">
        <f t="shared" si="5"/>
        <v>44421</v>
      </c>
      <c r="E42" s="33">
        <v>446.69639999999998</v>
      </c>
      <c r="F42" s="67">
        <v>550.21720148700001</v>
      </c>
      <c r="G42" s="11">
        <f t="shared" si="6"/>
        <v>1.2317475616257485</v>
      </c>
      <c r="H42" s="66">
        <f t="shared" si="7"/>
        <v>103.52080148700003</v>
      </c>
      <c r="J42" s="49"/>
      <c r="K42" s="50">
        <f t="shared" si="8"/>
        <v>4.9269999999999996</v>
      </c>
      <c r="L42" s="58">
        <f t="shared" si="2"/>
        <v>55021.720148699998</v>
      </c>
    </row>
    <row r="43" spans="1:13" x14ac:dyDescent="0.25">
      <c r="A43" s="1"/>
      <c r="B43" s="6"/>
      <c r="C43" s="1"/>
      <c r="D43" s="42" t="s">
        <v>77</v>
      </c>
      <c r="E43" s="33">
        <f>SUM(E29:E42)</f>
        <v>6253.7495999999983</v>
      </c>
      <c r="F43" s="34">
        <f>SUM(F29:F42)</f>
        <v>6296.6097143999987</v>
      </c>
      <c r="G43" s="11">
        <f t="shared" si="0"/>
        <v>1.0068535066386413</v>
      </c>
      <c r="H43" s="34">
        <f>SUM(H29:H42)</f>
        <v>42.860114400000214</v>
      </c>
      <c r="I43" s="1"/>
      <c r="J43" s="5"/>
      <c r="K43" s="50"/>
    </row>
    <row r="44" spans="1:13" x14ac:dyDescent="0.25">
      <c r="A44" s="1"/>
      <c r="B44" s="6"/>
      <c r="C44" s="1"/>
      <c r="D44" s="9" t="s">
        <v>0</v>
      </c>
      <c r="E44" s="8">
        <f>AVERAGE(E29:E42)</f>
        <v>446.69639999999987</v>
      </c>
      <c r="F44" s="8">
        <f>AVERAGE(F29:F42)</f>
        <v>449.75783674285702</v>
      </c>
      <c r="G44" s="63">
        <f>AVERAGE(G29:G42)</f>
        <v>1.006853506638641</v>
      </c>
      <c r="H44" s="55">
        <f>AVERAGE(H29:H42)</f>
        <v>3.0614367428571581</v>
      </c>
      <c r="I44" s="1"/>
      <c r="J44" s="5"/>
      <c r="K44" s="50"/>
    </row>
    <row r="45" spans="1:13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3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3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3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1:G21"/>
    <mergeCell ref="D9:F9"/>
    <mergeCell ref="D17:G17"/>
    <mergeCell ref="D18:G18"/>
    <mergeCell ref="D19:G19"/>
    <mergeCell ref="D20:G20"/>
    <mergeCell ref="D25:D27"/>
    <mergeCell ref="E25:E27"/>
    <mergeCell ref="F25:F27"/>
    <mergeCell ref="G25:G27"/>
    <mergeCell ref="H25:H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1:K49"/>
  <sheetViews>
    <sheetView showGridLines="0" zoomScaleNormal="100" workbookViewId="0"/>
  </sheetViews>
  <sheetFormatPr defaultRowHeight="12.75" x14ac:dyDescent="0.25"/>
  <cols>
    <col min="1" max="2" width="9.140625" style="1"/>
    <col min="3" max="3" width="4.7109375" style="1" customWidth="1"/>
    <col min="4" max="4" width="24.5703125" style="1" customWidth="1"/>
    <col min="5" max="5" width="19.5703125" style="1" bestFit="1" customWidth="1"/>
    <col min="6" max="8" width="18.7109375" style="1" customWidth="1"/>
    <col min="9" max="258" width="9.140625" style="1"/>
    <col min="259" max="259" width="4.7109375" style="1" customWidth="1"/>
    <col min="260" max="260" width="20.7109375" style="1" customWidth="1"/>
    <col min="261" max="264" width="18.7109375" style="1" customWidth="1"/>
    <col min="265" max="514" width="9.140625" style="1"/>
    <col min="515" max="515" width="4.7109375" style="1" customWidth="1"/>
    <col min="516" max="516" width="20.7109375" style="1" customWidth="1"/>
    <col min="517" max="520" width="18.7109375" style="1" customWidth="1"/>
    <col min="521" max="770" width="9.140625" style="1"/>
    <col min="771" max="771" width="4.7109375" style="1" customWidth="1"/>
    <col min="772" max="772" width="20.7109375" style="1" customWidth="1"/>
    <col min="773" max="776" width="18.7109375" style="1" customWidth="1"/>
    <col min="777" max="1026" width="9.140625" style="1"/>
    <col min="1027" max="1027" width="4.7109375" style="1" customWidth="1"/>
    <col min="1028" max="1028" width="20.7109375" style="1" customWidth="1"/>
    <col min="1029" max="1032" width="18.7109375" style="1" customWidth="1"/>
    <col min="1033" max="1282" width="9.140625" style="1"/>
    <col min="1283" max="1283" width="4.7109375" style="1" customWidth="1"/>
    <col min="1284" max="1284" width="20.7109375" style="1" customWidth="1"/>
    <col min="1285" max="1288" width="18.7109375" style="1" customWidth="1"/>
    <col min="1289" max="1538" width="9.140625" style="1"/>
    <col min="1539" max="1539" width="4.7109375" style="1" customWidth="1"/>
    <col min="1540" max="1540" width="20.7109375" style="1" customWidth="1"/>
    <col min="1541" max="1544" width="18.7109375" style="1" customWidth="1"/>
    <col min="1545" max="1794" width="9.140625" style="1"/>
    <col min="1795" max="1795" width="4.7109375" style="1" customWidth="1"/>
    <col min="1796" max="1796" width="20.7109375" style="1" customWidth="1"/>
    <col min="1797" max="1800" width="18.7109375" style="1" customWidth="1"/>
    <col min="1801" max="2050" width="9.140625" style="1"/>
    <col min="2051" max="2051" width="4.7109375" style="1" customWidth="1"/>
    <col min="2052" max="2052" width="20.7109375" style="1" customWidth="1"/>
    <col min="2053" max="2056" width="18.7109375" style="1" customWidth="1"/>
    <col min="2057" max="2306" width="9.140625" style="1"/>
    <col min="2307" max="2307" width="4.7109375" style="1" customWidth="1"/>
    <col min="2308" max="2308" width="20.7109375" style="1" customWidth="1"/>
    <col min="2309" max="2312" width="18.7109375" style="1" customWidth="1"/>
    <col min="2313" max="2562" width="9.140625" style="1"/>
    <col min="2563" max="2563" width="4.7109375" style="1" customWidth="1"/>
    <col min="2564" max="2564" width="20.7109375" style="1" customWidth="1"/>
    <col min="2565" max="2568" width="18.7109375" style="1" customWidth="1"/>
    <col min="2569" max="2818" width="9.140625" style="1"/>
    <col min="2819" max="2819" width="4.7109375" style="1" customWidth="1"/>
    <col min="2820" max="2820" width="20.7109375" style="1" customWidth="1"/>
    <col min="2821" max="2824" width="18.7109375" style="1" customWidth="1"/>
    <col min="2825" max="3074" width="9.140625" style="1"/>
    <col min="3075" max="3075" width="4.7109375" style="1" customWidth="1"/>
    <col min="3076" max="3076" width="20.7109375" style="1" customWidth="1"/>
    <col min="3077" max="3080" width="18.7109375" style="1" customWidth="1"/>
    <col min="3081" max="3330" width="9.140625" style="1"/>
    <col min="3331" max="3331" width="4.7109375" style="1" customWidth="1"/>
    <col min="3332" max="3332" width="20.7109375" style="1" customWidth="1"/>
    <col min="3333" max="3336" width="18.7109375" style="1" customWidth="1"/>
    <col min="3337" max="3586" width="9.140625" style="1"/>
    <col min="3587" max="3587" width="4.7109375" style="1" customWidth="1"/>
    <col min="3588" max="3588" width="20.7109375" style="1" customWidth="1"/>
    <col min="3589" max="3592" width="18.7109375" style="1" customWidth="1"/>
    <col min="3593" max="3842" width="9.140625" style="1"/>
    <col min="3843" max="3843" width="4.7109375" style="1" customWidth="1"/>
    <col min="3844" max="3844" width="20.7109375" style="1" customWidth="1"/>
    <col min="3845" max="3848" width="18.7109375" style="1" customWidth="1"/>
    <col min="3849" max="4098" width="9.140625" style="1"/>
    <col min="4099" max="4099" width="4.7109375" style="1" customWidth="1"/>
    <col min="4100" max="4100" width="20.7109375" style="1" customWidth="1"/>
    <col min="4101" max="4104" width="18.7109375" style="1" customWidth="1"/>
    <col min="4105" max="4354" width="9.140625" style="1"/>
    <col min="4355" max="4355" width="4.7109375" style="1" customWidth="1"/>
    <col min="4356" max="4356" width="20.7109375" style="1" customWidth="1"/>
    <col min="4357" max="4360" width="18.7109375" style="1" customWidth="1"/>
    <col min="4361" max="4610" width="9.140625" style="1"/>
    <col min="4611" max="4611" width="4.7109375" style="1" customWidth="1"/>
    <col min="4612" max="4612" width="20.7109375" style="1" customWidth="1"/>
    <col min="4613" max="4616" width="18.7109375" style="1" customWidth="1"/>
    <col min="4617" max="4866" width="9.140625" style="1"/>
    <col min="4867" max="4867" width="4.7109375" style="1" customWidth="1"/>
    <col min="4868" max="4868" width="20.7109375" style="1" customWidth="1"/>
    <col min="4869" max="4872" width="18.7109375" style="1" customWidth="1"/>
    <col min="4873" max="5122" width="9.140625" style="1"/>
    <col min="5123" max="5123" width="4.7109375" style="1" customWidth="1"/>
    <col min="5124" max="5124" width="20.7109375" style="1" customWidth="1"/>
    <col min="5125" max="5128" width="18.7109375" style="1" customWidth="1"/>
    <col min="5129" max="5378" width="9.140625" style="1"/>
    <col min="5379" max="5379" width="4.7109375" style="1" customWidth="1"/>
    <col min="5380" max="5380" width="20.7109375" style="1" customWidth="1"/>
    <col min="5381" max="5384" width="18.7109375" style="1" customWidth="1"/>
    <col min="5385" max="5634" width="9.140625" style="1"/>
    <col min="5635" max="5635" width="4.7109375" style="1" customWidth="1"/>
    <col min="5636" max="5636" width="20.7109375" style="1" customWidth="1"/>
    <col min="5637" max="5640" width="18.7109375" style="1" customWidth="1"/>
    <col min="5641" max="5890" width="9.140625" style="1"/>
    <col min="5891" max="5891" width="4.7109375" style="1" customWidth="1"/>
    <col min="5892" max="5892" width="20.7109375" style="1" customWidth="1"/>
    <col min="5893" max="5896" width="18.7109375" style="1" customWidth="1"/>
    <col min="5897" max="6146" width="9.140625" style="1"/>
    <col min="6147" max="6147" width="4.7109375" style="1" customWidth="1"/>
    <col min="6148" max="6148" width="20.7109375" style="1" customWidth="1"/>
    <col min="6149" max="6152" width="18.7109375" style="1" customWidth="1"/>
    <col min="6153" max="6402" width="9.140625" style="1"/>
    <col min="6403" max="6403" width="4.7109375" style="1" customWidth="1"/>
    <col min="6404" max="6404" width="20.7109375" style="1" customWidth="1"/>
    <col min="6405" max="6408" width="18.7109375" style="1" customWidth="1"/>
    <col min="6409" max="6658" width="9.140625" style="1"/>
    <col min="6659" max="6659" width="4.7109375" style="1" customWidth="1"/>
    <col min="6660" max="6660" width="20.7109375" style="1" customWidth="1"/>
    <col min="6661" max="6664" width="18.7109375" style="1" customWidth="1"/>
    <col min="6665" max="6914" width="9.140625" style="1"/>
    <col min="6915" max="6915" width="4.7109375" style="1" customWidth="1"/>
    <col min="6916" max="6916" width="20.7109375" style="1" customWidth="1"/>
    <col min="6917" max="6920" width="18.7109375" style="1" customWidth="1"/>
    <col min="6921" max="7170" width="9.140625" style="1"/>
    <col min="7171" max="7171" width="4.7109375" style="1" customWidth="1"/>
    <col min="7172" max="7172" width="20.7109375" style="1" customWidth="1"/>
    <col min="7173" max="7176" width="18.7109375" style="1" customWidth="1"/>
    <col min="7177" max="7426" width="9.140625" style="1"/>
    <col min="7427" max="7427" width="4.7109375" style="1" customWidth="1"/>
    <col min="7428" max="7428" width="20.7109375" style="1" customWidth="1"/>
    <col min="7429" max="7432" width="18.7109375" style="1" customWidth="1"/>
    <col min="7433" max="7682" width="9.140625" style="1"/>
    <col min="7683" max="7683" width="4.7109375" style="1" customWidth="1"/>
    <col min="7684" max="7684" width="20.7109375" style="1" customWidth="1"/>
    <col min="7685" max="7688" width="18.7109375" style="1" customWidth="1"/>
    <col min="7689" max="7938" width="9.140625" style="1"/>
    <col min="7939" max="7939" width="4.7109375" style="1" customWidth="1"/>
    <col min="7940" max="7940" width="20.7109375" style="1" customWidth="1"/>
    <col min="7941" max="7944" width="18.7109375" style="1" customWidth="1"/>
    <col min="7945" max="8194" width="9.140625" style="1"/>
    <col min="8195" max="8195" width="4.7109375" style="1" customWidth="1"/>
    <col min="8196" max="8196" width="20.7109375" style="1" customWidth="1"/>
    <col min="8197" max="8200" width="18.7109375" style="1" customWidth="1"/>
    <col min="8201" max="8450" width="9.140625" style="1"/>
    <col min="8451" max="8451" width="4.7109375" style="1" customWidth="1"/>
    <col min="8452" max="8452" width="20.7109375" style="1" customWidth="1"/>
    <col min="8453" max="8456" width="18.7109375" style="1" customWidth="1"/>
    <col min="8457" max="8706" width="9.140625" style="1"/>
    <col min="8707" max="8707" width="4.7109375" style="1" customWidth="1"/>
    <col min="8708" max="8708" width="20.7109375" style="1" customWidth="1"/>
    <col min="8709" max="8712" width="18.7109375" style="1" customWidth="1"/>
    <col min="8713" max="8962" width="9.140625" style="1"/>
    <col min="8963" max="8963" width="4.7109375" style="1" customWidth="1"/>
    <col min="8964" max="8964" width="20.7109375" style="1" customWidth="1"/>
    <col min="8965" max="8968" width="18.7109375" style="1" customWidth="1"/>
    <col min="8969" max="9218" width="9.140625" style="1"/>
    <col min="9219" max="9219" width="4.7109375" style="1" customWidth="1"/>
    <col min="9220" max="9220" width="20.7109375" style="1" customWidth="1"/>
    <col min="9221" max="9224" width="18.7109375" style="1" customWidth="1"/>
    <col min="9225" max="9474" width="9.140625" style="1"/>
    <col min="9475" max="9475" width="4.7109375" style="1" customWidth="1"/>
    <col min="9476" max="9476" width="20.7109375" style="1" customWidth="1"/>
    <col min="9477" max="9480" width="18.7109375" style="1" customWidth="1"/>
    <col min="9481" max="9730" width="9.140625" style="1"/>
    <col min="9731" max="9731" width="4.7109375" style="1" customWidth="1"/>
    <col min="9732" max="9732" width="20.7109375" style="1" customWidth="1"/>
    <col min="9733" max="9736" width="18.7109375" style="1" customWidth="1"/>
    <col min="9737" max="9986" width="9.140625" style="1"/>
    <col min="9987" max="9987" width="4.7109375" style="1" customWidth="1"/>
    <col min="9988" max="9988" width="20.7109375" style="1" customWidth="1"/>
    <col min="9989" max="9992" width="18.7109375" style="1" customWidth="1"/>
    <col min="9993" max="10242" width="9.140625" style="1"/>
    <col min="10243" max="10243" width="4.7109375" style="1" customWidth="1"/>
    <col min="10244" max="10244" width="20.7109375" style="1" customWidth="1"/>
    <col min="10245" max="10248" width="18.7109375" style="1" customWidth="1"/>
    <col min="10249" max="10498" width="9.140625" style="1"/>
    <col min="10499" max="10499" width="4.7109375" style="1" customWidth="1"/>
    <col min="10500" max="10500" width="20.7109375" style="1" customWidth="1"/>
    <col min="10501" max="10504" width="18.7109375" style="1" customWidth="1"/>
    <col min="10505" max="10754" width="9.140625" style="1"/>
    <col min="10755" max="10755" width="4.7109375" style="1" customWidth="1"/>
    <col min="10756" max="10756" width="20.7109375" style="1" customWidth="1"/>
    <col min="10757" max="10760" width="18.7109375" style="1" customWidth="1"/>
    <col min="10761" max="11010" width="9.140625" style="1"/>
    <col min="11011" max="11011" width="4.7109375" style="1" customWidth="1"/>
    <col min="11012" max="11012" width="20.7109375" style="1" customWidth="1"/>
    <col min="11013" max="11016" width="18.7109375" style="1" customWidth="1"/>
    <col min="11017" max="11266" width="9.140625" style="1"/>
    <col min="11267" max="11267" width="4.7109375" style="1" customWidth="1"/>
    <col min="11268" max="11268" width="20.7109375" style="1" customWidth="1"/>
    <col min="11269" max="11272" width="18.7109375" style="1" customWidth="1"/>
    <col min="11273" max="11522" width="9.140625" style="1"/>
    <col min="11523" max="11523" width="4.7109375" style="1" customWidth="1"/>
    <col min="11524" max="11524" width="20.7109375" style="1" customWidth="1"/>
    <col min="11525" max="11528" width="18.7109375" style="1" customWidth="1"/>
    <col min="11529" max="11778" width="9.140625" style="1"/>
    <col min="11779" max="11779" width="4.7109375" style="1" customWidth="1"/>
    <col min="11780" max="11780" width="20.7109375" style="1" customWidth="1"/>
    <col min="11781" max="11784" width="18.7109375" style="1" customWidth="1"/>
    <col min="11785" max="12034" width="9.140625" style="1"/>
    <col min="12035" max="12035" width="4.7109375" style="1" customWidth="1"/>
    <col min="12036" max="12036" width="20.7109375" style="1" customWidth="1"/>
    <col min="12037" max="12040" width="18.7109375" style="1" customWidth="1"/>
    <col min="12041" max="12290" width="9.140625" style="1"/>
    <col min="12291" max="12291" width="4.7109375" style="1" customWidth="1"/>
    <col min="12292" max="12292" width="20.7109375" style="1" customWidth="1"/>
    <col min="12293" max="12296" width="18.7109375" style="1" customWidth="1"/>
    <col min="12297" max="12546" width="9.140625" style="1"/>
    <col min="12547" max="12547" width="4.7109375" style="1" customWidth="1"/>
    <col min="12548" max="12548" width="20.7109375" style="1" customWidth="1"/>
    <col min="12549" max="12552" width="18.7109375" style="1" customWidth="1"/>
    <col min="12553" max="12802" width="9.140625" style="1"/>
    <col min="12803" max="12803" width="4.7109375" style="1" customWidth="1"/>
    <col min="12804" max="12804" width="20.7109375" style="1" customWidth="1"/>
    <col min="12805" max="12808" width="18.7109375" style="1" customWidth="1"/>
    <col min="12809" max="13058" width="9.140625" style="1"/>
    <col min="13059" max="13059" width="4.7109375" style="1" customWidth="1"/>
    <col min="13060" max="13060" width="20.7109375" style="1" customWidth="1"/>
    <col min="13061" max="13064" width="18.7109375" style="1" customWidth="1"/>
    <col min="13065" max="13314" width="9.140625" style="1"/>
    <col min="13315" max="13315" width="4.7109375" style="1" customWidth="1"/>
    <col min="13316" max="13316" width="20.7109375" style="1" customWidth="1"/>
    <col min="13317" max="13320" width="18.7109375" style="1" customWidth="1"/>
    <col min="13321" max="13570" width="9.140625" style="1"/>
    <col min="13571" max="13571" width="4.7109375" style="1" customWidth="1"/>
    <col min="13572" max="13572" width="20.7109375" style="1" customWidth="1"/>
    <col min="13573" max="13576" width="18.7109375" style="1" customWidth="1"/>
    <col min="13577" max="13826" width="9.140625" style="1"/>
    <col min="13827" max="13827" width="4.7109375" style="1" customWidth="1"/>
    <col min="13828" max="13828" width="20.7109375" style="1" customWidth="1"/>
    <col min="13829" max="13832" width="18.7109375" style="1" customWidth="1"/>
    <col min="13833" max="14082" width="9.140625" style="1"/>
    <col min="14083" max="14083" width="4.7109375" style="1" customWidth="1"/>
    <col min="14084" max="14084" width="20.7109375" style="1" customWidth="1"/>
    <col min="14085" max="14088" width="18.7109375" style="1" customWidth="1"/>
    <col min="14089" max="14338" width="9.140625" style="1"/>
    <col min="14339" max="14339" width="4.7109375" style="1" customWidth="1"/>
    <col min="14340" max="14340" width="20.7109375" style="1" customWidth="1"/>
    <col min="14341" max="14344" width="18.7109375" style="1" customWidth="1"/>
    <col min="14345" max="14594" width="9.140625" style="1"/>
    <col min="14595" max="14595" width="4.7109375" style="1" customWidth="1"/>
    <col min="14596" max="14596" width="20.7109375" style="1" customWidth="1"/>
    <col min="14597" max="14600" width="18.7109375" style="1" customWidth="1"/>
    <col min="14601" max="14850" width="9.140625" style="1"/>
    <col min="14851" max="14851" width="4.7109375" style="1" customWidth="1"/>
    <col min="14852" max="14852" width="20.7109375" style="1" customWidth="1"/>
    <col min="14853" max="14856" width="18.7109375" style="1" customWidth="1"/>
    <col min="14857" max="15106" width="9.140625" style="1"/>
    <col min="15107" max="15107" width="4.7109375" style="1" customWidth="1"/>
    <col min="15108" max="15108" width="20.7109375" style="1" customWidth="1"/>
    <col min="15109" max="15112" width="18.7109375" style="1" customWidth="1"/>
    <col min="15113" max="15362" width="9.140625" style="1"/>
    <col min="15363" max="15363" width="4.7109375" style="1" customWidth="1"/>
    <col min="15364" max="15364" width="20.7109375" style="1" customWidth="1"/>
    <col min="15365" max="15368" width="18.7109375" style="1" customWidth="1"/>
    <col min="15369" max="15618" width="9.140625" style="1"/>
    <col min="15619" max="15619" width="4.7109375" style="1" customWidth="1"/>
    <col min="15620" max="15620" width="20.7109375" style="1" customWidth="1"/>
    <col min="15621" max="15624" width="18.7109375" style="1" customWidth="1"/>
    <col min="15625" max="15874" width="9.140625" style="1"/>
    <col min="15875" max="15875" width="4.7109375" style="1" customWidth="1"/>
    <col min="15876" max="15876" width="20.7109375" style="1" customWidth="1"/>
    <col min="15877" max="15880" width="18.7109375" style="1" customWidth="1"/>
    <col min="15881" max="16130" width="9.140625" style="1"/>
    <col min="16131" max="16131" width="4.7109375" style="1" customWidth="1"/>
    <col min="16132" max="16132" width="20.7109375" style="1" customWidth="1"/>
    <col min="16133" max="16136" width="18.7109375" style="1" customWidth="1"/>
    <col min="16137" max="16384" width="9.140625" style="1"/>
  </cols>
  <sheetData>
    <row r="1" spans="2:11" x14ac:dyDescent="0.25">
      <c r="K1" s="28"/>
    </row>
    <row r="2" spans="2:11" x14ac:dyDescent="0.25">
      <c r="B2" s="31"/>
      <c r="C2" s="30"/>
      <c r="D2" s="30"/>
      <c r="E2" s="30"/>
      <c r="F2" s="30"/>
      <c r="G2" s="30"/>
      <c r="H2" s="30"/>
      <c r="I2" s="30"/>
      <c r="J2" s="29"/>
      <c r="K2" s="28"/>
    </row>
    <row r="3" spans="2:11" x14ac:dyDescent="0.25">
      <c r="B3" s="6"/>
      <c r="E3" s="27"/>
      <c r="F3" s="26" t="s">
        <v>35</v>
      </c>
      <c r="G3" s="27"/>
      <c r="J3" s="5"/>
    </row>
    <row r="4" spans="2:11" x14ac:dyDescent="0.25">
      <c r="B4" s="6"/>
      <c r="F4" s="26" t="s">
        <v>34</v>
      </c>
      <c r="J4" s="5"/>
    </row>
    <row r="5" spans="2:11" x14ac:dyDescent="0.25">
      <c r="B5" s="6"/>
      <c r="D5" s="16"/>
      <c r="J5" s="5"/>
    </row>
    <row r="6" spans="2:11" x14ac:dyDescent="0.25">
      <c r="B6" s="6"/>
      <c r="E6" s="25"/>
      <c r="J6" s="5"/>
    </row>
    <row r="7" spans="2:11" ht="15" customHeight="1" x14ac:dyDescent="0.25">
      <c r="B7" s="6"/>
      <c r="D7" s="16" t="s">
        <v>33</v>
      </c>
      <c r="E7" s="24" t="s">
        <v>36</v>
      </c>
      <c r="F7" s="24"/>
      <c r="J7" s="5"/>
    </row>
    <row r="8" spans="2:11" x14ac:dyDescent="0.25">
      <c r="B8" s="6"/>
      <c r="J8" s="5"/>
    </row>
    <row r="9" spans="2:11" x14ac:dyDescent="0.25">
      <c r="B9" s="6"/>
      <c r="D9" s="96" t="s">
        <v>32</v>
      </c>
      <c r="E9" s="96"/>
      <c r="F9" s="96"/>
      <c r="J9" s="5"/>
    </row>
    <row r="10" spans="2:11" x14ac:dyDescent="0.25">
      <c r="B10" s="6"/>
      <c r="J10" s="5"/>
    </row>
    <row r="11" spans="2:11" x14ac:dyDescent="0.25">
      <c r="B11" s="6"/>
      <c r="D11" s="1" t="s">
        <v>31</v>
      </c>
      <c r="J11" s="5"/>
    </row>
    <row r="12" spans="2:11" x14ac:dyDescent="0.25">
      <c r="B12" s="6"/>
      <c r="J12" s="5"/>
    </row>
    <row r="13" spans="2:11" ht="15" customHeight="1" x14ac:dyDescent="0.25">
      <c r="B13" s="6"/>
      <c r="D13" s="16" t="s">
        <v>30</v>
      </c>
      <c r="E13" s="23" t="s">
        <v>55</v>
      </c>
      <c r="J13" s="5"/>
    </row>
    <row r="14" spans="2:11" x14ac:dyDescent="0.25">
      <c r="B14" s="6"/>
      <c r="J14" s="5"/>
    </row>
    <row r="15" spans="2:11" x14ac:dyDescent="0.25">
      <c r="B15" s="6"/>
      <c r="H15" s="36" t="s">
        <v>29</v>
      </c>
      <c r="J15" s="5"/>
    </row>
    <row r="16" spans="2:11" ht="15" customHeight="1" x14ac:dyDescent="0.25">
      <c r="B16" s="6"/>
      <c r="C16" s="22"/>
      <c r="D16" s="21"/>
      <c r="E16" s="20"/>
      <c r="F16" s="20"/>
      <c r="G16" s="19"/>
      <c r="H16" s="12" t="s">
        <v>28</v>
      </c>
      <c r="J16" s="5"/>
    </row>
    <row r="17" spans="2:10" ht="15" customHeight="1" x14ac:dyDescent="0.25">
      <c r="B17" s="6"/>
      <c r="C17" s="15" t="s">
        <v>27</v>
      </c>
      <c r="D17" s="93" t="s">
        <v>26</v>
      </c>
      <c r="E17" s="94"/>
      <c r="F17" s="94"/>
      <c r="G17" s="95"/>
      <c r="H17" s="7"/>
      <c r="J17" s="5"/>
    </row>
    <row r="18" spans="2:10" ht="15" customHeight="1" x14ac:dyDescent="0.25">
      <c r="B18" s="6"/>
      <c r="C18" s="18"/>
      <c r="D18" s="93" t="s">
        <v>25</v>
      </c>
      <c r="E18" s="94"/>
      <c r="F18" s="94"/>
      <c r="G18" s="95"/>
      <c r="H18" s="7" t="s">
        <v>56</v>
      </c>
      <c r="J18" s="5"/>
    </row>
    <row r="19" spans="2:10" ht="15" customHeight="1" x14ac:dyDescent="0.25">
      <c r="B19" s="6"/>
      <c r="C19" s="17"/>
      <c r="D19" s="93" t="s">
        <v>24</v>
      </c>
      <c r="E19" s="94"/>
      <c r="F19" s="94"/>
      <c r="G19" s="95"/>
      <c r="H19" s="7" t="s">
        <v>23</v>
      </c>
      <c r="J19" s="5"/>
    </row>
    <row r="20" spans="2:10" ht="15" customHeight="1" x14ac:dyDescent="0.25"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162.5592</v>
      </c>
      <c r="J20" s="5"/>
    </row>
    <row r="21" spans="2:10" ht="15" customHeight="1" x14ac:dyDescent="0.25">
      <c r="B21" s="6"/>
      <c r="C21" s="12" t="s">
        <v>20</v>
      </c>
      <c r="D21" s="93" t="s">
        <v>19</v>
      </c>
      <c r="E21" s="94"/>
      <c r="F21" s="94"/>
      <c r="G21" s="95"/>
      <c r="H21" s="7" t="s">
        <v>18</v>
      </c>
      <c r="J21" s="5"/>
    </row>
    <row r="22" spans="2:10" x14ac:dyDescent="0.25">
      <c r="B22" s="6"/>
      <c r="J22" s="5"/>
    </row>
    <row r="23" spans="2:10" x14ac:dyDescent="0.25">
      <c r="B23" s="6"/>
      <c r="J23" s="5"/>
    </row>
    <row r="24" spans="2:10" x14ac:dyDescent="0.25">
      <c r="B24" s="6"/>
      <c r="H24" s="16" t="s">
        <v>17</v>
      </c>
      <c r="J24" s="5"/>
    </row>
    <row r="25" spans="2:10" ht="14.1" customHeight="1" x14ac:dyDescent="0.25">
      <c r="B25" s="6"/>
      <c r="D25" s="15" t="s">
        <v>16</v>
      </c>
      <c r="E25" s="15" t="s">
        <v>15</v>
      </c>
      <c r="F25" s="15" t="s">
        <v>14</v>
      </c>
      <c r="G25" s="15" t="s">
        <v>13</v>
      </c>
      <c r="H25" s="15" t="s">
        <v>12</v>
      </c>
      <c r="J25" s="5"/>
    </row>
    <row r="26" spans="2:10" ht="14.1" customHeight="1" x14ac:dyDescent="0.25">
      <c r="B26" s="6"/>
      <c r="D26" s="13" t="s">
        <v>11</v>
      </c>
      <c r="E26" s="13" t="s">
        <v>10</v>
      </c>
      <c r="F26" s="13" t="s">
        <v>9</v>
      </c>
      <c r="G26" s="13" t="s">
        <v>8</v>
      </c>
      <c r="H26" s="13" t="s">
        <v>7</v>
      </c>
      <c r="J26" s="5"/>
    </row>
    <row r="27" spans="2:10" ht="13.5" customHeight="1" x14ac:dyDescent="0.25">
      <c r="B27" s="6"/>
      <c r="D27" s="13"/>
      <c r="E27" s="14" t="s">
        <v>6</v>
      </c>
      <c r="F27" s="13" t="s">
        <v>5</v>
      </c>
      <c r="G27" s="13" t="s">
        <v>4</v>
      </c>
      <c r="H27" s="13" t="s">
        <v>3</v>
      </c>
      <c r="J27" s="5"/>
    </row>
    <row r="28" spans="2:10" ht="14.1" customHeight="1" x14ac:dyDescent="0.25">
      <c r="B28" s="6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J28" s="5"/>
    </row>
    <row r="29" spans="2:10" ht="15" customHeight="1" x14ac:dyDescent="0.25">
      <c r="B29" s="6"/>
      <c r="D29" s="32">
        <v>43288</v>
      </c>
      <c r="E29" s="33">
        <f t="shared" ref="E29:E42" si="0">$H$20</f>
        <v>162.5592</v>
      </c>
      <c r="F29" s="8">
        <v>206.11434591300002</v>
      </c>
      <c r="G29" s="11">
        <f t="shared" ref="G29:G42" si="1">F29/E29</f>
        <v>1.2679340567190291</v>
      </c>
      <c r="H29" s="10">
        <f t="shared" ref="H29:H42" si="2">F29-E29</f>
        <v>43.555145913000018</v>
      </c>
      <c r="J29" s="5"/>
    </row>
    <row r="30" spans="2:10" ht="15" customHeight="1" x14ac:dyDescent="0.25">
      <c r="B30" s="6"/>
      <c r="D30" s="32">
        <f>D29+1</f>
        <v>43289</v>
      </c>
      <c r="E30" s="33">
        <f t="shared" si="0"/>
        <v>162.5592</v>
      </c>
      <c r="F30" s="8">
        <v>206.11434591300002</v>
      </c>
      <c r="G30" s="11">
        <f t="shared" si="1"/>
        <v>1.2679340567190291</v>
      </c>
      <c r="H30" s="10">
        <f t="shared" si="2"/>
        <v>43.555145913000018</v>
      </c>
      <c r="J30" s="5"/>
    </row>
    <row r="31" spans="2:10" ht="15" customHeight="1" x14ac:dyDescent="0.25">
      <c r="B31" s="6"/>
      <c r="D31" s="32">
        <f t="shared" ref="D31:D42" si="3">D30+1</f>
        <v>43290</v>
      </c>
      <c r="E31" s="33">
        <f t="shared" si="0"/>
        <v>162.5592</v>
      </c>
      <c r="F31" s="8">
        <v>206.11407641700001</v>
      </c>
      <c r="G31" s="11">
        <f t="shared" si="1"/>
        <v>1.2679323988860673</v>
      </c>
      <c r="H31" s="10">
        <f t="shared" si="2"/>
        <v>43.554876417000003</v>
      </c>
      <c r="J31" s="5"/>
    </row>
    <row r="32" spans="2:10" ht="15" customHeight="1" x14ac:dyDescent="0.25">
      <c r="B32" s="6"/>
      <c r="D32" s="32">
        <f t="shared" si="3"/>
        <v>43291</v>
      </c>
      <c r="E32" s="33">
        <f t="shared" si="0"/>
        <v>162.5592</v>
      </c>
      <c r="F32" s="8">
        <v>206.06393500900001</v>
      </c>
      <c r="G32" s="11">
        <f t="shared" si="1"/>
        <v>1.2676239487460568</v>
      </c>
      <c r="H32" s="10">
        <f t="shared" si="2"/>
        <v>43.504735009000001</v>
      </c>
      <c r="J32" s="5"/>
    </row>
    <row r="33" spans="2:10" ht="15" customHeight="1" x14ac:dyDescent="0.25">
      <c r="B33" s="6"/>
      <c r="D33" s="32">
        <f t="shared" si="3"/>
        <v>43292</v>
      </c>
      <c r="E33" s="33">
        <f t="shared" si="0"/>
        <v>162.5592</v>
      </c>
      <c r="F33" s="8">
        <v>206.06367799100002</v>
      </c>
      <c r="G33" s="11">
        <f t="shared" si="1"/>
        <v>1.2676223676728233</v>
      </c>
      <c r="H33" s="10">
        <f t="shared" si="2"/>
        <v>43.504477991000016</v>
      </c>
      <c r="J33" s="5"/>
    </row>
    <row r="34" spans="2:10" ht="15" customHeight="1" x14ac:dyDescent="0.25">
      <c r="B34" s="6"/>
      <c r="D34" s="32">
        <f t="shared" si="3"/>
        <v>43293</v>
      </c>
      <c r="E34" s="33">
        <f t="shared" si="0"/>
        <v>162.5592</v>
      </c>
      <c r="F34" s="8">
        <v>206.06875505799999</v>
      </c>
      <c r="G34" s="11">
        <f t="shared" si="1"/>
        <v>1.2676535997839555</v>
      </c>
      <c r="H34" s="10">
        <f t="shared" si="2"/>
        <v>43.509555057999989</v>
      </c>
      <c r="J34" s="5"/>
    </row>
    <row r="35" spans="2:10" ht="15" customHeight="1" x14ac:dyDescent="0.25">
      <c r="B35" s="6"/>
      <c r="D35" s="32">
        <f t="shared" si="3"/>
        <v>43294</v>
      </c>
      <c r="E35" s="33">
        <f t="shared" si="0"/>
        <v>162.5592</v>
      </c>
      <c r="F35" s="8">
        <v>206.06856397000001</v>
      </c>
      <c r="G35" s="11">
        <f t="shared" si="1"/>
        <v>1.2676524242860447</v>
      </c>
      <c r="H35" s="10">
        <f t="shared" si="2"/>
        <v>43.50936397000001</v>
      </c>
      <c r="J35" s="5"/>
    </row>
    <row r="36" spans="2:10" ht="15" customHeight="1" x14ac:dyDescent="0.25">
      <c r="B36" s="6"/>
      <c r="D36" s="32">
        <f t="shared" si="3"/>
        <v>43295</v>
      </c>
      <c r="E36" s="33">
        <f t="shared" si="0"/>
        <v>162.5592</v>
      </c>
      <c r="F36" s="8">
        <v>206.06856397000001</v>
      </c>
      <c r="G36" s="11">
        <f t="shared" si="1"/>
        <v>1.2676524242860447</v>
      </c>
      <c r="H36" s="10">
        <f t="shared" si="2"/>
        <v>43.50936397000001</v>
      </c>
      <c r="J36" s="5"/>
    </row>
    <row r="37" spans="2:10" ht="15" customHeight="1" x14ac:dyDescent="0.25">
      <c r="B37" s="6"/>
      <c r="D37" s="32">
        <f t="shared" si="3"/>
        <v>43296</v>
      </c>
      <c r="E37" s="33">
        <f t="shared" si="0"/>
        <v>162.5592</v>
      </c>
      <c r="F37" s="8">
        <v>206.06856397000001</v>
      </c>
      <c r="G37" s="11">
        <f t="shared" si="1"/>
        <v>1.2676524242860447</v>
      </c>
      <c r="H37" s="10">
        <f t="shared" si="2"/>
        <v>43.50936397000001</v>
      </c>
      <c r="J37" s="5"/>
    </row>
    <row r="38" spans="2:10" ht="15" customHeight="1" x14ac:dyDescent="0.25">
      <c r="B38" s="6"/>
      <c r="D38" s="32">
        <f t="shared" si="3"/>
        <v>43297</v>
      </c>
      <c r="E38" s="33">
        <f t="shared" si="0"/>
        <v>162.5592</v>
      </c>
      <c r="F38" s="8">
        <v>206.05542033499998</v>
      </c>
      <c r="G38" s="11">
        <f t="shared" si="1"/>
        <v>1.2675715698342509</v>
      </c>
      <c r="H38" s="10">
        <f t="shared" si="2"/>
        <v>43.496220334999975</v>
      </c>
      <c r="J38" s="5"/>
    </row>
    <row r="39" spans="2:10" ht="15" customHeight="1" x14ac:dyDescent="0.25">
      <c r="B39" s="6"/>
      <c r="D39" s="32">
        <f t="shared" si="3"/>
        <v>43298</v>
      </c>
      <c r="E39" s="33">
        <f t="shared" si="0"/>
        <v>162.5592</v>
      </c>
      <c r="F39" s="8">
        <v>206.05539304800001</v>
      </c>
      <c r="G39" s="11">
        <f t="shared" si="1"/>
        <v>1.2675714019754034</v>
      </c>
      <c r="H39" s="10">
        <f t="shared" si="2"/>
        <v>43.496193048000009</v>
      </c>
      <c r="J39" s="5"/>
    </row>
    <row r="40" spans="2:10" ht="15" customHeight="1" x14ac:dyDescent="0.25">
      <c r="B40" s="6"/>
      <c r="D40" s="32">
        <f t="shared" si="3"/>
        <v>43299</v>
      </c>
      <c r="E40" s="33">
        <f t="shared" si="0"/>
        <v>162.5592</v>
      </c>
      <c r="F40" s="8">
        <v>206.45439595100001</v>
      </c>
      <c r="G40" s="11">
        <f t="shared" si="1"/>
        <v>1.2700259102591549</v>
      </c>
      <c r="H40" s="10">
        <f t="shared" si="2"/>
        <v>43.895195951000005</v>
      </c>
      <c r="J40" s="5"/>
    </row>
    <row r="41" spans="2:10" ht="15" customHeight="1" x14ac:dyDescent="0.25">
      <c r="B41" s="6"/>
      <c r="D41" s="32">
        <f t="shared" si="3"/>
        <v>43300</v>
      </c>
      <c r="E41" s="33">
        <f t="shared" si="0"/>
        <v>162.5592</v>
      </c>
      <c r="F41" s="8">
        <v>206.27410578499999</v>
      </c>
      <c r="G41" s="11">
        <f t="shared" si="1"/>
        <v>1.2689168363586927</v>
      </c>
      <c r="H41" s="10">
        <f t="shared" si="2"/>
        <v>43.714905784999985</v>
      </c>
      <c r="J41" s="5"/>
    </row>
    <row r="42" spans="2:10" ht="15" customHeight="1" x14ac:dyDescent="0.25">
      <c r="B42" s="6"/>
      <c r="D42" s="32">
        <f t="shared" si="3"/>
        <v>43301</v>
      </c>
      <c r="E42" s="33">
        <f t="shared" si="0"/>
        <v>162.5592</v>
      </c>
      <c r="F42" s="8">
        <v>206.24202975699998</v>
      </c>
      <c r="G42" s="11">
        <f t="shared" si="1"/>
        <v>1.2687195173020043</v>
      </c>
      <c r="H42" s="10">
        <f t="shared" si="2"/>
        <v>43.682829756999979</v>
      </c>
      <c r="J42" s="5"/>
    </row>
    <row r="43" spans="2:10" ht="15" customHeight="1" x14ac:dyDescent="0.25">
      <c r="B43" s="6"/>
      <c r="D43" s="9" t="s">
        <v>1</v>
      </c>
      <c r="E43" s="34">
        <f>SUM(E29:E42)</f>
        <v>2275.8287999999998</v>
      </c>
      <c r="F43" s="34">
        <f>SUM(F29:F42)</f>
        <v>2885.8261730870004</v>
      </c>
      <c r="G43" s="34"/>
      <c r="H43" s="34">
        <f>SUM(H29:H42)</f>
        <v>609.99737308699991</v>
      </c>
      <c r="J43" s="5"/>
    </row>
    <row r="44" spans="2:10" ht="15" customHeight="1" x14ac:dyDescent="0.25">
      <c r="B44" s="6"/>
      <c r="D44" s="9" t="s">
        <v>0</v>
      </c>
      <c r="E44" s="8"/>
      <c r="F44" s="8">
        <f>AVERAGE(F29:F42)</f>
        <v>206.13044093478575</v>
      </c>
      <c r="G44" s="7"/>
      <c r="H44" s="8">
        <f>AVERAGE(H29:H42)</f>
        <v>43.571240934785706</v>
      </c>
      <c r="J44" s="5"/>
    </row>
    <row r="45" spans="2:10" x14ac:dyDescent="0.25">
      <c r="B45" s="6"/>
      <c r="J45" s="5"/>
    </row>
    <row r="46" spans="2:10" x14ac:dyDescent="0.25">
      <c r="B46" s="6"/>
      <c r="J46" s="5"/>
    </row>
    <row r="47" spans="2:10" x14ac:dyDescent="0.25">
      <c r="B47" s="6"/>
      <c r="J47" s="5"/>
    </row>
    <row r="48" spans="2:10" x14ac:dyDescent="0.25">
      <c r="B48" s="6"/>
      <c r="J48" s="5"/>
    </row>
    <row r="49" spans="2:10" x14ac:dyDescent="0.25">
      <c r="B49" s="4"/>
      <c r="C49" s="3"/>
      <c r="D49" s="3"/>
      <c r="E49" s="3"/>
      <c r="F49" s="3"/>
      <c r="G49" s="3"/>
      <c r="H49" s="3"/>
      <c r="I49" s="3"/>
      <c r="J49" s="2"/>
    </row>
  </sheetData>
  <mergeCells count="6"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25" workbookViewId="0">
      <selection activeCell="D29" sqref="D29:H44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  <col min="12" max="12" width="9.85546875" style="58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23" t="s">
        <v>151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 s="69"/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65">
        <v>11892.43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475.69720000000001</v>
      </c>
      <c r="I20" s="1"/>
      <c r="J20" s="5"/>
      <c r="K20" s="58">
        <f>H20*0.9</f>
        <v>428.12747999999999</v>
      </c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145</v>
      </c>
      <c r="I21" s="1"/>
      <c r="J21" s="5"/>
      <c r="K21" s="60">
        <f>K20/H18%</f>
        <v>3.5999999999999996</v>
      </c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44422</v>
      </c>
      <c r="E29" s="33">
        <f>$H$20</f>
        <v>475.69720000000001</v>
      </c>
      <c r="F29" s="33">
        <v>539.83472268399998</v>
      </c>
      <c r="G29" s="11">
        <f t="shared" ref="G29:G43" si="0">F29/E29</f>
        <v>1.1348284637454245</v>
      </c>
      <c r="H29" s="66">
        <f t="shared" ref="H29:H42" si="1">F29-E29</f>
        <v>64.137522683999975</v>
      </c>
      <c r="I29" s="1"/>
      <c r="J29" s="49"/>
      <c r="K29" s="50">
        <f>ROUND((F29/$H$18%),4)</f>
        <v>4.5392999999999999</v>
      </c>
      <c r="L29" s="58">
        <f t="shared" ref="L29:L42" si="2">(F29*10^7)/10^5</f>
        <v>53983.472268400001</v>
      </c>
    </row>
    <row r="30" spans="1:12" x14ac:dyDescent="0.25">
      <c r="A30" s="1"/>
      <c r="B30" s="6"/>
      <c r="C30" s="1"/>
      <c r="D30" s="46">
        <f>+D29+1</f>
        <v>44423</v>
      </c>
      <c r="E30" s="33">
        <f t="shared" ref="E30:E42" si="3">$H$20</f>
        <v>475.69720000000001</v>
      </c>
      <c r="F30" s="67">
        <v>532.10739661800005</v>
      </c>
      <c r="G30" s="11">
        <f t="shared" si="0"/>
        <v>1.1185842519527129</v>
      </c>
      <c r="H30" s="66">
        <f t="shared" si="1"/>
        <v>56.410196618000043</v>
      </c>
      <c r="I30" s="1"/>
      <c r="J30" s="49"/>
      <c r="K30" s="50">
        <f>ROUND((F30/$H$18%),4)</f>
        <v>4.4743000000000004</v>
      </c>
      <c r="L30" s="58">
        <f t="shared" si="2"/>
        <v>53210.739661800006</v>
      </c>
    </row>
    <row r="31" spans="1:12" x14ac:dyDescent="0.25">
      <c r="A31" s="1"/>
      <c r="B31" s="6"/>
      <c r="C31" s="1"/>
      <c r="D31" s="46">
        <f t="shared" ref="D31:D42" si="4">+D30+1</f>
        <v>44424</v>
      </c>
      <c r="E31" s="33">
        <f t="shared" si="3"/>
        <v>475.69720000000001</v>
      </c>
      <c r="F31" s="67">
        <v>443.20952341599997</v>
      </c>
      <c r="G31" s="11">
        <f t="shared" si="0"/>
        <v>0.93170513388769149</v>
      </c>
      <c r="H31" s="66">
        <f t="shared" si="1"/>
        <v>-32.487676584000042</v>
      </c>
      <c r="I31" s="1"/>
      <c r="J31" s="49"/>
      <c r="K31" s="50">
        <f t="shared" ref="K31:K42" si="5">ROUND((F31/$H$18%),4)</f>
        <v>3.7267999999999999</v>
      </c>
      <c r="L31" s="58">
        <f>(F31*10^7)/10^5</f>
        <v>44320.952341600001</v>
      </c>
    </row>
    <row r="32" spans="1:12" x14ac:dyDescent="0.25">
      <c r="A32" s="1"/>
      <c r="B32" s="6"/>
      <c r="C32" s="1"/>
      <c r="D32" s="46">
        <f t="shared" si="4"/>
        <v>44425</v>
      </c>
      <c r="E32" s="33">
        <f t="shared" si="3"/>
        <v>475.69720000000001</v>
      </c>
      <c r="F32" s="67">
        <v>442.40296083000004</v>
      </c>
      <c r="G32" s="11">
        <f t="shared" si="0"/>
        <v>0.93000959608339095</v>
      </c>
      <c r="H32" s="66">
        <f t="shared" si="1"/>
        <v>-33.294239169999969</v>
      </c>
      <c r="I32" s="1"/>
      <c r="J32" s="49"/>
      <c r="K32" s="50">
        <f t="shared" si="5"/>
        <v>3.72</v>
      </c>
      <c r="L32" s="58">
        <f t="shared" si="2"/>
        <v>44240.296083000001</v>
      </c>
    </row>
    <row r="33" spans="1:13" x14ac:dyDescent="0.25">
      <c r="A33" s="1"/>
      <c r="B33" s="6"/>
      <c r="C33" s="1"/>
      <c r="D33" s="46">
        <f t="shared" si="4"/>
        <v>44426</v>
      </c>
      <c r="E33" s="33">
        <f t="shared" si="3"/>
        <v>475.69720000000001</v>
      </c>
      <c r="F33" s="67">
        <v>480.75796756599999</v>
      </c>
      <c r="G33" s="11">
        <f t="shared" si="0"/>
        <v>1.0106386322349594</v>
      </c>
      <c r="H33" s="66">
        <f t="shared" si="1"/>
        <v>5.0607675659999813</v>
      </c>
      <c r="I33" s="1"/>
      <c r="J33" s="49"/>
      <c r="K33" s="50">
        <f t="shared" si="5"/>
        <v>4.0426000000000002</v>
      </c>
      <c r="L33" s="58">
        <f t="shared" si="2"/>
        <v>48075.796756600001</v>
      </c>
    </row>
    <row r="34" spans="1:13" x14ac:dyDescent="0.25">
      <c r="A34" s="1"/>
      <c r="B34" s="6"/>
      <c r="C34" s="1"/>
      <c r="D34" s="46">
        <f t="shared" si="4"/>
        <v>44427</v>
      </c>
      <c r="E34" s="33">
        <f t="shared" si="3"/>
        <v>475.69720000000001</v>
      </c>
      <c r="F34" s="67">
        <v>472.37232981099999</v>
      </c>
      <c r="G34" s="11">
        <f t="shared" si="0"/>
        <v>0.99301053235335413</v>
      </c>
      <c r="H34" s="66">
        <f t="shared" si="1"/>
        <v>-3.3248701890000234</v>
      </c>
      <c r="I34" s="1"/>
      <c r="J34" s="49"/>
      <c r="K34" s="50">
        <f t="shared" si="5"/>
        <v>3.972</v>
      </c>
      <c r="L34" s="58">
        <f t="shared" si="2"/>
        <v>47237.232981099995</v>
      </c>
    </row>
    <row r="35" spans="1:13" x14ac:dyDescent="0.25">
      <c r="A35" s="1"/>
      <c r="B35" s="6"/>
      <c r="C35" s="1"/>
      <c r="D35" s="46">
        <f t="shared" si="4"/>
        <v>44428</v>
      </c>
      <c r="E35" s="33">
        <f t="shared" si="3"/>
        <v>475.69720000000001</v>
      </c>
      <c r="F35" s="67">
        <v>483.52542411999997</v>
      </c>
      <c r="G35" s="11">
        <f t="shared" si="0"/>
        <v>1.0164563174220911</v>
      </c>
      <c r="H35" s="66">
        <f t="shared" si="1"/>
        <v>7.8282241199999589</v>
      </c>
      <c r="I35" s="1"/>
      <c r="J35" s="49"/>
      <c r="K35" s="50">
        <f>ROUND((F35/$H$18%),4)</f>
        <v>4.0658000000000003</v>
      </c>
      <c r="L35" s="58">
        <f>(F35*10^7)/10^5</f>
        <v>48352.542411999995</v>
      </c>
    </row>
    <row r="36" spans="1:13" x14ac:dyDescent="0.25">
      <c r="A36" s="1"/>
      <c r="B36" s="6"/>
      <c r="C36" s="1"/>
      <c r="D36" s="46">
        <f t="shared" si="4"/>
        <v>44429</v>
      </c>
      <c r="E36" s="33">
        <f t="shared" si="3"/>
        <v>475.69720000000001</v>
      </c>
      <c r="F36" s="67">
        <v>475.21432275900003</v>
      </c>
      <c r="G36" s="11">
        <f t="shared" si="0"/>
        <v>0.99898490627861591</v>
      </c>
      <c r="H36" s="66">
        <f t="shared" si="1"/>
        <v>-0.48287724099998286</v>
      </c>
      <c r="I36" s="1"/>
      <c r="J36" s="49"/>
      <c r="K36" s="50">
        <f>ROUND((F36/$H$18%),4)</f>
        <v>3.9958999999999998</v>
      </c>
      <c r="L36" s="58">
        <f>(F36*10^7)/10^5</f>
        <v>47521.432275899999</v>
      </c>
      <c r="M36" s="58"/>
    </row>
    <row r="37" spans="1:13" x14ac:dyDescent="0.25">
      <c r="A37" s="1"/>
      <c r="B37" s="6"/>
      <c r="C37" s="1"/>
      <c r="D37" s="46">
        <f t="shared" si="4"/>
        <v>44430</v>
      </c>
      <c r="E37" s="33">
        <f t="shared" si="3"/>
        <v>475.69720000000001</v>
      </c>
      <c r="F37" s="67">
        <v>470.15788163999997</v>
      </c>
      <c r="G37" s="11">
        <f t="shared" si="0"/>
        <v>0.9883553690036434</v>
      </c>
      <c r="H37" s="66">
        <f t="shared" si="1"/>
        <v>-5.5393183600000384</v>
      </c>
      <c r="I37" s="1"/>
      <c r="J37" s="49"/>
      <c r="K37" s="50">
        <f>ROUND((F37/$H$18%),4)</f>
        <v>3.9533999999999998</v>
      </c>
      <c r="L37" s="58">
        <f>(F37*10^7)/10^5</f>
        <v>47015.788163999998</v>
      </c>
    </row>
    <row r="38" spans="1:13" x14ac:dyDescent="0.25">
      <c r="A38" s="1"/>
      <c r="B38" s="6"/>
      <c r="C38" s="1"/>
      <c r="D38" s="46">
        <f t="shared" si="4"/>
        <v>44431</v>
      </c>
      <c r="E38" s="33">
        <f t="shared" si="3"/>
        <v>475.69720000000001</v>
      </c>
      <c r="F38" s="67">
        <v>441.78979285600002</v>
      </c>
      <c r="G38" s="11">
        <f t="shared" si="0"/>
        <v>0.92872060810111978</v>
      </c>
      <c r="H38" s="66">
        <f t="shared" si="1"/>
        <v>-33.90740714399999</v>
      </c>
      <c r="I38" s="1"/>
      <c r="J38" s="49"/>
      <c r="K38" s="50">
        <f t="shared" si="5"/>
        <v>3.7149000000000001</v>
      </c>
      <c r="L38" s="58">
        <f t="shared" si="2"/>
        <v>44178.979285600006</v>
      </c>
    </row>
    <row r="39" spans="1:13" x14ac:dyDescent="0.25">
      <c r="A39" s="1"/>
      <c r="B39" s="6"/>
      <c r="C39" s="1"/>
      <c r="D39" s="46">
        <f t="shared" si="4"/>
        <v>44432</v>
      </c>
      <c r="E39" s="33">
        <f t="shared" si="3"/>
        <v>475.69720000000001</v>
      </c>
      <c r="F39" s="67">
        <v>443.76427204499998</v>
      </c>
      <c r="G39" s="11">
        <f t="shared" si="0"/>
        <v>0.93287131403127865</v>
      </c>
      <c r="H39" s="66">
        <f t="shared" si="1"/>
        <v>-31.932927955000025</v>
      </c>
      <c r="I39" s="1"/>
      <c r="J39" s="49"/>
      <c r="K39" s="50">
        <f t="shared" si="5"/>
        <v>3.7315</v>
      </c>
      <c r="L39" s="58">
        <f t="shared" si="2"/>
        <v>44376.427204499996</v>
      </c>
    </row>
    <row r="40" spans="1:13" x14ac:dyDescent="0.25">
      <c r="A40" s="1"/>
      <c r="B40" s="6"/>
      <c r="C40" s="1"/>
      <c r="D40" s="46">
        <f t="shared" si="4"/>
        <v>44433</v>
      </c>
      <c r="E40" s="33">
        <f t="shared" si="3"/>
        <v>475.69720000000001</v>
      </c>
      <c r="F40" s="67">
        <v>445.99016051000007</v>
      </c>
      <c r="G40" s="11">
        <f t="shared" si="0"/>
        <v>0.93755052691081653</v>
      </c>
      <c r="H40" s="66">
        <f t="shared" si="1"/>
        <v>-29.707039489999943</v>
      </c>
      <c r="I40" s="1"/>
      <c r="J40" s="49"/>
      <c r="K40" s="50">
        <f t="shared" si="5"/>
        <v>3.7502</v>
      </c>
      <c r="L40" s="58">
        <f t="shared" si="2"/>
        <v>44599.016051000006</v>
      </c>
    </row>
    <row r="41" spans="1:13" x14ac:dyDescent="0.25">
      <c r="A41" s="1"/>
      <c r="B41" s="6"/>
      <c r="C41" s="1"/>
      <c r="D41" s="46">
        <f t="shared" si="4"/>
        <v>44434</v>
      </c>
      <c r="E41" s="33">
        <f t="shared" si="3"/>
        <v>475.69720000000001</v>
      </c>
      <c r="F41" s="67">
        <v>532.57549778299995</v>
      </c>
      <c r="G41" s="11">
        <f t="shared" si="0"/>
        <v>1.1195682837380585</v>
      </c>
      <c r="H41" s="66">
        <f t="shared" si="1"/>
        <v>56.878297782999937</v>
      </c>
      <c r="I41" s="1"/>
      <c r="J41" s="49"/>
      <c r="K41" s="50">
        <f t="shared" si="5"/>
        <v>4.4782999999999999</v>
      </c>
      <c r="L41" s="58">
        <f t="shared" si="2"/>
        <v>53257.549778300003</v>
      </c>
    </row>
    <row r="42" spans="1:13" x14ac:dyDescent="0.25">
      <c r="A42" s="1"/>
      <c r="B42" s="6"/>
      <c r="C42" s="1"/>
      <c r="D42" s="46">
        <f t="shared" si="4"/>
        <v>44435</v>
      </c>
      <c r="E42" s="33">
        <f t="shared" si="3"/>
        <v>475.69720000000001</v>
      </c>
      <c r="F42" s="67">
        <v>499.90322249300004</v>
      </c>
      <c r="G42" s="11">
        <f t="shared" si="0"/>
        <v>1.0508853583603184</v>
      </c>
      <c r="H42" s="66">
        <f t="shared" si="1"/>
        <v>24.206022493000035</v>
      </c>
      <c r="J42" s="49"/>
      <c r="K42" s="50">
        <f t="shared" si="5"/>
        <v>4.2035</v>
      </c>
      <c r="L42" s="58">
        <f t="shared" si="2"/>
        <v>49990.322249300007</v>
      </c>
    </row>
    <row r="43" spans="1:13" x14ac:dyDescent="0.25">
      <c r="A43" s="1"/>
      <c r="B43" s="6"/>
      <c r="C43" s="1"/>
      <c r="D43" s="42" t="s">
        <v>77</v>
      </c>
      <c r="E43" s="33">
        <f>SUM(E29:E42)</f>
        <v>6659.7607999999982</v>
      </c>
      <c r="F43" s="34">
        <f>SUM(F29:F42)</f>
        <v>6703.6054751310003</v>
      </c>
      <c r="G43" s="11">
        <f t="shared" si="0"/>
        <v>1.0065835210073915</v>
      </c>
      <c r="H43" s="34">
        <f>SUM(H29:H42)</f>
        <v>43.844675130999917</v>
      </c>
      <c r="I43" s="1"/>
      <c r="J43" s="5"/>
      <c r="K43" s="50"/>
    </row>
    <row r="44" spans="1:13" x14ac:dyDescent="0.25">
      <c r="A44" s="1"/>
      <c r="B44" s="6"/>
      <c r="C44" s="1"/>
      <c r="D44" s="9" t="s">
        <v>0</v>
      </c>
      <c r="E44" s="8">
        <f>AVERAGE(E29:E42)</f>
        <v>475.6971999999999</v>
      </c>
      <c r="F44" s="8">
        <f>AVERAGE(F29:F42)</f>
        <v>478.82896250935715</v>
      </c>
      <c r="G44" s="63">
        <f>AVERAGE(G29:G42)</f>
        <v>1.0065835210073912</v>
      </c>
      <c r="H44" s="55">
        <f>AVERAGE(H29:H42)</f>
        <v>3.1317625093571371</v>
      </c>
      <c r="I44" s="1"/>
      <c r="J44" s="5"/>
      <c r="K44" s="50"/>
    </row>
    <row r="45" spans="1:13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3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3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3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1:G21"/>
    <mergeCell ref="D9:F9"/>
    <mergeCell ref="D17:G17"/>
    <mergeCell ref="D18:G18"/>
    <mergeCell ref="D19:G19"/>
    <mergeCell ref="D20:G20"/>
    <mergeCell ref="D25:D27"/>
    <mergeCell ref="E25:E27"/>
    <mergeCell ref="F25:F27"/>
    <mergeCell ref="G25:G27"/>
    <mergeCell ref="H25:H27"/>
  </mergeCell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C26" workbookViewId="0">
      <selection activeCell="F42" sqref="F42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  <col min="12" max="12" width="9.85546875" style="58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70" t="s">
        <v>152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 s="69"/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65">
        <v>11326.77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453.07080000000002</v>
      </c>
      <c r="I20" s="1"/>
      <c r="J20" s="5"/>
      <c r="K20" s="58">
        <f>H20*0.9</f>
        <v>407.76372000000003</v>
      </c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145</v>
      </c>
      <c r="I21" s="1"/>
      <c r="J21" s="5"/>
      <c r="K21" s="60">
        <f>K20/H18%</f>
        <v>3.6</v>
      </c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44436</v>
      </c>
      <c r="E29" s="33">
        <f>$H$20</f>
        <v>453.07080000000002</v>
      </c>
      <c r="F29" s="33">
        <v>491.31258433599999</v>
      </c>
      <c r="G29" s="11">
        <f t="shared" ref="G29:G43" si="0">F29/E29</f>
        <v>1.0844057580757798</v>
      </c>
      <c r="H29" s="66">
        <f t="shared" ref="H29:H42" si="1">F29-E29</f>
        <v>38.241784335999967</v>
      </c>
      <c r="I29" s="1"/>
      <c r="J29" s="49"/>
      <c r="K29" s="50">
        <f>ROUND((F29/$H$18%),4)</f>
        <v>4.3376000000000001</v>
      </c>
      <c r="L29" s="58">
        <f t="shared" ref="L29:L42" si="2">(F29*10^7)/10^5</f>
        <v>49131.2584336</v>
      </c>
    </row>
    <row r="30" spans="1:12" x14ac:dyDescent="0.25">
      <c r="A30" s="1"/>
      <c r="B30" s="6"/>
      <c r="C30" s="1"/>
      <c r="D30" s="46">
        <f>+D29+1</f>
        <v>44437</v>
      </c>
      <c r="E30" s="33">
        <f t="shared" ref="E30:E42" si="3">$H$20</f>
        <v>453.07080000000002</v>
      </c>
      <c r="F30" s="67">
        <v>482.13756186899997</v>
      </c>
      <c r="G30" s="11">
        <f t="shared" si="0"/>
        <v>1.0641550103626187</v>
      </c>
      <c r="H30" s="66">
        <f t="shared" si="1"/>
        <v>29.066761868999947</v>
      </c>
      <c r="I30" s="1"/>
      <c r="J30" s="49"/>
      <c r="K30" s="50">
        <f>ROUND((F30/$H$18%),4)</f>
        <v>4.2565999999999997</v>
      </c>
      <c r="L30" s="58">
        <f t="shared" si="2"/>
        <v>48213.756186899998</v>
      </c>
    </row>
    <row r="31" spans="1:12" x14ac:dyDescent="0.25">
      <c r="A31" s="1"/>
      <c r="B31" s="6"/>
      <c r="C31" s="1"/>
      <c r="D31" s="46">
        <f t="shared" ref="D31:D42" si="4">+D30+1</f>
        <v>44438</v>
      </c>
      <c r="E31" s="33">
        <f t="shared" si="3"/>
        <v>453.07080000000002</v>
      </c>
      <c r="F31" s="67">
        <v>425.437178684</v>
      </c>
      <c r="G31" s="11">
        <f t="shared" si="0"/>
        <v>0.93900816094085071</v>
      </c>
      <c r="H31" s="66">
        <f t="shared" si="1"/>
        <v>-27.633621316000017</v>
      </c>
      <c r="I31" s="1"/>
      <c r="J31" s="49"/>
      <c r="K31" s="50">
        <f t="shared" ref="K31:K42" si="5">ROUND((F31/$H$18%),4)</f>
        <v>3.7559999999999998</v>
      </c>
      <c r="L31" s="58">
        <f>(F31*10^7)/10^5</f>
        <v>42543.717868400003</v>
      </c>
    </row>
    <row r="32" spans="1:12" x14ac:dyDescent="0.25">
      <c r="A32" s="1"/>
      <c r="B32" s="6"/>
      <c r="C32" s="1"/>
      <c r="D32" s="46">
        <f t="shared" si="4"/>
        <v>44439</v>
      </c>
      <c r="E32" s="33">
        <f t="shared" si="3"/>
        <v>453.07080000000002</v>
      </c>
      <c r="F32" s="67">
        <v>436.226917555</v>
      </c>
      <c r="G32" s="11">
        <f t="shared" si="0"/>
        <v>0.96282284701419729</v>
      </c>
      <c r="H32" s="66">
        <f t="shared" si="1"/>
        <v>-16.84388244500002</v>
      </c>
      <c r="I32" s="1"/>
      <c r="J32" s="49"/>
      <c r="K32" s="50">
        <f t="shared" si="5"/>
        <v>3.8513000000000002</v>
      </c>
      <c r="L32" s="58">
        <f t="shared" si="2"/>
        <v>43622.691755500004</v>
      </c>
    </row>
    <row r="33" spans="1:13" x14ac:dyDescent="0.25">
      <c r="A33" s="1"/>
      <c r="B33" s="6"/>
      <c r="C33" s="1"/>
      <c r="D33" s="46">
        <f t="shared" si="4"/>
        <v>44440</v>
      </c>
      <c r="E33" s="33">
        <f t="shared" si="3"/>
        <v>453.07080000000002</v>
      </c>
      <c r="F33" s="67">
        <v>429.56624640299998</v>
      </c>
      <c r="G33" s="11">
        <f t="shared" si="0"/>
        <v>0.94812167635389433</v>
      </c>
      <c r="H33" s="66">
        <f t="shared" si="1"/>
        <v>-23.50455359700004</v>
      </c>
      <c r="I33" s="1"/>
      <c r="J33" s="49"/>
      <c r="K33" s="50">
        <f t="shared" si="5"/>
        <v>3.7925</v>
      </c>
      <c r="L33" s="58">
        <f t="shared" si="2"/>
        <v>42956.624640299997</v>
      </c>
    </row>
    <row r="34" spans="1:13" x14ac:dyDescent="0.25">
      <c r="A34" s="1"/>
      <c r="B34" s="6"/>
      <c r="C34" s="1"/>
      <c r="D34" s="46">
        <f t="shared" si="4"/>
        <v>44441</v>
      </c>
      <c r="E34" s="33">
        <f t="shared" si="3"/>
        <v>453.07080000000002</v>
      </c>
      <c r="F34" s="67">
        <v>429.418971435</v>
      </c>
      <c r="G34" s="11">
        <f t="shared" si="0"/>
        <v>0.94779661685326</v>
      </c>
      <c r="H34" s="66">
        <f t="shared" si="1"/>
        <v>-23.651828565000017</v>
      </c>
      <c r="I34" s="1"/>
      <c r="J34" s="49"/>
      <c r="K34" s="50">
        <f t="shared" si="5"/>
        <v>3.7911999999999999</v>
      </c>
      <c r="L34" s="58">
        <f t="shared" si="2"/>
        <v>42941.897143499998</v>
      </c>
    </row>
    <row r="35" spans="1:13" x14ac:dyDescent="0.25">
      <c r="A35" s="1"/>
      <c r="B35" s="6"/>
      <c r="C35" s="1"/>
      <c r="D35" s="46">
        <f t="shared" si="4"/>
        <v>44442</v>
      </c>
      <c r="E35" s="33">
        <f t="shared" si="3"/>
        <v>453.07080000000002</v>
      </c>
      <c r="F35" s="67">
        <v>482.43487428599997</v>
      </c>
      <c r="G35" s="11">
        <f t="shared" si="0"/>
        <v>1.0648112266029943</v>
      </c>
      <c r="H35" s="66">
        <f t="shared" si="1"/>
        <v>29.364074285999948</v>
      </c>
      <c r="I35" s="1"/>
      <c r="J35" s="49"/>
      <c r="K35" s="50">
        <f>ROUND((F35/$H$18%),4)</f>
        <v>4.2591999999999999</v>
      </c>
      <c r="L35" s="58">
        <f>(F35*10^7)/10^5</f>
        <v>48243.487428599998</v>
      </c>
    </row>
    <row r="36" spans="1:13" x14ac:dyDescent="0.25">
      <c r="A36" s="1"/>
      <c r="B36" s="6"/>
      <c r="C36" s="1"/>
      <c r="D36" s="46">
        <f t="shared" si="4"/>
        <v>44443</v>
      </c>
      <c r="E36" s="33">
        <f t="shared" si="3"/>
        <v>453.07080000000002</v>
      </c>
      <c r="F36" s="67">
        <v>450.64388932899999</v>
      </c>
      <c r="G36" s="11">
        <f t="shared" si="0"/>
        <v>0.99464341848779481</v>
      </c>
      <c r="H36" s="66">
        <f t="shared" si="1"/>
        <v>-2.4269106710000301</v>
      </c>
      <c r="I36" s="1"/>
      <c r="J36" s="49"/>
      <c r="K36" s="50">
        <f>ROUND((F36/$H$18%),4)</f>
        <v>3.9786000000000001</v>
      </c>
      <c r="L36" s="58">
        <f>(F36*10^7)/10^5</f>
        <v>45064.388932900001</v>
      </c>
      <c r="M36" s="58"/>
    </row>
    <row r="37" spans="1:13" x14ac:dyDescent="0.25">
      <c r="A37" s="1"/>
      <c r="B37" s="6"/>
      <c r="C37" s="1"/>
      <c r="D37" s="46">
        <f t="shared" si="4"/>
        <v>44444</v>
      </c>
      <c r="E37" s="33">
        <f t="shared" si="3"/>
        <v>453.07080000000002</v>
      </c>
      <c r="F37" s="67">
        <v>454.42760786599996</v>
      </c>
      <c r="G37" s="11">
        <f t="shared" si="0"/>
        <v>1.0029946928073934</v>
      </c>
      <c r="H37" s="66">
        <f t="shared" si="1"/>
        <v>1.3568078659999401</v>
      </c>
      <c r="I37" s="1"/>
      <c r="J37" s="49"/>
      <c r="K37" s="50">
        <f>ROUND((F37/$H$18%),4)</f>
        <v>4.0119999999999996</v>
      </c>
      <c r="L37" s="58">
        <f>(F37*10^7)/10^5</f>
        <v>45442.760786599996</v>
      </c>
    </row>
    <row r="38" spans="1:13" x14ac:dyDescent="0.25">
      <c r="A38" s="1"/>
      <c r="B38" s="6"/>
      <c r="C38" s="1"/>
      <c r="D38" s="46">
        <f t="shared" si="4"/>
        <v>44445</v>
      </c>
      <c r="E38" s="33">
        <f t="shared" si="3"/>
        <v>453.07080000000002</v>
      </c>
      <c r="F38" s="67">
        <v>427.67620640300004</v>
      </c>
      <c r="G38" s="11">
        <f t="shared" si="0"/>
        <v>0.94395005461177373</v>
      </c>
      <c r="H38" s="66">
        <f t="shared" si="1"/>
        <v>-25.394593596999982</v>
      </c>
      <c r="I38" s="1"/>
      <c r="J38" s="49"/>
      <c r="K38" s="50">
        <f t="shared" si="5"/>
        <v>3.7757999999999998</v>
      </c>
      <c r="L38" s="58">
        <f t="shared" si="2"/>
        <v>42767.620640300003</v>
      </c>
    </row>
    <row r="39" spans="1:13" x14ac:dyDescent="0.25">
      <c r="A39" s="1"/>
      <c r="B39" s="6"/>
      <c r="C39" s="1"/>
      <c r="D39" s="46">
        <f t="shared" si="4"/>
        <v>44446</v>
      </c>
      <c r="E39" s="33">
        <f t="shared" si="3"/>
        <v>453.07080000000002</v>
      </c>
      <c r="F39" s="67">
        <v>415.59797317800002</v>
      </c>
      <c r="G39" s="11">
        <f t="shared" si="0"/>
        <v>0.91729145462033745</v>
      </c>
      <c r="H39" s="66">
        <f t="shared" si="1"/>
        <v>-37.472826822000002</v>
      </c>
      <c r="I39" s="1"/>
      <c r="J39" s="49"/>
      <c r="K39" s="50">
        <f t="shared" si="5"/>
        <v>3.6692</v>
      </c>
      <c r="L39" s="58">
        <f t="shared" si="2"/>
        <v>41559.797317800003</v>
      </c>
    </row>
    <row r="40" spans="1:13" x14ac:dyDescent="0.25">
      <c r="A40" s="1"/>
      <c r="B40" s="6"/>
      <c r="C40" s="1"/>
      <c r="D40" s="46">
        <f t="shared" si="4"/>
        <v>44447</v>
      </c>
      <c r="E40" s="33">
        <f t="shared" si="3"/>
        <v>453.07080000000002</v>
      </c>
      <c r="F40" s="67">
        <v>416.94389368899999</v>
      </c>
      <c r="G40" s="11">
        <f t="shared" si="0"/>
        <v>0.92026211728718776</v>
      </c>
      <c r="H40" s="66">
        <f t="shared" si="1"/>
        <v>-36.126906311000027</v>
      </c>
      <c r="I40" s="1"/>
      <c r="J40" s="49"/>
      <c r="K40" s="50">
        <f t="shared" si="5"/>
        <v>3.681</v>
      </c>
      <c r="L40" s="58">
        <f t="shared" si="2"/>
        <v>41694.389368899996</v>
      </c>
    </row>
    <row r="41" spans="1:13" x14ac:dyDescent="0.25">
      <c r="A41" s="1"/>
      <c r="B41" s="6"/>
      <c r="C41" s="1"/>
      <c r="D41" s="46">
        <f t="shared" si="4"/>
        <v>44448</v>
      </c>
      <c r="E41" s="33">
        <f t="shared" si="3"/>
        <v>453.07080000000002</v>
      </c>
      <c r="F41" s="67">
        <v>558.336416246</v>
      </c>
      <c r="G41" s="11">
        <f t="shared" si="0"/>
        <v>1.232338116351793</v>
      </c>
      <c r="H41" s="66">
        <f t="shared" si="1"/>
        <v>105.26561624599998</v>
      </c>
      <c r="I41" s="1"/>
      <c r="J41" s="49"/>
      <c r="K41" s="50">
        <f t="shared" si="5"/>
        <v>4.9294000000000002</v>
      </c>
      <c r="L41" s="58">
        <f t="shared" si="2"/>
        <v>55833.641624600001</v>
      </c>
    </row>
    <row r="42" spans="1:13" x14ac:dyDescent="0.25">
      <c r="A42" s="1"/>
      <c r="B42" s="6"/>
      <c r="C42" s="1"/>
      <c r="D42" s="46">
        <f t="shared" si="4"/>
        <v>44449</v>
      </c>
      <c r="E42" s="33">
        <f t="shared" si="3"/>
        <v>453.07080000000002</v>
      </c>
      <c r="F42" s="67">
        <v>490.69532666899994</v>
      </c>
      <c r="G42" s="11">
        <f t="shared" si="0"/>
        <v>1.083043371298702</v>
      </c>
      <c r="H42" s="66">
        <f t="shared" si="1"/>
        <v>37.62452666899992</v>
      </c>
      <c r="J42" s="49"/>
      <c r="K42" s="50">
        <f t="shared" si="5"/>
        <v>4.3322000000000003</v>
      </c>
      <c r="L42" s="58">
        <f t="shared" si="2"/>
        <v>49069.532666899999</v>
      </c>
    </row>
    <row r="43" spans="1:13" x14ac:dyDescent="0.25">
      <c r="A43" s="1"/>
      <c r="B43" s="6"/>
      <c r="C43" s="1"/>
      <c r="D43" s="42" t="s">
        <v>77</v>
      </c>
      <c r="E43" s="33">
        <f>SUM(E29:E42)</f>
        <v>6342.9912000000022</v>
      </c>
      <c r="F43" s="34">
        <f>SUM(F29:F42)</f>
        <v>6390.8556479480003</v>
      </c>
      <c r="G43" s="11">
        <f t="shared" si="0"/>
        <v>1.0075460372620411</v>
      </c>
      <c r="H43" s="34">
        <f>SUM(H29:H42)</f>
        <v>47.864447947999565</v>
      </c>
      <c r="I43" s="1"/>
      <c r="J43" s="5"/>
      <c r="K43" s="50"/>
    </row>
    <row r="44" spans="1:13" x14ac:dyDescent="0.25">
      <c r="A44" s="1"/>
      <c r="B44" s="6"/>
      <c r="C44" s="1"/>
      <c r="D44" s="9" t="s">
        <v>0</v>
      </c>
      <c r="E44" s="8">
        <f>AVERAGE(E29:E42)</f>
        <v>453.07080000000013</v>
      </c>
      <c r="F44" s="8">
        <f>AVERAGE(F29:F42)</f>
        <v>456.48968913914285</v>
      </c>
      <c r="G44" s="63">
        <f>AVERAGE(G29:G42)</f>
        <v>1.0075460372620413</v>
      </c>
      <c r="H44" s="55">
        <f>AVERAGE(H29:H42)</f>
        <v>3.4188891391428262</v>
      </c>
      <c r="I44" s="1"/>
      <c r="J44" s="5"/>
      <c r="K44" s="50"/>
    </row>
    <row r="45" spans="1:13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3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3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3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5:D27"/>
    <mergeCell ref="E25:E27"/>
    <mergeCell ref="F25:F27"/>
    <mergeCell ref="G25:G27"/>
    <mergeCell ref="H25:H27"/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C27" workbookViewId="0">
      <selection activeCell="H44" sqref="H44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  <col min="12" max="12" width="9.85546875" style="58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70">
        <v>44463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 s="69"/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65">
        <v>11282.44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451.29760000000005</v>
      </c>
      <c r="I20" s="1"/>
      <c r="J20" s="5"/>
      <c r="K20" s="58">
        <f>H20*0.9</f>
        <v>406.16784000000007</v>
      </c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145</v>
      </c>
      <c r="I21" s="1"/>
      <c r="J21" s="5"/>
      <c r="K21" s="60">
        <f>K20/H18%</f>
        <v>3.6</v>
      </c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44450</v>
      </c>
      <c r="E29" s="33">
        <v>451.29760000000005</v>
      </c>
      <c r="F29" s="33">
        <v>481.95645170900002</v>
      </c>
      <c r="G29" s="11">
        <f t="shared" ref="G29:G43" si="0">F29/E29</f>
        <v>1.0679348875531356</v>
      </c>
      <c r="H29" s="66">
        <f t="shared" ref="H29:H34" si="1">F29-E29</f>
        <v>30.658851708999975</v>
      </c>
      <c r="I29" s="1"/>
      <c r="J29" s="49"/>
      <c r="K29" s="50">
        <f>ROUND((F29/$H$18%),4)</f>
        <v>4.2717000000000001</v>
      </c>
      <c r="L29" s="58">
        <f t="shared" ref="L29:L42" si="2">(F29*10^7)/10^5</f>
        <v>48195.645170900003</v>
      </c>
    </row>
    <row r="30" spans="1:12" x14ac:dyDescent="0.25">
      <c r="A30" s="1"/>
      <c r="B30" s="6"/>
      <c r="C30" s="1"/>
      <c r="D30" s="46">
        <f>+D29+1</f>
        <v>44451</v>
      </c>
      <c r="E30" s="33">
        <v>451.29760000000005</v>
      </c>
      <c r="F30" s="67">
        <v>473.67318236199998</v>
      </c>
      <c r="G30" s="11">
        <f t="shared" si="0"/>
        <v>1.0495805480950928</v>
      </c>
      <c r="H30" s="66">
        <f t="shared" si="1"/>
        <v>22.375582361999932</v>
      </c>
      <c r="I30" s="1"/>
      <c r="J30" s="49"/>
      <c r="K30" s="50">
        <f>ROUND((F30/$H$18%),4)</f>
        <v>4.1982999999999997</v>
      </c>
      <c r="L30" s="58">
        <f t="shared" si="2"/>
        <v>47367.318236200001</v>
      </c>
    </row>
    <row r="31" spans="1:12" x14ac:dyDescent="0.25">
      <c r="A31" s="1"/>
      <c r="B31" s="6"/>
      <c r="C31" s="1"/>
      <c r="D31" s="46">
        <f t="shared" ref="D31:D42" si="3">+D30+1</f>
        <v>44452</v>
      </c>
      <c r="E31" s="33">
        <v>451.29760000000005</v>
      </c>
      <c r="F31" s="67">
        <v>422.42124591100003</v>
      </c>
      <c r="G31" s="11">
        <f t="shared" si="0"/>
        <v>0.93601482904185618</v>
      </c>
      <c r="H31" s="66">
        <f t="shared" si="1"/>
        <v>-28.876354089000017</v>
      </c>
      <c r="I31" s="1"/>
      <c r="J31" s="49"/>
      <c r="K31" s="50">
        <f t="shared" ref="K31:K42" si="4">ROUND((F31/$H$18%),4)</f>
        <v>3.7441</v>
      </c>
      <c r="L31" s="58">
        <f>(F31*10^7)/10^5</f>
        <v>42242.124591100001</v>
      </c>
    </row>
    <row r="32" spans="1:12" x14ac:dyDescent="0.25">
      <c r="A32" s="1"/>
      <c r="B32" s="6"/>
      <c r="C32" s="1"/>
      <c r="D32" s="46">
        <f t="shared" si="3"/>
        <v>44453</v>
      </c>
      <c r="E32" s="33">
        <v>451.29760000000005</v>
      </c>
      <c r="F32" s="67">
        <v>421.66833670400001</v>
      </c>
      <c r="G32" s="11">
        <f t="shared" si="0"/>
        <v>0.93434650816667308</v>
      </c>
      <c r="H32" s="66">
        <f t="shared" si="1"/>
        <v>-29.629263296000033</v>
      </c>
      <c r="I32" s="1"/>
      <c r="J32" s="49"/>
      <c r="K32" s="50">
        <f t="shared" si="4"/>
        <v>3.7374000000000001</v>
      </c>
      <c r="L32" s="58">
        <f t="shared" si="2"/>
        <v>42166.833670400003</v>
      </c>
    </row>
    <row r="33" spans="1:13" x14ac:dyDescent="0.25">
      <c r="A33" s="1"/>
      <c r="B33" s="6"/>
      <c r="C33" s="1"/>
      <c r="D33" s="46">
        <f t="shared" si="3"/>
        <v>44454</v>
      </c>
      <c r="E33" s="33">
        <v>451.29760000000005</v>
      </c>
      <c r="F33" s="67">
        <v>421.44350631999998</v>
      </c>
      <c r="G33" s="11">
        <f t="shared" si="0"/>
        <v>0.93384832163964515</v>
      </c>
      <c r="H33" s="66">
        <f t="shared" si="1"/>
        <v>-29.854093680000062</v>
      </c>
      <c r="I33" s="1"/>
      <c r="J33" s="49"/>
      <c r="K33" s="50">
        <f t="shared" si="4"/>
        <v>3.7353999999999998</v>
      </c>
      <c r="L33" s="58">
        <f t="shared" si="2"/>
        <v>42144.350632000001</v>
      </c>
    </row>
    <row r="34" spans="1:13" x14ac:dyDescent="0.25">
      <c r="A34" s="1"/>
      <c r="B34" s="6"/>
      <c r="C34" s="1"/>
      <c r="D34" s="46">
        <f t="shared" si="3"/>
        <v>44455</v>
      </c>
      <c r="E34" s="33">
        <v>451.29760000000005</v>
      </c>
      <c r="F34" s="67">
        <v>421.94455602699998</v>
      </c>
      <c r="G34" s="11">
        <f t="shared" si="0"/>
        <v>0.93495856398748833</v>
      </c>
      <c r="H34" s="66">
        <f t="shared" si="1"/>
        <v>-29.353043973000069</v>
      </c>
      <c r="I34" s="1"/>
      <c r="J34" s="49"/>
      <c r="K34" s="50">
        <f t="shared" si="4"/>
        <v>3.7397999999999998</v>
      </c>
      <c r="L34" s="58">
        <f t="shared" si="2"/>
        <v>42194.4556027</v>
      </c>
    </row>
    <row r="35" spans="1:13" x14ac:dyDescent="0.25">
      <c r="A35" s="1"/>
      <c r="B35" s="6"/>
      <c r="C35" s="1"/>
      <c r="D35" s="46">
        <f t="shared" si="3"/>
        <v>44456</v>
      </c>
      <c r="E35" s="33">
        <v>451.29760000000005</v>
      </c>
      <c r="F35" s="67">
        <v>469.40625920500003</v>
      </c>
      <c r="G35" s="11">
        <f t="shared" ref="G35:G42" si="5">F35/E35</f>
        <v>1.0401257600417109</v>
      </c>
      <c r="H35" s="66">
        <f t="shared" ref="H35:H42" si="6">F35-E35</f>
        <v>18.108659204999981</v>
      </c>
      <c r="I35" s="1"/>
      <c r="J35" s="49"/>
      <c r="K35" s="50">
        <f>ROUND((F35/$H$18%),4)</f>
        <v>4.1604999999999999</v>
      </c>
      <c r="L35" s="58">
        <f>(F35*10^7)/10^5</f>
        <v>46940.625920500002</v>
      </c>
    </row>
    <row r="36" spans="1:13" x14ac:dyDescent="0.25">
      <c r="A36" s="1"/>
      <c r="B36" s="6"/>
      <c r="C36" s="1"/>
      <c r="D36" s="46">
        <f t="shared" si="3"/>
        <v>44457</v>
      </c>
      <c r="E36" s="33">
        <v>451.29760000000005</v>
      </c>
      <c r="F36" s="67">
        <v>463.23123641300003</v>
      </c>
      <c r="G36" s="11">
        <f t="shared" si="5"/>
        <v>1.0264429423356118</v>
      </c>
      <c r="H36" s="66">
        <f t="shared" si="6"/>
        <v>11.933636412999988</v>
      </c>
      <c r="I36" s="1"/>
      <c r="J36" s="49"/>
      <c r="K36" s="50">
        <f>ROUND((F36/$H$18%),4)</f>
        <v>4.1058000000000003</v>
      </c>
      <c r="L36" s="58">
        <f>(F36*10^7)/10^5</f>
        <v>46323.123641300001</v>
      </c>
      <c r="M36" s="58"/>
    </row>
    <row r="37" spans="1:13" x14ac:dyDescent="0.25">
      <c r="A37" s="1"/>
      <c r="B37" s="6"/>
      <c r="C37" s="1"/>
      <c r="D37" s="46">
        <f t="shared" si="3"/>
        <v>44458</v>
      </c>
      <c r="E37" s="33">
        <v>451.29760000000005</v>
      </c>
      <c r="F37" s="67">
        <v>450.70735134099999</v>
      </c>
      <c r="G37" s="11">
        <f t="shared" si="5"/>
        <v>0.99869210769345984</v>
      </c>
      <c r="H37" s="66">
        <f t="shared" si="6"/>
        <v>-0.59024865900005352</v>
      </c>
      <c r="I37" s="1"/>
      <c r="J37" s="49"/>
      <c r="K37" s="50">
        <f>ROUND((F37/$H$18%),4)</f>
        <v>3.9948000000000001</v>
      </c>
      <c r="L37" s="58">
        <f>(F37*10^7)/10^5</f>
        <v>45070.735134099996</v>
      </c>
    </row>
    <row r="38" spans="1:13" x14ac:dyDescent="0.25">
      <c r="A38" s="1"/>
      <c r="B38" s="6"/>
      <c r="C38" s="1"/>
      <c r="D38" s="46">
        <f t="shared" si="3"/>
        <v>44459</v>
      </c>
      <c r="E38" s="33">
        <v>451.29760000000005</v>
      </c>
      <c r="F38" s="67">
        <v>430.221270124</v>
      </c>
      <c r="G38" s="11">
        <f t="shared" si="5"/>
        <v>0.95329837810792695</v>
      </c>
      <c r="H38" s="66">
        <f t="shared" si="6"/>
        <v>-21.076329876000045</v>
      </c>
      <c r="I38" s="1"/>
      <c r="J38" s="49"/>
      <c r="K38" s="50">
        <f t="shared" si="4"/>
        <v>3.8132000000000001</v>
      </c>
      <c r="L38" s="58">
        <f t="shared" si="2"/>
        <v>43022.1270124</v>
      </c>
    </row>
    <row r="39" spans="1:13" x14ac:dyDescent="0.25">
      <c r="A39" s="1"/>
      <c r="B39" s="6"/>
      <c r="C39" s="1"/>
      <c r="D39" s="46">
        <f t="shared" si="3"/>
        <v>44460</v>
      </c>
      <c r="E39" s="33">
        <v>451.29760000000005</v>
      </c>
      <c r="F39" s="67">
        <v>432.46683548500005</v>
      </c>
      <c r="G39" s="11">
        <f t="shared" si="5"/>
        <v>0.95827417536676462</v>
      </c>
      <c r="H39" s="66">
        <f t="shared" si="6"/>
        <v>-18.830764514999998</v>
      </c>
      <c r="I39" s="1"/>
      <c r="J39" s="49"/>
      <c r="K39" s="50">
        <f t="shared" si="4"/>
        <v>3.8331</v>
      </c>
      <c r="L39" s="58">
        <f t="shared" si="2"/>
        <v>43246.683548500005</v>
      </c>
    </row>
    <row r="40" spans="1:13" x14ac:dyDescent="0.25">
      <c r="A40" s="1"/>
      <c r="B40" s="6"/>
      <c r="C40" s="1"/>
      <c r="D40" s="46">
        <f t="shared" si="3"/>
        <v>44461</v>
      </c>
      <c r="E40" s="33">
        <v>451.29760000000005</v>
      </c>
      <c r="F40" s="67">
        <v>434.37474384899997</v>
      </c>
      <c r="G40" s="11">
        <f t="shared" si="5"/>
        <v>0.96250178119493635</v>
      </c>
      <c r="H40" s="66">
        <f t="shared" si="6"/>
        <v>-16.922856151000076</v>
      </c>
      <c r="I40" s="1"/>
      <c r="J40" s="49"/>
      <c r="K40" s="50">
        <f t="shared" si="4"/>
        <v>3.85</v>
      </c>
      <c r="L40" s="58">
        <f t="shared" si="2"/>
        <v>43437.474384900001</v>
      </c>
    </row>
    <row r="41" spans="1:13" x14ac:dyDescent="0.25">
      <c r="A41" s="1"/>
      <c r="B41" s="6"/>
      <c r="C41" s="1"/>
      <c r="D41" s="46">
        <f t="shared" si="3"/>
        <v>44462</v>
      </c>
      <c r="E41" s="33">
        <v>451.29760000000005</v>
      </c>
      <c r="F41" s="67">
        <v>540.33632473199998</v>
      </c>
      <c r="G41" s="11">
        <f t="shared" si="5"/>
        <v>1.1972949218697373</v>
      </c>
      <c r="H41" s="66">
        <f t="shared" si="6"/>
        <v>89.038724731999935</v>
      </c>
      <c r="I41" s="1"/>
      <c r="J41" s="49"/>
      <c r="K41" s="50">
        <f t="shared" si="4"/>
        <v>4.7892000000000001</v>
      </c>
      <c r="L41" s="58">
        <f t="shared" si="2"/>
        <v>54033.632473199999</v>
      </c>
    </row>
    <row r="42" spans="1:13" x14ac:dyDescent="0.25">
      <c r="A42" s="1"/>
      <c r="B42" s="6"/>
      <c r="C42" s="1"/>
      <c r="D42" s="46">
        <f t="shared" si="3"/>
        <v>44463</v>
      </c>
      <c r="E42" s="33">
        <v>451.29760000000005</v>
      </c>
      <c r="F42" s="67">
        <v>501.30339629999997</v>
      </c>
      <c r="G42" s="11">
        <f t="shared" si="5"/>
        <v>1.1108044809012942</v>
      </c>
      <c r="H42" s="66">
        <f t="shared" si="6"/>
        <v>50.005796299999929</v>
      </c>
      <c r="J42" s="49"/>
      <c r="K42" s="50">
        <f t="shared" si="4"/>
        <v>4.4432</v>
      </c>
      <c r="L42" s="58">
        <f t="shared" si="2"/>
        <v>50130.339630000002</v>
      </c>
    </row>
    <row r="43" spans="1:13" x14ac:dyDescent="0.25">
      <c r="A43" s="1"/>
      <c r="B43" s="6"/>
      <c r="C43" s="1"/>
      <c r="D43" s="42" t="s">
        <v>77</v>
      </c>
      <c r="E43" s="33">
        <f>SUM(E29:E42)</f>
        <v>6318.1663999999992</v>
      </c>
      <c r="F43" s="34">
        <f>SUM(F29:F42)</f>
        <v>6365.154696482</v>
      </c>
      <c r="G43" s="11">
        <f t="shared" si="0"/>
        <v>1.0074370147139526</v>
      </c>
      <c r="H43" s="34">
        <f>SUM(H29:H42)</f>
        <v>46.988296481999384</v>
      </c>
      <c r="I43" s="1"/>
      <c r="J43" s="5"/>
      <c r="K43" s="50"/>
    </row>
    <row r="44" spans="1:13" x14ac:dyDescent="0.25">
      <c r="A44" s="1"/>
      <c r="B44" s="6"/>
      <c r="C44" s="1"/>
      <c r="D44" s="9" t="s">
        <v>0</v>
      </c>
      <c r="E44" s="8">
        <f>AVERAGE(E29:E42)</f>
        <v>451.29759999999993</v>
      </c>
      <c r="F44" s="8">
        <f>AVERAGE(F29:F42)</f>
        <v>454.65390689157141</v>
      </c>
      <c r="G44" s="63">
        <f>AVERAGE(G29:G42)</f>
        <v>1.0074370147139524</v>
      </c>
      <c r="H44" s="55">
        <f>AVERAGE(H29:H42)</f>
        <v>3.3563068915713847</v>
      </c>
      <c r="I44" s="1"/>
      <c r="J44" s="5"/>
      <c r="K44" s="50"/>
    </row>
    <row r="45" spans="1:13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3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3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3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1:G21"/>
    <mergeCell ref="D9:F9"/>
    <mergeCell ref="D17:G17"/>
    <mergeCell ref="D18:G18"/>
    <mergeCell ref="D19:G19"/>
    <mergeCell ref="D20:G20"/>
    <mergeCell ref="D25:D27"/>
    <mergeCell ref="E25:E27"/>
    <mergeCell ref="F25:F27"/>
    <mergeCell ref="G25:G27"/>
    <mergeCell ref="H25:H27"/>
  </mergeCell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D28" workbookViewId="0">
      <selection activeCell="F39" sqref="F39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  <col min="12" max="12" width="9.85546875" style="58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70">
        <v>44477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4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 s="69"/>
    </row>
    <row r="18" spans="1:14" x14ac:dyDescent="0.25">
      <c r="A18" s="1"/>
      <c r="B18" s="6"/>
      <c r="C18" s="18"/>
      <c r="D18" s="93" t="s">
        <v>25</v>
      </c>
      <c r="E18" s="94"/>
      <c r="F18" s="94"/>
      <c r="G18" s="95"/>
      <c r="H18" s="65">
        <v>11511.32</v>
      </c>
      <c r="I18" s="1"/>
      <c r="J18" s="5"/>
      <c r="K18" s="51"/>
    </row>
    <row r="19" spans="1:14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4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460.45280000000002</v>
      </c>
      <c r="I20" s="1"/>
      <c r="J20" s="5"/>
      <c r="K20" s="58">
        <f>H20*0.9</f>
        <v>414.40752000000003</v>
      </c>
    </row>
    <row r="21" spans="1:14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145</v>
      </c>
      <c r="I21" s="1"/>
      <c r="J21" s="5"/>
      <c r="K21" s="60">
        <f>K20/H18%</f>
        <v>3.6000000000000005</v>
      </c>
    </row>
    <row r="22" spans="1:14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4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4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4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4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4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4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4" x14ac:dyDescent="0.25">
      <c r="A29" s="1"/>
      <c r="B29" s="6"/>
      <c r="C29" s="1"/>
      <c r="D29" s="46">
        <v>44464</v>
      </c>
      <c r="E29" s="33">
        <v>460.45280000000002</v>
      </c>
      <c r="F29" s="33">
        <v>492.62564431099997</v>
      </c>
      <c r="G29" s="11">
        <f t="shared" ref="G29:G43" si="0">F29/E29</f>
        <v>1.0698721873577486</v>
      </c>
      <c r="H29" s="66">
        <f t="shared" ref="H29:H42" si="1">F29-E29</f>
        <v>32.172844310999949</v>
      </c>
      <c r="I29" s="1"/>
      <c r="J29" s="49"/>
      <c r="K29" s="50">
        <f>ROUND((F29/$H$18%),4)</f>
        <v>4.2794999999999996</v>
      </c>
      <c r="L29" s="58">
        <f t="shared" ref="L29:L42" si="2">(F29*10^7)/10^5</f>
        <v>49262.5644311</v>
      </c>
      <c r="M29">
        <v>492.62564431099997</v>
      </c>
      <c r="N29" t="b">
        <f>M29=F29</f>
        <v>1</v>
      </c>
    </row>
    <row r="30" spans="1:14" x14ac:dyDescent="0.25">
      <c r="A30" s="1"/>
      <c r="B30" s="6"/>
      <c r="C30" s="1"/>
      <c r="D30" s="46">
        <f>+D29+1</f>
        <v>44465</v>
      </c>
      <c r="E30" s="33">
        <v>460.45280000000002</v>
      </c>
      <c r="F30" s="67">
        <v>487.290754698</v>
      </c>
      <c r="G30" s="11">
        <f t="shared" si="0"/>
        <v>1.0582860060748898</v>
      </c>
      <c r="H30" s="66">
        <f t="shared" si="1"/>
        <v>26.837954697999976</v>
      </c>
      <c r="I30" s="1"/>
      <c r="J30" s="49"/>
      <c r="K30" s="50">
        <f>ROUND((F30/$H$18%),4)</f>
        <v>4.2331000000000003</v>
      </c>
      <c r="L30" s="58">
        <f t="shared" si="2"/>
        <v>48729.075469799995</v>
      </c>
      <c r="M30">
        <v>487.29075469799994</v>
      </c>
      <c r="N30" t="b">
        <f t="shared" ref="N30:N42" si="3">M30=F30</f>
        <v>1</v>
      </c>
    </row>
    <row r="31" spans="1:14" x14ac:dyDescent="0.25">
      <c r="A31" s="1"/>
      <c r="B31" s="6"/>
      <c r="C31" s="1"/>
      <c r="D31" s="46">
        <f t="shared" ref="D31:D42" si="4">+D30+1</f>
        <v>44466</v>
      </c>
      <c r="E31" s="33">
        <v>460.45280000000002</v>
      </c>
      <c r="F31" s="67">
        <v>456.53983767700004</v>
      </c>
      <c r="G31" s="11">
        <f t="shared" si="0"/>
        <v>0.9915019252288183</v>
      </c>
      <c r="H31" s="66">
        <f t="shared" si="1"/>
        <v>-3.9129623229999879</v>
      </c>
      <c r="I31" s="1"/>
      <c r="J31" s="49"/>
      <c r="K31" s="50">
        <f t="shared" ref="K31:K42" si="5">ROUND((F31/$H$18%),4)</f>
        <v>3.9660000000000002</v>
      </c>
      <c r="L31" s="58">
        <f>(F31*10^7)/10^5</f>
        <v>45653.983767700003</v>
      </c>
      <c r="M31">
        <v>456.53983767700004</v>
      </c>
      <c r="N31" t="b">
        <f t="shared" si="3"/>
        <v>1</v>
      </c>
    </row>
    <row r="32" spans="1:14" x14ac:dyDescent="0.25">
      <c r="A32" s="1"/>
      <c r="B32" s="6"/>
      <c r="C32" s="1"/>
      <c r="D32" s="46">
        <f t="shared" si="4"/>
        <v>44467</v>
      </c>
      <c r="E32" s="33">
        <v>460.45280000000002</v>
      </c>
      <c r="F32" s="67">
        <v>428.99313354499998</v>
      </c>
      <c r="G32" s="11">
        <f t="shared" si="0"/>
        <v>0.93167667466676274</v>
      </c>
      <c r="H32" s="66">
        <f t="shared" si="1"/>
        <v>-31.459666455000047</v>
      </c>
      <c r="I32" s="1"/>
      <c r="J32" s="49"/>
      <c r="K32" s="50">
        <f t="shared" si="5"/>
        <v>3.7267000000000001</v>
      </c>
      <c r="L32" s="58">
        <f t="shared" si="2"/>
        <v>42899.313354499995</v>
      </c>
      <c r="M32">
        <v>428.99313354499998</v>
      </c>
      <c r="N32" t="b">
        <f t="shared" si="3"/>
        <v>1</v>
      </c>
    </row>
    <row r="33" spans="1:14" x14ac:dyDescent="0.25">
      <c r="A33" s="1"/>
      <c r="B33" s="6"/>
      <c r="C33" s="1"/>
      <c r="D33" s="46">
        <f t="shared" si="4"/>
        <v>44468</v>
      </c>
      <c r="E33" s="33">
        <v>460.45280000000002</v>
      </c>
      <c r="F33" s="67">
        <v>430.46555358900002</v>
      </c>
      <c r="G33" s="11">
        <f t="shared" si="0"/>
        <v>0.93487444009244813</v>
      </c>
      <c r="H33" s="66">
        <f t="shared" si="1"/>
        <v>-29.987246411000001</v>
      </c>
      <c r="I33" s="1"/>
      <c r="J33" s="49"/>
      <c r="K33" s="50">
        <f t="shared" si="5"/>
        <v>3.7395</v>
      </c>
      <c r="L33" s="58">
        <f t="shared" si="2"/>
        <v>43046.555358900005</v>
      </c>
      <c r="M33">
        <v>430.46555358900002</v>
      </c>
      <c r="N33" t="b">
        <f t="shared" si="3"/>
        <v>1</v>
      </c>
    </row>
    <row r="34" spans="1:14" x14ac:dyDescent="0.25">
      <c r="A34" s="1"/>
      <c r="B34" s="6"/>
      <c r="C34" s="1"/>
      <c r="D34" s="46">
        <f t="shared" si="4"/>
        <v>44469</v>
      </c>
      <c r="E34" s="33">
        <v>460.45280000000002</v>
      </c>
      <c r="F34" s="67">
        <v>425.52822411900001</v>
      </c>
      <c r="G34" s="11">
        <f t="shared" si="0"/>
        <v>0.92415167009300414</v>
      </c>
      <c r="H34" s="66">
        <f t="shared" si="1"/>
        <v>-34.92457588100001</v>
      </c>
      <c r="I34" s="1"/>
      <c r="J34" s="49"/>
      <c r="K34" s="50">
        <f t="shared" si="5"/>
        <v>3.6966000000000001</v>
      </c>
      <c r="L34" s="58">
        <f t="shared" si="2"/>
        <v>42552.822411900001</v>
      </c>
      <c r="M34">
        <v>425.52822411900001</v>
      </c>
      <c r="N34" t="b">
        <f t="shared" si="3"/>
        <v>1</v>
      </c>
    </row>
    <row r="35" spans="1:14" x14ac:dyDescent="0.25">
      <c r="A35" s="1"/>
      <c r="B35" s="6"/>
      <c r="C35" s="1"/>
      <c r="D35" s="46">
        <f t="shared" si="4"/>
        <v>44470</v>
      </c>
      <c r="E35" s="33">
        <v>460.45280000000002</v>
      </c>
      <c r="F35" s="67">
        <v>493.68178140299995</v>
      </c>
      <c r="G35" s="11">
        <f t="shared" si="0"/>
        <v>1.0721658797666123</v>
      </c>
      <c r="H35" s="66">
        <f t="shared" si="1"/>
        <v>33.228981402999921</v>
      </c>
      <c r="I35" s="1"/>
      <c r="J35" s="49"/>
      <c r="K35" s="50">
        <f>ROUND((F35/$H$18%),4)</f>
        <v>4.2887000000000004</v>
      </c>
      <c r="L35" s="58">
        <f>(F35*10^7)/10^5</f>
        <v>49368.178140299999</v>
      </c>
      <c r="M35">
        <v>493.68178140299995</v>
      </c>
      <c r="N35" t="b">
        <f t="shared" si="3"/>
        <v>1</v>
      </c>
    </row>
    <row r="36" spans="1:14" x14ac:dyDescent="0.25">
      <c r="A36" s="1"/>
      <c r="B36" s="6"/>
      <c r="C36" s="1"/>
      <c r="D36" s="46">
        <f t="shared" si="4"/>
        <v>44471</v>
      </c>
      <c r="E36" s="33">
        <v>460.45280000000002</v>
      </c>
      <c r="F36" s="67">
        <v>487.83858007399999</v>
      </c>
      <c r="G36" s="11">
        <f t="shared" si="0"/>
        <v>1.0594757596739557</v>
      </c>
      <c r="H36" s="66">
        <f t="shared" si="1"/>
        <v>27.385780073999967</v>
      </c>
      <c r="I36" s="1"/>
      <c r="J36" s="49"/>
      <c r="K36" s="50">
        <f>ROUND((F36/$H$18%),4)</f>
        <v>4.2378999999999998</v>
      </c>
      <c r="L36" s="58">
        <f>(F36*10^7)/10^5</f>
        <v>48783.858007399998</v>
      </c>
      <c r="M36" s="58">
        <v>487.83858007399999</v>
      </c>
      <c r="N36" t="b">
        <f t="shared" si="3"/>
        <v>1</v>
      </c>
    </row>
    <row r="37" spans="1:14" x14ac:dyDescent="0.25">
      <c r="A37" s="1"/>
      <c r="B37" s="6"/>
      <c r="C37" s="1"/>
      <c r="D37" s="46">
        <f t="shared" si="4"/>
        <v>44472</v>
      </c>
      <c r="E37" s="33">
        <v>460.45280000000002</v>
      </c>
      <c r="F37" s="67">
        <v>489.01204828100003</v>
      </c>
      <c r="G37" s="11">
        <f t="shared" si="0"/>
        <v>1.0620242688957477</v>
      </c>
      <c r="H37" s="66">
        <f t="shared" si="1"/>
        <v>28.559248281000009</v>
      </c>
      <c r="I37" s="1"/>
      <c r="J37" s="49"/>
      <c r="K37" s="50">
        <f>ROUND((F37/$H$18%),4)</f>
        <v>4.2481</v>
      </c>
      <c r="L37" s="58">
        <f>(F37*10^7)/10^5</f>
        <v>48901.204828100002</v>
      </c>
      <c r="M37">
        <v>489.01204828100003</v>
      </c>
      <c r="N37" t="b">
        <f t="shared" si="3"/>
        <v>1</v>
      </c>
    </row>
    <row r="38" spans="1:14" x14ac:dyDescent="0.25">
      <c r="A38" s="1"/>
      <c r="B38" s="6"/>
      <c r="C38" s="1"/>
      <c r="D38" s="46">
        <f t="shared" si="4"/>
        <v>44473</v>
      </c>
      <c r="E38" s="33">
        <v>460.45280000000002</v>
      </c>
      <c r="F38" s="67">
        <v>429.83837143199997</v>
      </c>
      <c r="G38" s="11">
        <f t="shared" si="0"/>
        <v>0.93351234139959616</v>
      </c>
      <c r="H38" s="66">
        <f t="shared" si="1"/>
        <v>-30.614428568000051</v>
      </c>
      <c r="I38" s="1"/>
      <c r="J38" s="49"/>
      <c r="K38" s="50">
        <f t="shared" si="5"/>
        <v>3.734</v>
      </c>
      <c r="L38" s="58">
        <f t="shared" si="2"/>
        <v>42983.837143199999</v>
      </c>
      <c r="M38">
        <v>429.83837143199997</v>
      </c>
      <c r="N38" t="b">
        <f t="shared" si="3"/>
        <v>1</v>
      </c>
    </row>
    <row r="39" spans="1:14" x14ac:dyDescent="0.25">
      <c r="A39" s="1"/>
      <c r="B39" s="6"/>
      <c r="C39" s="1"/>
      <c r="D39" s="46">
        <f t="shared" si="4"/>
        <v>44474</v>
      </c>
      <c r="E39" s="33">
        <v>460.45280000000002</v>
      </c>
      <c r="F39" s="67">
        <v>450.936997276</v>
      </c>
      <c r="G39" s="11">
        <f t="shared" si="0"/>
        <v>0.97933381505335615</v>
      </c>
      <c r="H39" s="66">
        <f t="shared" si="1"/>
        <v>-9.5158027240000251</v>
      </c>
      <c r="I39" s="1"/>
      <c r="J39" s="49"/>
      <c r="K39" s="50">
        <f t="shared" si="5"/>
        <v>3.9173</v>
      </c>
      <c r="L39" s="58">
        <f t="shared" si="2"/>
        <v>45093.699727600004</v>
      </c>
      <c r="M39">
        <v>450.936997276</v>
      </c>
      <c r="N39" t="b">
        <f t="shared" si="3"/>
        <v>1</v>
      </c>
    </row>
    <row r="40" spans="1:14" x14ac:dyDescent="0.25">
      <c r="A40" s="1"/>
      <c r="B40" s="6"/>
      <c r="C40" s="1"/>
      <c r="D40" s="46">
        <f t="shared" si="4"/>
        <v>44475</v>
      </c>
      <c r="E40" s="33">
        <v>460.45280000000002</v>
      </c>
      <c r="F40" s="67">
        <v>449.30299998300001</v>
      </c>
      <c r="G40" s="11">
        <f t="shared" si="0"/>
        <v>0.97578514015551643</v>
      </c>
      <c r="H40" s="66">
        <f t="shared" si="1"/>
        <v>-11.149800017000018</v>
      </c>
      <c r="I40" s="1"/>
      <c r="J40" s="49"/>
      <c r="K40" s="50">
        <f t="shared" si="5"/>
        <v>3.9030999999999998</v>
      </c>
      <c r="L40" s="58">
        <f t="shared" si="2"/>
        <v>44930.299998299997</v>
      </c>
      <c r="M40">
        <v>449.30299998300001</v>
      </c>
      <c r="N40" t="b">
        <f t="shared" si="3"/>
        <v>1</v>
      </c>
    </row>
    <row r="41" spans="1:14" x14ac:dyDescent="0.25">
      <c r="A41" s="1"/>
      <c r="B41" s="6"/>
      <c r="C41" s="1"/>
      <c r="D41" s="46">
        <f t="shared" si="4"/>
        <v>44476</v>
      </c>
      <c r="E41" s="33">
        <v>460.45280000000002</v>
      </c>
      <c r="F41" s="67">
        <v>469.85200841000005</v>
      </c>
      <c r="G41" s="11">
        <f t="shared" si="0"/>
        <v>1.0204129682998997</v>
      </c>
      <c r="H41" s="66">
        <f t="shared" si="1"/>
        <v>9.3992084100000284</v>
      </c>
      <c r="I41" s="1"/>
      <c r="J41" s="49"/>
      <c r="K41" s="50">
        <f t="shared" si="5"/>
        <v>4.0816999999999997</v>
      </c>
      <c r="L41" s="58">
        <f t="shared" si="2"/>
        <v>46985.200841000005</v>
      </c>
      <c r="M41">
        <v>469.85200841000005</v>
      </c>
      <c r="N41" t="b">
        <f t="shared" si="3"/>
        <v>1</v>
      </c>
    </row>
    <row r="42" spans="1:14" x14ac:dyDescent="0.25">
      <c r="A42" s="1"/>
      <c r="B42" s="6"/>
      <c r="C42" s="1"/>
      <c r="D42" s="46">
        <f t="shared" si="4"/>
        <v>44477</v>
      </c>
      <c r="E42" s="33">
        <v>460.45280000000002</v>
      </c>
      <c r="F42" s="67">
        <v>500.77941471999998</v>
      </c>
      <c r="G42" s="11">
        <f t="shared" si="0"/>
        <v>1.0875803442176917</v>
      </c>
      <c r="H42" s="66">
        <f t="shared" si="1"/>
        <v>40.326614719999952</v>
      </c>
      <c r="J42" s="49"/>
      <c r="K42" s="50">
        <f t="shared" si="5"/>
        <v>4.3502999999999998</v>
      </c>
      <c r="L42" s="58">
        <f t="shared" si="2"/>
        <v>50077.941471999999</v>
      </c>
      <c r="M42">
        <v>500.77941471999998</v>
      </c>
      <c r="N42" t="b">
        <f t="shared" si="3"/>
        <v>1</v>
      </c>
    </row>
    <row r="43" spans="1:14" x14ac:dyDescent="0.25">
      <c r="A43" s="1"/>
      <c r="B43" s="6"/>
      <c r="C43" s="1"/>
      <c r="D43" s="42" t="s">
        <v>77</v>
      </c>
      <c r="E43" s="33">
        <f>SUM(E29:E42)</f>
        <v>6446.3392000000003</v>
      </c>
      <c r="F43" s="34">
        <f>SUM(F29:F42)</f>
        <v>6492.6853495179994</v>
      </c>
      <c r="G43" s="11">
        <f t="shared" si="0"/>
        <v>1.0071895300697176</v>
      </c>
      <c r="H43" s="34">
        <f>SUM(H29:H42)</f>
        <v>46.346149517999663</v>
      </c>
      <c r="I43" s="1"/>
      <c r="J43" s="5"/>
      <c r="K43" s="50"/>
    </row>
    <row r="44" spans="1:14" x14ac:dyDescent="0.25">
      <c r="A44" s="1"/>
      <c r="B44" s="6"/>
      <c r="C44" s="1"/>
      <c r="D44" s="9" t="s">
        <v>0</v>
      </c>
      <c r="E44" s="8">
        <f>AVERAGE(E29:E42)</f>
        <v>460.45280000000002</v>
      </c>
      <c r="F44" s="8">
        <f>AVERAGE(F29:F42)</f>
        <v>463.76323925128565</v>
      </c>
      <c r="G44" s="63">
        <f>AVERAGE(G29:G42)</f>
        <v>1.0071895300697178</v>
      </c>
      <c r="H44" s="55">
        <f>AVERAGE(H29:H42)</f>
        <v>3.3104392512856902</v>
      </c>
      <c r="I44" s="1"/>
      <c r="J44" s="5"/>
      <c r="K44" s="50"/>
    </row>
    <row r="45" spans="1:14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4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4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4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5:D27"/>
    <mergeCell ref="E25:E27"/>
    <mergeCell ref="F25:F27"/>
    <mergeCell ref="G25:G27"/>
    <mergeCell ref="H25:H27"/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B26" workbookViewId="0">
      <selection activeCell="E34" sqref="E34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  <col min="12" max="12" width="9.85546875" style="58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70">
        <v>44491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 s="69"/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65">
        <v>11359.33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454.3732</v>
      </c>
      <c r="I20" s="1"/>
      <c r="J20" s="5"/>
      <c r="K20" s="58">
        <f>H20*0.9</f>
        <v>408.93588</v>
      </c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145</v>
      </c>
      <c r="I21" s="1"/>
      <c r="J21" s="5"/>
      <c r="K21" s="60">
        <f>K20/H18%</f>
        <v>3.6</v>
      </c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44478</v>
      </c>
      <c r="E29" s="33">
        <v>454.3732</v>
      </c>
      <c r="F29" s="33">
        <v>490.84389206899993</v>
      </c>
      <c r="G29" s="11">
        <f t="shared" ref="G29:G43" si="0">F29/E29</f>
        <v>1.0802659401324726</v>
      </c>
      <c r="H29" s="66">
        <f t="shared" ref="H29:H33" si="1">F29-E29</f>
        <v>36.470692068999938</v>
      </c>
      <c r="I29" s="1"/>
      <c r="J29" s="49"/>
      <c r="K29" s="50">
        <f>ROUND((F29/$H$18%),4)</f>
        <v>4.3211000000000004</v>
      </c>
      <c r="L29" s="58">
        <f t="shared" ref="L29:L42" si="2">(F29*10^7)/10^5</f>
        <v>49084.389206899999</v>
      </c>
    </row>
    <row r="30" spans="1:12" x14ac:dyDescent="0.25">
      <c r="A30" s="1"/>
      <c r="B30" s="6"/>
      <c r="C30" s="1"/>
      <c r="D30" s="46">
        <f>+D29+1</f>
        <v>44479</v>
      </c>
      <c r="E30" s="33">
        <v>454.3732</v>
      </c>
      <c r="F30" s="67">
        <v>480.45188823900003</v>
      </c>
      <c r="G30" s="11">
        <f t="shared" si="0"/>
        <v>1.0573948644836448</v>
      </c>
      <c r="H30" s="66">
        <f t="shared" si="1"/>
        <v>26.07868823900003</v>
      </c>
      <c r="I30" s="1"/>
      <c r="J30" s="49"/>
      <c r="K30" s="50">
        <f>ROUND((F30/$H$18%),4)</f>
        <v>4.2295999999999996</v>
      </c>
      <c r="L30" s="58">
        <f t="shared" si="2"/>
        <v>48045.188823900004</v>
      </c>
    </row>
    <row r="31" spans="1:12" x14ac:dyDescent="0.25">
      <c r="A31" s="1"/>
      <c r="B31" s="6"/>
      <c r="C31" s="1"/>
      <c r="D31" s="46">
        <f t="shared" ref="D31:D42" si="3">+D30+1</f>
        <v>44480</v>
      </c>
      <c r="E31" s="33">
        <v>454.3732</v>
      </c>
      <c r="F31" s="67">
        <v>422.39746726300001</v>
      </c>
      <c r="G31" s="11">
        <f t="shared" si="0"/>
        <v>0.92962671932015362</v>
      </c>
      <c r="H31" s="66">
        <f t="shared" si="1"/>
        <v>-31.975732736999987</v>
      </c>
      <c r="I31" s="1"/>
      <c r="J31" s="49"/>
      <c r="K31" s="50">
        <f t="shared" ref="K31:K42" si="4">ROUND((F31/$H$18%),4)</f>
        <v>3.7185000000000001</v>
      </c>
      <c r="L31" s="58">
        <f>(F31*10^7)/10^5</f>
        <v>42239.7467263</v>
      </c>
    </row>
    <row r="32" spans="1:12" x14ac:dyDescent="0.25">
      <c r="A32" s="1"/>
      <c r="B32" s="6"/>
      <c r="C32" s="1"/>
      <c r="D32" s="46">
        <f t="shared" si="3"/>
        <v>44481</v>
      </c>
      <c r="E32" s="33">
        <v>454.3732</v>
      </c>
      <c r="F32" s="67">
        <v>419.18550600500004</v>
      </c>
      <c r="G32" s="11">
        <f t="shared" si="0"/>
        <v>0.92255772568672634</v>
      </c>
      <c r="H32" s="66">
        <f t="shared" si="1"/>
        <v>-35.187693994999961</v>
      </c>
      <c r="I32" s="1"/>
      <c r="J32" s="49"/>
      <c r="K32" s="50">
        <f t="shared" si="4"/>
        <v>3.6901999999999999</v>
      </c>
      <c r="L32" s="58">
        <f t="shared" si="2"/>
        <v>41918.550600499999</v>
      </c>
    </row>
    <row r="33" spans="1:13" x14ac:dyDescent="0.25">
      <c r="A33" s="1"/>
      <c r="B33" s="6"/>
      <c r="C33" s="1"/>
      <c r="D33" s="46">
        <f t="shared" si="3"/>
        <v>44482</v>
      </c>
      <c r="E33" s="33">
        <v>454.3732</v>
      </c>
      <c r="F33" s="67">
        <v>423.09286760600003</v>
      </c>
      <c r="G33" s="11">
        <f t="shared" si="0"/>
        <v>0.93115718005815495</v>
      </c>
      <c r="H33" s="66">
        <f t="shared" si="1"/>
        <v>-31.28033239399997</v>
      </c>
      <c r="I33" s="1"/>
      <c r="J33" s="49"/>
      <c r="K33" s="50">
        <f t="shared" si="4"/>
        <v>3.7246000000000001</v>
      </c>
      <c r="L33" s="58">
        <f t="shared" si="2"/>
        <v>42309.286760600007</v>
      </c>
    </row>
    <row r="34" spans="1:13" x14ac:dyDescent="0.25">
      <c r="A34" s="1"/>
      <c r="B34" s="6"/>
      <c r="C34" s="1"/>
      <c r="D34" s="46">
        <f t="shared" si="3"/>
        <v>44483</v>
      </c>
      <c r="E34" s="33">
        <v>454.3732</v>
      </c>
      <c r="F34" s="67">
        <v>498.12108210600002</v>
      </c>
      <c r="G34" s="11">
        <f t="shared" ref="G34" si="5">F34/E34</f>
        <v>1.0962818275945854</v>
      </c>
      <c r="H34" s="66">
        <f t="shared" ref="H34" si="6">F34-E34</f>
        <v>43.74788210600002</v>
      </c>
      <c r="I34" s="1"/>
      <c r="J34" s="49"/>
      <c r="K34" s="50">
        <f t="shared" si="4"/>
        <v>4.3851000000000004</v>
      </c>
      <c r="L34" s="58">
        <f t="shared" si="2"/>
        <v>49812.108210600003</v>
      </c>
    </row>
    <row r="35" spans="1:13" x14ac:dyDescent="0.25">
      <c r="A35" s="1"/>
      <c r="B35" s="6"/>
      <c r="C35" s="1"/>
      <c r="D35" s="46">
        <f t="shared" si="3"/>
        <v>44484</v>
      </c>
      <c r="E35" s="33">
        <v>454.3732</v>
      </c>
      <c r="F35" s="67">
        <v>493.46054458199995</v>
      </c>
      <c r="G35" s="11">
        <f t="shared" ref="G35" si="7">F35/E35</f>
        <v>1.0860247580227003</v>
      </c>
      <c r="H35" s="66">
        <f t="shared" ref="H35" si="8">F35-E35</f>
        <v>39.087344581999957</v>
      </c>
      <c r="I35" s="1"/>
      <c r="J35" s="49"/>
      <c r="K35" s="50">
        <f>ROUND((F35/$H$18%),4)</f>
        <v>4.3441000000000001</v>
      </c>
      <c r="L35" s="58">
        <f>(F35*10^7)/10^5</f>
        <v>49346.0544582</v>
      </c>
    </row>
    <row r="36" spans="1:13" x14ac:dyDescent="0.25">
      <c r="A36" s="1"/>
      <c r="B36" s="6"/>
      <c r="C36" s="1"/>
      <c r="D36" s="46">
        <f t="shared" si="3"/>
        <v>44485</v>
      </c>
      <c r="E36" s="33">
        <v>454.3732</v>
      </c>
      <c r="F36" s="67">
        <v>434.15601471000002</v>
      </c>
      <c r="G36" s="11">
        <f t="shared" ref="G36:G37" si="9">F36/E36</f>
        <v>0.95550533066210774</v>
      </c>
      <c r="H36" s="66">
        <f t="shared" ref="H36:H37" si="10">F36-E36</f>
        <v>-20.217185289999975</v>
      </c>
      <c r="I36" s="1"/>
      <c r="J36" s="49"/>
      <c r="K36" s="50">
        <f>ROUND((F36/$H$18%),4)</f>
        <v>3.8220000000000001</v>
      </c>
      <c r="L36" s="58">
        <f>(F36*10^7)/10^5</f>
        <v>43415.601471000002</v>
      </c>
      <c r="M36" s="58"/>
    </row>
    <row r="37" spans="1:13" x14ac:dyDescent="0.25">
      <c r="A37" s="1"/>
      <c r="B37" s="6"/>
      <c r="C37" s="1"/>
      <c r="D37" s="46">
        <f t="shared" si="3"/>
        <v>44486</v>
      </c>
      <c r="E37" s="33">
        <v>454.3732</v>
      </c>
      <c r="F37" s="67">
        <v>425.20978477199998</v>
      </c>
      <c r="G37" s="11">
        <f t="shared" si="9"/>
        <v>0.93581616339167883</v>
      </c>
      <c r="H37" s="66">
        <f t="shared" si="10"/>
        <v>-29.163415228000019</v>
      </c>
      <c r="I37" s="1"/>
      <c r="J37" s="49"/>
      <c r="K37" s="50">
        <f>ROUND((F37/$H$18%),4)</f>
        <v>3.7433000000000001</v>
      </c>
      <c r="L37" s="58">
        <f>(F37*10^7)/10^5</f>
        <v>42520.978477199998</v>
      </c>
    </row>
    <row r="38" spans="1:13" x14ac:dyDescent="0.25">
      <c r="A38" s="1"/>
      <c r="B38" s="6"/>
      <c r="C38" s="1"/>
      <c r="D38" s="46">
        <f t="shared" si="3"/>
        <v>44487</v>
      </c>
      <c r="E38" s="33">
        <v>454.3732</v>
      </c>
      <c r="F38" s="67">
        <v>478.67272281700002</v>
      </c>
      <c r="G38" s="11">
        <f t="shared" ref="G38:G41" si="11">F38/E38</f>
        <v>1.0534792166813536</v>
      </c>
      <c r="H38" s="66">
        <f t="shared" ref="H38:H41" si="12">F38-E38</f>
        <v>24.299522817000025</v>
      </c>
      <c r="I38" s="1"/>
      <c r="J38" s="49"/>
      <c r="K38" s="50">
        <f t="shared" si="4"/>
        <v>4.2138999999999998</v>
      </c>
      <c r="L38" s="58">
        <f t="shared" si="2"/>
        <v>47867.272281700003</v>
      </c>
    </row>
    <row r="39" spans="1:13" x14ac:dyDescent="0.25">
      <c r="A39" s="1"/>
      <c r="B39" s="6"/>
      <c r="C39" s="1"/>
      <c r="D39" s="46">
        <f t="shared" si="3"/>
        <v>44488</v>
      </c>
      <c r="E39" s="33">
        <v>454.3732</v>
      </c>
      <c r="F39" s="67">
        <v>481.11286349599999</v>
      </c>
      <c r="G39" s="11">
        <f t="shared" si="11"/>
        <v>1.0588495613209581</v>
      </c>
      <c r="H39" s="66">
        <f t="shared" si="12"/>
        <v>26.739663495999991</v>
      </c>
      <c r="I39" s="1"/>
      <c r="J39" s="49"/>
      <c r="K39" s="50">
        <f t="shared" si="4"/>
        <v>4.2354000000000003</v>
      </c>
      <c r="L39" s="58">
        <f t="shared" si="2"/>
        <v>48111.286349599999</v>
      </c>
    </row>
    <row r="40" spans="1:13" x14ac:dyDescent="0.25">
      <c r="A40" s="1"/>
      <c r="B40" s="6"/>
      <c r="C40" s="1"/>
      <c r="D40" s="46">
        <f t="shared" si="3"/>
        <v>44489</v>
      </c>
      <c r="E40" s="33">
        <v>454.3732</v>
      </c>
      <c r="F40" s="67">
        <v>432.14170945600006</v>
      </c>
      <c r="G40" s="11">
        <f t="shared" si="11"/>
        <v>0.95107217911619801</v>
      </c>
      <c r="H40" s="66">
        <f t="shared" si="12"/>
        <v>-22.231490543999939</v>
      </c>
      <c r="I40" s="1"/>
      <c r="J40" s="49"/>
      <c r="K40" s="50">
        <f t="shared" si="4"/>
        <v>3.8043</v>
      </c>
      <c r="L40" s="58">
        <f t="shared" si="2"/>
        <v>43214.170945600003</v>
      </c>
    </row>
    <row r="41" spans="1:13" x14ac:dyDescent="0.25">
      <c r="A41" s="1"/>
      <c r="B41" s="6"/>
      <c r="C41" s="1"/>
      <c r="D41" s="46">
        <f t="shared" si="3"/>
        <v>44490</v>
      </c>
      <c r="E41" s="33">
        <v>454.3732</v>
      </c>
      <c r="F41" s="67">
        <v>450.31538891000002</v>
      </c>
      <c r="G41" s="11">
        <f t="shared" si="11"/>
        <v>0.99106943127367553</v>
      </c>
      <c r="H41" s="66">
        <f t="shared" si="12"/>
        <v>-4.0578110899999729</v>
      </c>
      <c r="I41" s="1"/>
      <c r="J41" s="49"/>
      <c r="K41" s="50">
        <f t="shared" si="4"/>
        <v>3.9643000000000002</v>
      </c>
      <c r="L41" s="58">
        <f t="shared" si="2"/>
        <v>45031.538891000004</v>
      </c>
    </row>
    <row r="42" spans="1:13" x14ac:dyDescent="0.25">
      <c r="A42" s="1"/>
      <c r="B42" s="6"/>
      <c r="C42" s="1"/>
      <c r="D42" s="46">
        <f t="shared" si="3"/>
        <v>44491</v>
      </c>
      <c r="E42" s="33">
        <v>454.3732</v>
      </c>
      <c r="F42" s="67">
        <v>475.81324163400001</v>
      </c>
      <c r="G42" s="11">
        <f t="shared" ref="G42" si="13">F42/E42</f>
        <v>1.0471859731912005</v>
      </c>
      <c r="H42" s="66">
        <f t="shared" ref="H42" si="14">F42-E42</f>
        <v>21.440041634000011</v>
      </c>
      <c r="J42" s="49"/>
      <c r="K42" s="50">
        <f t="shared" si="4"/>
        <v>4.1886999999999999</v>
      </c>
      <c r="L42" s="58">
        <f t="shared" si="2"/>
        <v>47581.324163400001</v>
      </c>
    </row>
    <row r="43" spans="1:13" x14ac:dyDescent="0.25">
      <c r="A43" s="1"/>
      <c r="B43" s="6"/>
      <c r="C43" s="1"/>
      <c r="D43" s="42" t="s">
        <v>77</v>
      </c>
      <c r="E43" s="33">
        <f>SUM(E29:E42)</f>
        <v>6361.2248</v>
      </c>
      <c r="F43" s="34">
        <f>SUM(F29:F42)</f>
        <v>6404.9749736650001</v>
      </c>
      <c r="G43" s="11">
        <f t="shared" si="0"/>
        <v>1.0068776336382579</v>
      </c>
      <c r="H43" s="34">
        <f>SUM(H29:H42)</f>
        <v>43.750173665000148</v>
      </c>
      <c r="I43" s="1"/>
      <c r="J43" s="5"/>
      <c r="K43" s="50"/>
    </row>
    <row r="44" spans="1:13" x14ac:dyDescent="0.25">
      <c r="A44" s="1"/>
      <c r="B44" s="6"/>
      <c r="C44" s="1"/>
      <c r="D44" s="9" t="s">
        <v>0</v>
      </c>
      <c r="E44" s="8">
        <f>AVERAGE(E29:E42)</f>
        <v>454.3732</v>
      </c>
      <c r="F44" s="8">
        <f>AVERAGE(F29:F42)</f>
        <v>457.49821240464286</v>
      </c>
      <c r="G44" s="63">
        <f>AVERAGE(G29:G42)</f>
        <v>1.0068776336382579</v>
      </c>
      <c r="H44" s="55">
        <f>AVERAGE(H29:H42)</f>
        <v>3.1250124046428676</v>
      </c>
      <c r="I44" s="1"/>
      <c r="J44" s="5"/>
      <c r="K44" s="50"/>
    </row>
    <row r="45" spans="1:13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3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3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3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1:G21"/>
    <mergeCell ref="D9:F9"/>
    <mergeCell ref="D17:G17"/>
    <mergeCell ref="D18:G18"/>
    <mergeCell ref="D19:G19"/>
    <mergeCell ref="D20:G20"/>
    <mergeCell ref="D25:D27"/>
    <mergeCell ref="E25:E27"/>
    <mergeCell ref="F25:F27"/>
    <mergeCell ref="G25:G27"/>
    <mergeCell ref="H25:H27"/>
  </mergeCell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26" workbookViewId="0">
      <selection activeCell="J31" sqref="J31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  <col min="12" max="12" width="9.85546875" style="58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70">
        <v>44505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4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 s="69"/>
    </row>
    <row r="18" spans="1:14" x14ac:dyDescent="0.25">
      <c r="A18" s="1"/>
      <c r="B18" s="6"/>
      <c r="C18" s="18"/>
      <c r="D18" s="93" t="s">
        <v>25</v>
      </c>
      <c r="E18" s="94"/>
      <c r="F18" s="94"/>
      <c r="G18" s="95"/>
      <c r="H18" s="65">
        <v>11327.79</v>
      </c>
      <c r="I18" s="1"/>
      <c r="J18" s="5"/>
      <c r="K18" s="51"/>
    </row>
    <row r="19" spans="1:14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4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453.11160000000007</v>
      </c>
      <c r="I20" s="1"/>
      <c r="J20" s="5"/>
      <c r="K20" s="58">
        <f>H20*0.9</f>
        <v>407.80044000000009</v>
      </c>
    </row>
    <row r="21" spans="1:14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145</v>
      </c>
      <c r="I21" s="1"/>
      <c r="J21" s="5"/>
      <c r="K21" s="60">
        <f>K20/H18%</f>
        <v>3.6000000000000005</v>
      </c>
    </row>
    <row r="22" spans="1:14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4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4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4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4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4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4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4" x14ac:dyDescent="0.25">
      <c r="A29" s="1"/>
      <c r="B29" s="6"/>
      <c r="C29" s="1"/>
      <c r="D29" s="46">
        <v>44492</v>
      </c>
      <c r="E29" s="33">
        <v>453.11160000000007</v>
      </c>
      <c r="F29" s="33">
        <v>458.00695863900006</v>
      </c>
      <c r="G29" s="11">
        <f t="shared" ref="G29:G43" si="0">F29/E29</f>
        <v>1.0108038695963644</v>
      </c>
      <c r="H29" s="66">
        <f t="shared" ref="H29:H30" si="1">F29-E29</f>
        <v>4.8953586389999941</v>
      </c>
      <c r="I29" s="1"/>
      <c r="J29" s="49"/>
      <c r="K29" s="50">
        <f>ROUND((F29/$H$18%),4)</f>
        <v>4.0431999999999997</v>
      </c>
      <c r="L29" s="58">
        <f t="shared" ref="L29:L42" si="2">(F29*10^7)/10^5</f>
        <v>45800.6958639</v>
      </c>
      <c r="M29">
        <v>458.00695863900006</v>
      </c>
      <c r="N29" t="b">
        <f>M29=F29</f>
        <v>1</v>
      </c>
    </row>
    <row r="30" spans="1:14" x14ac:dyDescent="0.25">
      <c r="A30" s="1"/>
      <c r="B30" s="6"/>
      <c r="C30" s="1"/>
      <c r="D30" s="46">
        <f>+D29+1</f>
        <v>44493</v>
      </c>
      <c r="E30" s="33">
        <v>453.11160000000007</v>
      </c>
      <c r="F30" s="67">
        <v>436.77856282299996</v>
      </c>
      <c r="G30" s="11">
        <f t="shared" si="0"/>
        <v>0.96395361059615314</v>
      </c>
      <c r="H30" s="66">
        <f t="shared" si="1"/>
        <v>-16.333037177000108</v>
      </c>
      <c r="I30" s="1"/>
      <c r="J30" s="49"/>
      <c r="K30" s="50">
        <f>ROUND((F30/$H$18%),4)</f>
        <v>3.8557999999999999</v>
      </c>
      <c r="L30" s="58">
        <f t="shared" si="2"/>
        <v>43677.856282299996</v>
      </c>
      <c r="M30">
        <v>436.77856282299996</v>
      </c>
      <c r="N30" t="b">
        <f t="shared" ref="N30:N42" si="3">M30=F30</f>
        <v>1</v>
      </c>
    </row>
    <row r="31" spans="1:14" x14ac:dyDescent="0.25">
      <c r="A31" s="1"/>
      <c r="B31" s="6"/>
      <c r="C31" s="1"/>
      <c r="D31" s="46">
        <f t="shared" ref="D31:D42" si="4">+D30+1</f>
        <v>44494</v>
      </c>
      <c r="E31" s="33">
        <v>453.11160000000007</v>
      </c>
      <c r="F31" s="67">
        <v>424.753449784</v>
      </c>
      <c r="G31" s="11">
        <f t="shared" ref="G31" si="5">F31/E31</f>
        <v>0.93741464527502705</v>
      </c>
      <c r="H31" s="66">
        <f t="shared" ref="H31" si="6">F31-E31</f>
        <v>-28.35815021600007</v>
      </c>
      <c r="I31" s="1"/>
      <c r="J31" s="49"/>
      <c r="K31" s="50">
        <f t="shared" ref="K31:K42" si="7">ROUND((F31/$H$18%),4)</f>
        <v>3.7496999999999998</v>
      </c>
      <c r="L31" s="58">
        <f>(F31*10^7)/10^5</f>
        <v>42475.344978400004</v>
      </c>
      <c r="M31">
        <v>424.753449784</v>
      </c>
      <c r="N31" t="b">
        <f t="shared" si="3"/>
        <v>1</v>
      </c>
    </row>
    <row r="32" spans="1:14" x14ac:dyDescent="0.25">
      <c r="A32" s="1"/>
      <c r="B32" s="6"/>
      <c r="C32" s="1"/>
      <c r="D32" s="46">
        <f t="shared" si="4"/>
        <v>44495</v>
      </c>
      <c r="E32" s="33">
        <v>453.11160000000007</v>
      </c>
      <c r="F32" s="67">
        <v>423.76567683899998</v>
      </c>
      <c r="G32" s="11">
        <f t="shared" ref="G32" si="8">F32/E32</f>
        <v>0.93523466810163303</v>
      </c>
      <c r="H32" s="66">
        <f t="shared" ref="H32" si="9">F32-E32</f>
        <v>-29.345923161000087</v>
      </c>
      <c r="I32" s="1"/>
      <c r="J32" s="49"/>
      <c r="K32" s="50">
        <f t="shared" si="7"/>
        <v>3.7408999999999999</v>
      </c>
      <c r="L32" s="58">
        <f t="shared" si="2"/>
        <v>42376.567683900001</v>
      </c>
      <c r="M32">
        <v>423.76567683899998</v>
      </c>
      <c r="N32" t="b">
        <f t="shared" si="3"/>
        <v>1</v>
      </c>
    </row>
    <row r="33" spans="1:14" x14ac:dyDescent="0.25">
      <c r="A33" s="1"/>
      <c r="B33" s="6"/>
      <c r="C33" s="1"/>
      <c r="D33" s="46">
        <f t="shared" si="4"/>
        <v>44496</v>
      </c>
      <c r="E33" s="33">
        <v>453.11160000000007</v>
      </c>
      <c r="F33" s="67">
        <v>426.465642812</v>
      </c>
      <c r="G33" s="11">
        <f t="shared" ref="G33" si="10">F33/E33</f>
        <v>0.94119338991100632</v>
      </c>
      <c r="H33" s="66">
        <f t="shared" ref="H33" si="11">F33-E33</f>
        <v>-26.645957188000068</v>
      </c>
      <c r="I33" s="1"/>
      <c r="J33" s="49"/>
      <c r="K33" s="50">
        <f t="shared" si="7"/>
        <v>3.7648000000000001</v>
      </c>
      <c r="L33" s="58">
        <f t="shared" si="2"/>
        <v>42646.564281200001</v>
      </c>
      <c r="M33">
        <v>426.465642812</v>
      </c>
      <c r="N33" t="b">
        <f t="shared" si="3"/>
        <v>1</v>
      </c>
    </row>
    <row r="34" spans="1:14" x14ac:dyDescent="0.25">
      <c r="A34" s="1"/>
      <c r="B34" s="6"/>
      <c r="C34" s="1"/>
      <c r="D34" s="46">
        <f t="shared" si="4"/>
        <v>44497</v>
      </c>
      <c r="E34" s="33">
        <v>453.11160000000007</v>
      </c>
      <c r="F34" s="67">
        <v>428.061343292</v>
      </c>
      <c r="G34" s="11">
        <f t="shared" ref="G34" si="12">F34/E34</f>
        <v>0.94471503994159478</v>
      </c>
      <c r="H34" s="66">
        <f t="shared" ref="H34" si="13">F34-E34</f>
        <v>-25.050256708000063</v>
      </c>
      <c r="I34" s="1"/>
      <c r="J34" s="49"/>
      <c r="K34" s="50">
        <f t="shared" si="7"/>
        <v>3.7789000000000001</v>
      </c>
      <c r="L34" s="58">
        <f t="shared" si="2"/>
        <v>42806.134329200002</v>
      </c>
      <c r="M34">
        <v>428.061343292</v>
      </c>
      <c r="N34" t="b">
        <f t="shared" si="3"/>
        <v>1</v>
      </c>
    </row>
    <row r="35" spans="1:14" x14ac:dyDescent="0.25">
      <c r="A35" s="1"/>
      <c r="B35" s="6"/>
      <c r="C35" s="1"/>
      <c r="D35" s="46">
        <f t="shared" si="4"/>
        <v>44498</v>
      </c>
      <c r="E35" s="33">
        <v>453.11160000000007</v>
      </c>
      <c r="F35" s="67">
        <v>510.842085817</v>
      </c>
      <c r="G35" s="11">
        <f t="shared" ref="G35:G37" si="14">F35/E35</f>
        <v>1.127408977869911</v>
      </c>
      <c r="H35" s="66">
        <f t="shared" ref="H35:H37" si="15">F35-E35</f>
        <v>57.730485816999931</v>
      </c>
      <c r="I35" s="1"/>
      <c r="J35" s="49"/>
      <c r="K35" s="50">
        <f>ROUND((F35/$H$18%),4)</f>
        <v>4.5095999999999998</v>
      </c>
      <c r="L35" s="58">
        <f>(F35*10^7)/10^5</f>
        <v>51084.208581700004</v>
      </c>
      <c r="M35">
        <v>510.842085817</v>
      </c>
      <c r="N35" t="b">
        <f t="shared" si="3"/>
        <v>1</v>
      </c>
    </row>
    <row r="36" spans="1:14" x14ac:dyDescent="0.25">
      <c r="A36" s="1"/>
      <c r="B36" s="6"/>
      <c r="C36" s="1"/>
      <c r="D36" s="46">
        <f t="shared" si="4"/>
        <v>44499</v>
      </c>
      <c r="E36" s="33">
        <v>453.11160000000007</v>
      </c>
      <c r="F36" s="67">
        <v>447.97895771499998</v>
      </c>
      <c r="G36" s="11">
        <f t="shared" si="14"/>
        <v>0.98867245445713581</v>
      </c>
      <c r="H36" s="66">
        <f t="shared" si="15"/>
        <v>-5.1326422850000881</v>
      </c>
      <c r="I36" s="1"/>
      <c r="J36" s="49"/>
      <c r="K36" s="50">
        <f>ROUND((F36/$H$18%),4)</f>
        <v>3.9546999999999999</v>
      </c>
      <c r="L36" s="58">
        <f>(F36*10^7)/10^5</f>
        <v>44797.8957715</v>
      </c>
      <c r="M36" s="58">
        <v>447.97895771499998</v>
      </c>
      <c r="N36" t="b">
        <f t="shared" si="3"/>
        <v>1</v>
      </c>
    </row>
    <row r="37" spans="1:14" x14ac:dyDescent="0.25">
      <c r="A37" s="1"/>
      <c r="B37" s="6"/>
      <c r="C37" s="1"/>
      <c r="D37" s="46">
        <f t="shared" si="4"/>
        <v>44500</v>
      </c>
      <c r="E37" s="33">
        <v>453.11160000000007</v>
      </c>
      <c r="F37" s="67">
        <v>442.26084793299998</v>
      </c>
      <c r="G37" s="11">
        <f t="shared" si="14"/>
        <v>0.97605280450334952</v>
      </c>
      <c r="H37" s="66">
        <f t="shared" si="15"/>
        <v>-10.850752067000087</v>
      </c>
      <c r="I37" s="1"/>
      <c r="J37" s="49"/>
      <c r="K37" s="50">
        <f>ROUND((F37/$H$18%),4)</f>
        <v>3.9041999999999999</v>
      </c>
      <c r="L37" s="58">
        <f>(F37*10^7)/10^5</f>
        <v>44226.084793299997</v>
      </c>
      <c r="M37">
        <v>442.26084793299998</v>
      </c>
      <c r="N37" t="b">
        <f t="shared" si="3"/>
        <v>1</v>
      </c>
    </row>
    <row r="38" spans="1:14" x14ac:dyDescent="0.25">
      <c r="A38" s="1"/>
      <c r="B38" s="6"/>
      <c r="C38" s="1"/>
      <c r="D38" s="46">
        <f t="shared" si="4"/>
        <v>44501</v>
      </c>
      <c r="E38" s="33">
        <v>453.11160000000007</v>
      </c>
      <c r="F38" s="67">
        <v>425.02651110400001</v>
      </c>
      <c r="G38" s="11">
        <f t="shared" ref="G38:G39" si="16">F38/E38</f>
        <v>0.93801728118194272</v>
      </c>
      <c r="H38" s="66">
        <f t="shared" ref="H38:H39" si="17">F38-E38</f>
        <v>-28.085088896000059</v>
      </c>
      <c r="I38" s="1"/>
      <c r="J38" s="49"/>
      <c r="K38" s="50">
        <f t="shared" si="7"/>
        <v>3.7521</v>
      </c>
      <c r="L38" s="58">
        <f t="shared" si="2"/>
        <v>42502.651110400002</v>
      </c>
      <c r="M38">
        <v>425.02651110400001</v>
      </c>
      <c r="N38" t="b">
        <f t="shared" si="3"/>
        <v>1</v>
      </c>
    </row>
    <row r="39" spans="1:14" x14ac:dyDescent="0.25">
      <c r="A39" s="1"/>
      <c r="B39" s="6"/>
      <c r="C39" s="1"/>
      <c r="D39" s="46">
        <f t="shared" si="4"/>
        <v>44502</v>
      </c>
      <c r="E39" s="33">
        <v>453.11160000000007</v>
      </c>
      <c r="F39" s="67">
        <v>427.51057383699998</v>
      </c>
      <c r="G39" s="11">
        <f t="shared" si="16"/>
        <v>0.94349951278448818</v>
      </c>
      <c r="H39" s="66">
        <f t="shared" si="17"/>
        <v>-25.601026163000085</v>
      </c>
      <c r="I39" s="1"/>
      <c r="J39" s="49"/>
      <c r="K39" s="50">
        <f t="shared" si="7"/>
        <v>3.774</v>
      </c>
      <c r="L39" s="58">
        <f t="shared" si="2"/>
        <v>42751.057383699997</v>
      </c>
      <c r="M39">
        <v>427.51057383699998</v>
      </c>
      <c r="N39" t="b">
        <f t="shared" si="3"/>
        <v>1</v>
      </c>
    </row>
    <row r="40" spans="1:14" x14ac:dyDescent="0.25">
      <c r="A40" s="1"/>
      <c r="B40" s="6"/>
      <c r="C40" s="1"/>
      <c r="D40" s="46">
        <f t="shared" si="4"/>
        <v>44503</v>
      </c>
      <c r="E40" s="33">
        <v>453.11160000000007</v>
      </c>
      <c r="F40" s="67">
        <v>526.26595699500001</v>
      </c>
      <c r="G40" s="11">
        <f t="shared" ref="G40" si="18">F40/E40</f>
        <v>1.1614488726287298</v>
      </c>
      <c r="H40" s="66">
        <f t="shared" ref="H40" si="19">F40-E40</f>
        <v>73.154356994999944</v>
      </c>
      <c r="I40" s="1"/>
      <c r="J40" s="49"/>
      <c r="K40" s="50">
        <f t="shared" si="7"/>
        <v>4.6458000000000004</v>
      </c>
      <c r="L40" s="58">
        <f t="shared" si="2"/>
        <v>52626.595699500002</v>
      </c>
      <c r="M40">
        <v>526.26595699500001</v>
      </c>
      <c r="N40" t="b">
        <f t="shared" si="3"/>
        <v>1</v>
      </c>
    </row>
    <row r="41" spans="1:14" x14ac:dyDescent="0.25">
      <c r="A41" s="1"/>
      <c r="B41" s="6"/>
      <c r="C41" s="1"/>
      <c r="D41" s="46">
        <f t="shared" si="4"/>
        <v>44504</v>
      </c>
      <c r="E41" s="33">
        <v>453.11160000000007</v>
      </c>
      <c r="F41" s="67">
        <v>508.91537764399993</v>
      </c>
      <c r="G41" s="11">
        <f t="shared" ref="G41" si="20">F41/E41</f>
        <v>1.123156806499767</v>
      </c>
      <c r="H41" s="66">
        <f t="shared" ref="H41" si="21">F41-E41</f>
        <v>55.803777643999865</v>
      </c>
      <c r="I41" s="1"/>
      <c r="J41" s="49"/>
      <c r="K41" s="50">
        <f t="shared" si="7"/>
        <v>4.4926000000000004</v>
      </c>
      <c r="L41" s="58">
        <f t="shared" si="2"/>
        <v>50891.537764399996</v>
      </c>
      <c r="M41">
        <v>508.91537764399993</v>
      </c>
      <c r="N41" t="b">
        <f t="shared" si="3"/>
        <v>1</v>
      </c>
    </row>
    <row r="42" spans="1:14" x14ac:dyDescent="0.25">
      <c r="A42" s="1"/>
      <c r="B42" s="6"/>
      <c r="C42" s="1"/>
      <c r="D42" s="46">
        <f t="shared" si="4"/>
        <v>44505</v>
      </c>
      <c r="E42" s="33">
        <v>453.11160000000007</v>
      </c>
      <c r="F42" s="67">
        <v>506.02623599899999</v>
      </c>
      <c r="G42" s="11">
        <f t="shared" ref="G42" si="22">F42/E42</f>
        <v>1.1167805812056013</v>
      </c>
      <c r="H42" s="66">
        <f t="shared" ref="H42" si="23">F42-E42</f>
        <v>52.914635998999927</v>
      </c>
      <c r="J42" s="49"/>
      <c r="K42" s="50">
        <f t="shared" si="7"/>
        <v>4.4671000000000003</v>
      </c>
      <c r="L42" s="58">
        <f t="shared" si="2"/>
        <v>50602.623599899998</v>
      </c>
      <c r="M42">
        <v>506.02623599899999</v>
      </c>
      <c r="N42" t="b">
        <f t="shared" si="3"/>
        <v>1</v>
      </c>
    </row>
    <row r="43" spans="1:14" x14ac:dyDescent="0.25">
      <c r="A43" s="1"/>
      <c r="B43" s="6"/>
      <c r="C43" s="1"/>
      <c r="D43" s="42" t="s">
        <v>77</v>
      </c>
      <c r="E43" s="33">
        <f>SUM(E29:E42)</f>
        <v>6343.5624000000016</v>
      </c>
      <c r="F43" s="34">
        <f>SUM(F29:F42)</f>
        <v>6392.6581812330005</v>
      </c>
      <c r="G43" s="11">
        <f t="shared" si="0"/>
        <v>1.0077394653251932</v>
      </c>
      <c r="H43" s="34">
        <f>SUM(H29:H42)</f>
        <v>49.095781232998945</v>
      </c>
      <c r="I43" s="1"/>
      <c r="J43" s="5"/>
      <c r="K43" s="50"/>
    </row>
    <row r="44" spans="1:14" x14ac:dyDescent="0.25">
      <c r="A44" s="1"/>
      <c r="B44" s="6"/>
      <c r="C44" s="1"/>
      <c r="D44" s="9" t="s">
        <v>0</v>
      </c>
      <c r="E44" s="8">
        <f>AVERAGE(E29:E42)</f>
        <v>453.11160000000012</v>
      </c>
      <c r="F44" s="8">
        <f>AVERAGE(F29:F42)</f>
        <v>456.61844151664292</v>
      </c>
      <c r="G44" s="63">
        <f>AVERAGE(G29:G42)</f>
        <v>1.0077394653251932</v>
      </c>
      <c r="H44" s="55">
        <f>AVERAGE(H29:H42)</f>
        <v>3.506841516642782</v>
      </c>
      <c r="I44" s="1"/>
      <c r="J44" s="5"/>
      <c r="K44" s="50"/>
    </row>
    <row r="45" spans="1:14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4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4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4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1:G21"/>
    <mergeCell ref="D9:F9"/>
    <mergeCell ref="D17:G17"/>
    <mergeCell ref="D18:G18"/>
    <mergeCell ref="D19:G19"/>
    <mergeCell ref="D20:G20"/>
    <mergeCell ref="D25:D27"/>
    <mergeCell ref="E25:E27"/>
    <mergeCell ref="F25:F27"/>
    <mergeCell ref="G25:G27"/>
    <mergeCell ref="H25:H27"/>
  </mergeCell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C26" workbookViewId="0">
      <selection activeCell="K43" sqref="K43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  <col min="12" max="12" width="9.85546875" style="58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70">
        <v>44519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 s="69"/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65">
        <v>11586.09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463.4436</v>
      </c>
      <c r="I20" s="1"/>
      <c r="J20" s="5"/>
      <c r="K20" s="58">
        <f>H20*0.9</f>
        <v>417.09924000000001</v>
      </c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145</v>
      </c>
      <c r="I21" s="1"/>
      <c r="J21" s="5"/>
      <c r="K21" s="60">
        <f>K20/H18%</f>
        <v>3.6</v>
      </c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44506</v>
      </c>
      <c r="E29" s="33">
        <v>463.4436</v>
      </c>
      <c r="F29" s="33">
        <v>512.76541646199996</v>
      </c>
      <c r="G29" s="11">
        <f t="shared" ref="G29:G31" si="0">F29/E29</f>
        <v>1.106424636054959</v>
      </c>
      <c r="H29" s="66">
        <f t="shared" ref="H29:H31" si="1">F29-E29</f>
        <v>49.321816461999958</v>
      </c>
      <c r="I29" s="1"/>
      <c r="J29" s="49"/>
      <c r="K29" s="50">
        <f>ROUND((F29/$H$18%),4)</f>
        <v>4.4257</v>
      </c>
      <c r="L29" s="58">
        <f t="shared" ref="L29:L42" si="2">(F29*10^7)/10^5</f>
        <v>51276.541646199999</v>
      </c>
    </row>
    <row r="30" spans="1:12" x14ac:dyDescent="0.25">
      <c r="A30" s="1"/>
      <c r="B30" s="6"/>
      <c r="C30" s="1"/>
      <c r="D30" s="46">
        <f>+D29+1</f>
        <v>44507</v>
      </c>
      <c r="E30" s="33">
        <v>463.4436</v>
      </c>
      <c r="F30" s="67">
        <v>497.95533375100001</v>
      </c>
      <c r="G30" s="11">
        <f t="shared" si="0"/>
        <v>1.0744680339765185</v>
      </c>
      <c r="H30" s="66">
        <f t="shared" si="1"/>
        <v>34.511733751000008</v>
      </c>
      <c r="I30" s="1"/>
      <c r="J30" s="49"/>
      <c r="K30" s="50">
        <f>ROUND((F30/$H$18%),4)</f>
        <v>4.2979000000000003</v>
      </c>
      <c r="L30" s="58">
        <f t="shared" si="2"/>
        <v>49795.5333751</v>
      </c>
    </row>
    <row r="31" spans="1:12" x14ac:dyDescent="0.25">
      <c r="A31" s="1"/>
      <c r="B31" s="6"/>
      <c r="C31" s="1"/>
      <c r="D31" s="46">
        <f t="shared" ref="D31:D42" si="3">+D30+1</f>
        <v>44508</v>
      </c>
      <c r="E31" s="33">
        <v>463.4436</v>
      </c>
      <c r="F31" s="67">
        <v>433.93922722899998</v>
      </c>
      <c r="G31" s="11">
        <f t="shared" si="0"/>
        <v>0.93633664857816568</v>
      </c>
      <c r="H31" s="66">
        <f t="shared" si="1"/>
        <v>-29.504372771000021</v>
      </c>
      <c r="I31" s="1"/>
      <c r="J31" s="49"/>
      <c r="K31" s="50">
        <f t="shared" ref="K31:K42" si="4">ROUND((F31/$H$18%),4)</f>
        <v>3.7452999999999999</v>
      </c>
      <c r="L31" s="58">
        <f>(F31*10^7)/10^5</f>
        <v>43393.922722900003</v>
      </c>
    </row>
    <row r="32" spans="1:12" x14ac:dyDescent="0.25">
      <c r="A32" s="1"/>
      <c r="B32" s="6"/>
      <c r="C32" s="1"/>
      <c r="D32" s="46">
        <f t="shared" si="3"/>
        <v>44509</v>
      </c>
      <c r="E32" s="33">
        <v>463.4436</v>
      </c>
      <c r="F32" s="67">
        <v>430.83335566000005</v>
      </c>
      <c r="G32" s="11">
        <f t="shared" ref="G32:G33" si="5">F32/E32</f>
        <v>0.92963492355919908</v>
      </c>
      <c r="H32" s="66">
        <f t="shared" ref="H32:H33" si="6">F32-E32</f>
        <v>-32.610244339999952</v>
      </c>
      <c r="I32" s="1"/>
      <c r="J32" s="49"/>
      <c r="K32" s="50">
        <f t="shared" si="4"/>
        <v>3.7185000000000001</v>
      </c>
      <c r="L32" s="58">
        <f t="shared" si="2"/>
        <v>43083.335566000002</v>
      </c>
    </row>
    <row r="33" spans="1:13" x14ac:dyDescent="0.25">
      <c r="A33" s="1"/>
      <c r="B33" s="6"/>
      <c r="C33" s="1"/>
      <c r="D33" s="46">
        <f t="shared" si="3"/>
        <v>44510</v>
      </c>
      <c r="E33" s="33">
        <v>463.4436</v>
      </c>
      <c r="F33" s="67">
        <v>432.56954536400002</v>
      </c>
      <c r="G33" s="11">
        <f t="shared" si="5"/>
        <v>0.93338120402137392</v>
      </c>
      <c r="H33" s="66">
        <f t="shared" si="6"/>
        <v>-30.874054635999983</v>
      </c>
      <c r="I33" s="1"/>
      <c r="J33" s="49"/>
      <c r="K33" s="50">
        <f t="shared" si="4"/>
        <v>3.7334999999999998</v>
      </c>
      <c r="L33" s="58">
        <f t="shared" si="2"/>
        <v>43256.954536400001</v>
      </c>
    </row>
    <row r="34" spans="1:13" x14ac:dyDescent="0.25">
      <c r="A34" s="1"/>
      <c r="B34" s="6"/>
      <c r="C34" s="1"/>
      <c r="D34" s="46">
        <f t="shared" si="3"/>
        <v>44511</v>
      </c>
      <c r="E34" s="33">
        <v>463.4436</v>
      </c>
      <c r="F34" s="67">
        <v>428.521144945</v>
      </c>
      <c r="G34" s="11">
        <f t="shared" ref="G34:G40" si="7">F34/E34</f>
        <v>0.92464572807780709</v>
      </c>
      <c r="H34" s="66">
        <f t="shared" ref="H34:H42" si="8">F34-E34</f>
        <v>-34.922455055</v>
      </c>
      <c r="I34" s="1"/>
      <c r="J34" s="49"/>
      <c r="K34" s="50">
        <f t="shared" si="4"/>
        <v>3.6985999999999999</v>
      </c>
      <c r="L34" s="58">
        <f t="shared" si="2"/>
        <v>42852.114494499998</v>
      </c>
    </row>
    <row r="35" spans="1:13" x14ac:dyDescent="0.25">
      <c r="A35" s="1"/>
      <c r="B35" s="6"/>
      <c r="C35" s="1"/>
      <c r="D35" s="46">
        <f t="shared" si="3"/>
        <v>44512</v>
      </c>
      <c r="E35" s="33">
        <v>463.4436</v>
      </c>
      <c r="F35" s="67">
        <v>492.057569258</v>
      </c>
      <c r="G35" s="11">
        <f t="shared" si="7"/>
        <v>1.0617420744573882</v>
      </c>
      <c r="H35" s="66">
        <f t="shared" si="8"/>
        <v>28.613969257999997</v>
      </c>
      <c r="I35" s="1"/>
      <c r="J35" s="49"/>
      <c r="K35" s="50">
        <f>ROUND((F35/$H$18%),4)</f>
        <v>4.2469999999999999</v>
      </c>
      <c r="L35" s="58">
        <f>(F35*10^7)/10^5</f>
        <v>49205.7569258</v>
      </c>
    </row>
    <row r="36" spans="1:13" x14ac:dyDescent="0.25">
      <c r="A36" s="1"/>
      <c r="B36" s="6"/>
      <c r="C36" s="1"/>
      <c r="D36" s="46">
        <f t="shared" si="3"/>
        <v>44513</v>
      </c>
      <c r="E36" s="33">
        <v>463.4436</v>
      </c>
      <c r="F36" s="67">
        <v>464.81169897700005</v>
      </c>
      <c r="G36" s="11">
        <f t="shared" si="7"/>
        <v>1.0029520290645939</v>
      </c>
      <c r="H36" s="66">
        <f t="shared" si="8"/>
        <v>1.3680989770000451</v>
      </c>
      <c r="I36" s="1"/>
      <c r="J36" s="49"/>
      <c r="K36" s="50">
        <f>ROUND((F36/$H$18%),4)</f>
        <v>4.0118</v>
      </c>
      <c r="L36" s="58">
        <f>(F36*10^7)/10^5</f>
        <v>46481.169897700005</v>
      </c>
      <c r="M36" s="58"/>
    </row>
    <row r="37" spans="1:13" x14ac:dyDescent="0.25">
      <c r="A37" s="1"/>
      <c r="B37" s="6"/>
      <c r="C37" s="1"/>
      <c r="D37" s="46">
        <f t="shared" si="3"/>
        <v>44514</v>
      </c>
      <c r="E37" s="33">
        <v>463.4436</v>
      </c>
      <c r="F37" s="67">
        <v>449.98536835200002</v>
      </c>
      <c r="G37" s="11">
        <f t="shared" si="7"/>
        <v>0.97096036788942608</v>
      </c>
      <c r="H37" s="66">
        <f t="shared" si="8"/>
        <v>-13.45823164799998</v>
      </c>
      <c r="I37" s="1"/>
      <c r="J37" s="49"/>
      <c r="K37" s="50">
        <f>ROUND((F37/$H$18%),4)</f>
        <v>3.8837999999999999</v>
      </c>
      <c r="L37" s="58">
        <f>(F37*10^7)/10^5</f>
        <v>44998.536835200008</v>
      </c>
    </row>
    <row r="38" spans="1:13" x14ac:dyDescent="0.25">
      <c r="A38" s="1"/>
      <c r="B38" s="6"/>
      <c r="C38" s="1"/>
      <c r="D38" s="46">
        <f t="shared" si="3"/>
        <v>44515</v>
      </c>
      <c r="E38" s="33">
        <v>463.4436</v>
      </c>
      <c r="F38" s="67">
        <v>432.06531411200001</v>
      </c>
      <c r="G38" s="11">
        <f t="shared" si="7"/>
        <v>0.93229319406288058</v>
      </c>
      <c r="H38" s="66">
        <f t="shared" si="8"/>
        <v>-31.378285887999994</v>
      </c>
      <c r="I38" s="1"/>
      <c r="J38" s="49"/>
      <c r="K38" s="50">
        <f t="shared" si="4"/>
        <v>3.7292000000000001</v>
      </c>
      <c r="L38" s="58">
        <f t="shared" si="2"/>
        <v>43206.531411199998</v>
      </c>
    </row>
    <row r="39" spans="1:13" x14ac:dyDescent="0.25">
      <c r="A39" s="1"/>
      <c r="B39" s="6"/>
      <c r="C39" s="1"/>
      <c r="D39" s="46">
        <f t="shared" si="3"/>
        <v>44516</v>
      </c>
      <c r="E39" s="33">
        <v>463.4436</v>
      </c>
      <c r="F39" s="67">
        <v>430.07137792399999</v>
      </c>
      <c r="G39" s="11">
        <f t="shared" si="7"/>
        <v>0.92799075858205826</v>
      </c>
      <c r="H39" s="66">
        <f t="shared" si="8"/>
        <v>-33.372222076000014</v>
      </c>
      <c r="I39" s="1"/>
      <c r="J39" s="49"/>
      <c r="K39" s="50">
        <f t="shared" si="4"/>
        <v>3.7120000000000002</v>
      </c>
      <c r="L39" s="58">
        <f t="shared" si="2"/>
        <v>43007.137792399997</v>
      </c>
    </row>
    <row r="40" spans="1:13" x14ac:dyDescent="0.25">
      <c r="A40" s="1"/>
      <c r="B40" s="6"/>
      <c r="C40" s="1"/>
      <c r="D40" s="46">
        <f t="shared" si="3"/>
        <v>44517</v>
      </c>
      <c r="E40" s="33">
        <v>463.4436</v>
      </c>
      <c r="F40" s="67">
        <v>498.676063903</v>
      </c>
      <c r="G40" s="11">
        <f t="shared" si="7"/>
        <v>1.0760231965723552</v>
      </c>
      <c r="H40" s="66">
        <f t="shared" si="8"/>
        <v>35.232463902999996</v>
      </c>
      <c r="I40" s="1"/>
      <c r="J40" s="49"/>
      <c r="K40" s="50">
        <f t="shared" si="4"/>
        <v>4.3041</v>
      </c>
      <c r="L40" s="58">
        <f t="shared" si="2"/>
        <v>49867.606390299996</v>
      </c>
    </row>
    <row r="41" spans="1:13" x14ac:dyDescent="0.25">
      <c r="A41" s="1"/>
      <c r="B41" s="6"/>
      <c r="C41" s="1"/>
      <c r="D41" s="46">
        <f t="shared" si="3"/>
        <v>44518</v>
      </c>
      <c r="E41" s="33">
        <v>463.4436</v>
      </c>
      <c r="F41" s="67">
        <v>530.18386466999993</v>
      </c>
      <c r="G41" s="11">
        <f t="shared" ref="G41:G42" si="9">F41/E41</f>
        <v>1.1440094645173651</v>
      </c>
      <c r="H41" s="66">
        <f t="shared" si="8"/>
        <v>66.740264669999931</v>
      </c>
      <c r="I41" s="1"/>
      <c r="J41" s="49"/>
      <c r="K41" s="50">
        <f t="shared" si="4"/>
        <v>4.5759999999999996</v>
      </c>
      <c r="L41" s="58">
        <f t="shared" si="2"/>
        <v>53018.386466999997</v>
      </c>
    </row>
    <row r="42" spans="1:13" x14ac:dyDescent="0.25">
      <c r="A42" s="1"/>
      <c r="B42" s="6"/>
      <c r="C42" s="1"/>
      <c r="D42" s="46">
        <f t="shared" si="3"/>
        <v>44519</v>
      </c>
      <c r="E42" s="33">
        <v>463.4436</v>
      </c>
      <c r="F42" s="67">
        <v>499.99371416099996</v>
      </c>
      <c r="G42" s="11">
        <f t="shared" si="9"/>
        <v>1.0788663694158254</v>
      </c>
      <c r="H42" s="66">
        <f t="shared" si="8"/>
        <v>36.550114160999954</v>
      </c>
      <c r="J42" s="49"/>
      <c r="K42" s="50">
        <f t="shared" si="4"/>
        <v>4.3155000000000001</v>
      </c>
      <c r="L42" s="58">
        <f t="shared" si="2"/>
        <v>49999.371416099995</v>
      </c>
    </row>
    <row r="43" spans="1:13" x14ac:dyDescent="0.25">
      <c r="A43" s="1"/>
      <c r="B43" s="6"/>
      <c r="C43" s="1"/>
      <c r="D43" s="42" t="s">
        <v>77</v>
      </c>
      <c r="E43" s="33">
        <f>SUM(E29:E42)</f>
        <v>6488.2103999999981</v>
      </c>
      <c r="F43" s="34">
        <f>SUM(F29:F42)</f>
        <v>6534.4289947679999</v>
      </c>
      <c r="G43" s="11">
        <f t="shared" ref="G43" si="10">F43/E43</f>
        <v>1.0071234734878514</v>
      </c>
      <c r="H43" s="34">
        <f>SUM(H29:H42)</f>
        <v>46.218594767999946</v>
      </c>
      <c r="I43" s="1"/>
      <c r="J43" s="5"/>
      <c r="K43" s="50"/>
    </row>
    <row r="44" spans="1:13" x14ac:dyDescent="0.25">
      <c r="A44" s="1"/>
      <c r="B44" s="6"/>
      <c r="C44" s="1"/>
      <c r="D44" s="9" t="s">
        <v>0</v>
      </c>
      <c r="E44" s="8">
        <f>AVERAGE(E29:E42)</f>
        <v>463.44359999999989</v>
      </c>
      <c r="F44" s="8">
        <f>AVERAGE(F29:F42)</f>
        <v>466.74492819771427</v>
      </c>
      <c r="G44" s="63">
        <f>AVERAGE(G29:G42)</f>
        <v>1.0071234734878514</v>
      </c>
      <c r="H44" s="55">
        <f>AVERAGE(H29:H42)</f>
        <v>3.3013281977142817</v>
      </c>
      <c r="I44" s="1"/>
      <c r="J44" s="5"/>
      <c r="K44" s="50"/>
    </row>
    <row r="45" spans="1:13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3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3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3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5:D27"/>
    <mergeCell ref="E25:E27"/>
    <mergeCell ref="F25:F27"/>
    <mergeCell ref="G25:G27"/>
    <mergeCell ref="H25:H27"/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26" workbookViewId="0">
      <selection activeCell="D29" sqref="D29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  <col min="12" max="12" width="9.85546875" style="58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70">
        <v>44533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65">
        <v>11768.32</v>
      </c>
      <c r="I17" s="1"/>
      <c r="J17" s="5"/>
      <c r="K17" s="69"/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65">
        <v>11768.32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470.7328</v>
      </c>
      <c r="I20" s="1"/>
      <c r="J20" s="5"/>
      <c r="K20" s="58">
        <f>H20*0.9</f>
        <v>423.65951999999999</v>
      </c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145</v>
      </c>
      <c r="I21" s="1"/>
      <c r="J21" s="5"/>
      <c r="K21" s="60">
        <f>K20/H18%</f>
        <v>3.6</v>
      </c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44520</v>
      </c>
      <c r="E29" s="33">
        <v>470.7328</v>
      </c>
      <c r="F29" s="33">
        <v>502.36137850900002</v>
      </c>
      <c r="G29" s="11">
        <f t="shared" ref="G29:G34" si="0">F29/E29</f>
        <v>1.0671900885364267</v>
      </c>
      <c r="H29" s="66">
        <f t="shared" ref="H29:H34" si="1">F29-E29</f>
        <v>31.628578509000022</v>
      </c>
      <c r="I29" s="1"/>
      <c r="J29" s="49"/>
      <c r="K29" s="50">
        <f>ROUND((F29/$H$18%),4)</f>
        <v>4.2687999999999997</v>
      </c>
      <c r="L29" s="58">
        <f t="shared" ref="L29:L42" si="2">(F29*10^7)/10^5</f>
        <v>50236.137850899999</v>
      </c>
    </row>
    <row r="30" spans="1:12" x14ac:dyDescent="0.25">
      <c r="A30" s="1"/>
      <c r="B30" s="6"/>
      <c r="C30" s="1"/>
      <c r="D30" s="46">
        <f>+D29+1</f>
        <v>44521</v>
      </c>
      <c r="E30" s="33">
        <v>470.7328</v>
      </c>
      <c r="F30" s="67">
        <v>489.03572953999998</v>
      </c>
      <c r="G30" s="11">
        <f t="shared" si="0"/>
        <v>1.0388817807894415</v>
      </c>
      <c r="H30" s="66">
        <f t="shared" si="1"/>
        <v>18.30292953999998</v>
      </c>
      <c r="I30" s="1"/>
      <c r="J30" s="49"/>
      <c r="K30" s="50">
        <f>ROUND((F30/$H$18%),4)</f>
        <v>4.1555</v>
      </c>
      <c r="L30" s="58">
        <f t="shared" si="2"/>
        <v>48903.572953999996</v>
      </c>
    </row>
    <row r="31" spans="1:12" x14ac:dyDescent="0.25">
      <c r="A31" s="1"/>
      <c r="B31" s="6"/>
      <c r="C31" s="1"/>
      <c r="D31" s="46">
        <f t="shared" ref="D31:D42" si="3">+D30+1</f>
        <v>44522</v>
      </c>
      <c r="E31" s="33">
        <v>470.7328</v>
      </c>
      <c r="F31" s="67">
        <v>433.31155307399996</v>
      </c>
      <c r="G31" s="11">
        <f t="shared" si="0"/>
        <v>0.92050427137008506</v>
      </c>
      <c r="H31" s="66">
        <f t="shared" si="1"/>
        <v>-37.421246926000038</v>
      </c>
      <c r="I31" s="1"/>
      <c r="J31" s="49"/>
      <c r="K31" s="50">
        <f t="shared" ref="K31:K42" si="4">ROUND((F31/$H$18%),4)</f>
        <v>3.6819999999999999</v>
      </c>
      <c r="L31" s="58">
        <f>(F31*10^7)/10^5</f>
        <v>43331.155307399997</v>
      </c>
    </row>
    <row r="32" spans="1:12" x14ac:dyDescent="0.25">
      <c r="A32" s="1"/>
      <c r="B32" s="6"/>
      <c r="C32" s="1"/>
      <c r="D32" s="46">
        <f t="shared" si="3"/>
        <v>44523</v>
      </c>
      <c r="E32" s="33">
        <v>470.7328</v>
      </c>
      <c r="F32" s="67">
        <v>432.166323487</v>
      </c>
      <c r="G32" s="11">
        <f t="shared" si="0"/>
        <v>0.9180714058739905</v>
      </c>
      <c r="H32" s="66">
        <f t="shared" si="1"/>
        <v>-38.566476512999998</v>
      </c>
      <c r="I32" s="1"/>
      <c r="J32" s="49"/>
      <c r="K32" s="50">
        <f t="shared" si="4"/>
        <v>3.6722999999999999</v>
      </c>
      <c r="L32" s="58">
        <f t="shared" si="2"/>
        <v>43216.632348699997</v>
      </c>
    </row>
    <row r="33" spans="1:13" x14ac:dyDescent="0.25">
      <c r="A33" s="1"/>
      <c r="B33" s="6"/>
      <c r="C33" s="1"/>
      <c r="D33" s="46">
        <f t="shared" si="3"/>
        <v>44524</v>
      </c>
      <c r="E33" s="33">
        <v>470.7328</v>
      </c>
      <c r="F33" s="67">
        <v>438.17789983100005</v>
      </c>
      <c r="G33" s="11">
        <f t="shared" si="0"/>
        <v>0.93084208245314548</v>
      </c>
      <c r="H33" s="66">
        <f t="shared" si="1"/>
        <v>-32.55490016899995</v>
      </c>
      <c r="I33" s="1"/>
      <c r="J33" s="49"/>
      <c r="K33" s="50">
        <f t="shared" si="4"/>
        <v>3.7233999999999998</v>
      </c>
      <c r="L33" s="58">
        <f t="shared" si="2"/>
        <v>43817.789983100003</v>
      </c>
    </row>
    <row r="34" spans="1:13" x14ac:dyDescent="0.25">
      <c r="A34" s="1"/>
      <c r="B34" s="6"/>
      <c r="C34" s="1"/>
      <c r="D34" s="46">
        <f t="shared" si="3"/>
        <v>44525</v>
      </c>
      <c r="E34" s="33">
        <v>470.7328</v>
      </c>
      <c r="F34" s="67">
        <v>437.44165601200001</v>
      </c>
      <c r="G34" s="11">
        <f t="shared" si="0"/>
        <v>0.92927804481013432</v>
      </c>
      <c r="H34" s="66">
        <f t="shared" si="1"/>
        <v>-33.291143987999988</v>
      </c>
      <c r="I34" s="1"/>
      <c r="J34" s="49"/>
      <c r="K34" s="50">
        <f t="shared" si="4"/>
        <v>3.7170999999999998</v>
      </c>
      <c r="L34" s="58">
        <f t="shared" si="2"/>
        <v>43744.165601200002</v>
      </c>
    </row>
    <row r="35" spans="1:13" x14ac:dyDescent="0.25">
      <c r="A35" s="1"/>
      <c r="B35" s="6"/>
      <c r="C35" s="1"/>
      <c r="D35" s="46">
        <f t="shared" si="3"/>
        <v>44526</v>
      </c>
      <c r="E35" s="33">
        <v>470.7328</v>
      </c>
      <c r="F35" s="67">
        <v>497.93937634499997</v>
      </c>
      <c r="G35" s="11">
        <f t="shared" ref="G35:G37" si="5">F35/E35</f>
        <v>1.0577962197344226</v>
      </c>
      <c r="H35" s="66">
        <f t="shared" ref="H35:H37" si="6">F35-E35</f>
        <v>27.206576344999974</v>
      </c>
      <c r="I35" s="1"/>
      <c r="J35" s="49"/>
      <c r="K35" s="50">
        <f>ROUND((F35/$H$18%),4)</f>
        <v>4.2312000000000003</v>
      </c>
      <c r="L35" s="58">
        <f>(F35*10^7)/10^5</f>
        <v>49793.937634499998</v>
      </c>
    </row>
    <row r="36" spans="1:13" x14ac:dyDescent="0.25">
      <c r="A36" s="1"/>
      <c r="B36" s="6"/>
      <c r="C36" s="1"/>
      <c r="D36" s="46">
        <f t="shared" si="3"/>
        <v>44527</v>
      </c>
      <c r="E36" s="33">
        <v>470.7328</v>
      </c>
      <c r="F36" s="67">
        <v>488.45833812399997</v>
      </c>
      <c r="G36" s="11">
        <f t="shared" si="5"/>
        <v>1.0376552008358031</v>
      </c>
      <c r="H36" s="66">
        <f t="shared" si="6"/>
        <v>17.725538123999968</v>
      </c>
      <c r="I36" s="1"/>
      <c r="J36" s="49"/>
      <c r="K36" s="50">
        <f>ROUND((F36/$H$18%),4)</f>
        <v>4.1505999999999998</v>
      </c>
      <c r="L36" s="58">
        <f>(F36*10^7)/10^5</f>
        <v>48845.8338124</v>
      </c>
      <c r="M36" s="58"/>
    </row>
    <row r="37" spans="1:13" x14ac:dyDescent="0.25">
      <c r="A37" s="1"/>
      <c r="B37" s="6"/>
      <c r="C37" s="1"/>
      <c r="D37" s="46">
        <f t="shared" si="3"/>
        <v>44528</v>
      </c>
      <c r="E37" s="33">
        <v>470.7328</v>
      </c>
      <c r="F37" s="67">
        <v>463.85252623400004</v>
      </c>
      <c r="G37" s="11">
        <f t="shared" si="5"/>
        <v>0.98538390831061706</v>
      </c>
      <c r="H37" s="66">
        <f t="shared" si="6"/>
        <v>-6.8802737659999593</v>
      </c>
      <c r="I37" s="1"/>
      <c r="J37" s="49"/>
      <c r="K37" s="50">
        <f>ROUND((F37/$H$18%),4)</f>
        <v>3.9415</v>
      </c>
      <c r="L37" s="58">
        <f>(F37*10^7)/10^5</f>
        <v>46385.252623400003</v>
      </c>
    </row>
    <row r="38" spans="1:13" x14ac:dyDescent="0.25">
      <c r="A38" s="1"/>
      <c r="B38" s="6"/>
      <c r="C38" s="1"/>
      <c r="D38" s="46">
        <f t="shared" si="3"/>
        <v>44529</v>
      </c>
      <c r="E38" s="33">
        <v>470.7328</v>
      </c>
      <c r="F38" s="67">
        <v>447.63909548399999</v>
      </c>
      <c r="G38" s="11">
        <f t="shared" ref="G38" si="7">F38/E38</f>
        <v>0.95094094884401514</v>
      </c>
      <c r="H38" s="66">
        <f t="shared" ref="H38" si="8">F38-E38</f>
        <v>-23.093704516000003</v>
      </c>
      <c r="I38" s="1"/>
      <c r="J38" s="49"/>
      <c r="K38" s="50">
        <f t="shared" si="4"/>
        <v>3.8037999999999998</v>
      </c>
      <c r="L38" s="58">
        <f t="shared" si="2"/>
        <v>44763.909548399999</v>
      </c>
    </row>
    <row r="39" spans="1:13" x14ac:dyDescent="0.25">
      <c r="A39" s="1"/>
      <c r="B39" s="6"/>
      <c r="C39" s="1"/>
      <c r="D39" s="46">
        <f t="shared" si="3"/>
        <v>44530</v>
      </c>
      <c r="E39" s="33">
        <v>470.7328</v>
      </c>
      <c r="F39" s="67">
        <v>449.72654182899998</v>
      </c>
      <c r="G39" s="11">
        <f t="shared" ref="G39" si="9">F39/E39</f>
        <v>0.9553754100606543</v>
      </c>
      <c r="H39" s="66">
        <f t="shared" ref="H39" si="10">F39-E39</f>
        <v>-21.006258171000013</v>
      </c>
      <c r="I39" s="1"/>
      <c r="J39" s="49"/>
      <c r="K39" s="50">
        <f t="shared" si="4"/>
        <v>3.8214999999999999</v>
      </c>
      <c r="L39" s="58">
        <f t="shared" si="2"/>
        <v>44972.654182899998</v>
      </c>
    </row>
    <row r="40" spans="1:13" x14ac:dyDescent="0.25">
      <c r="A40" s="1"/>
      <c r="B40" s="6"/>
      <c r="C40" s="1"/>
      <c r="D40" s="46">
        <f t="shared" si="3"/>
        <v>44531</v>
      </c>
      <c r="E40" s="33">
        <v>470.7328</v>
      </c>
      <c r="F40" s="67">
        <v>478.98149793900001</v>
      </c>
      <c r="G40" s="11">
        <f t="shared" ref="G40:G42" si="11">F40/E40</f>
        <v>1.0175231000240477</v>
      </c>
      <c r="H40" s="66">
        <f t="shared" ref="H40:H42" si="12">F40-E40</f>
        <v>8.2486979390000101</v>
      </c>
      <c r="I40" s="1"/>
      <c r="J40" s="49"/>
      <c r="K40" s="50">
        <f t="shared" si="4"/>
        <v>4.0701000000000001</v>
      </c>
      <c r="L40" s="58">
        <f t="shared" si="2"/>
        <v>47898.149793900004</v>
      </c>
    </row>
    <row r="41" spans="1:13" x14ac:dyDescent="0.25">
      <c r="A41" s="1"/>
      <c r="B41" s="6"/>
      <c r="C41" s="1"/>
      <c r="D41" s="46">
        <f t="shared" si="3"/>
        <v>44532</v>
      </c>
      <c r="E41" s="33">
        <v>470.7328</v>
      </c>
      <c r="F41" s="67">
        <v>541.47668271800001</v>
      </c>
      <c r="G41" s="11">
        <f t="shared" si="11"/>
        <v>1.1502845833517443</v>
      </c>
      <c r="H41" s="66">
        <f t="shared" si="12"/>
        <v>70.743882718000009</v>
      </c>
      <c r="I41" s="1"/>
      <c r="J41" s="49"/>
      <c r="K41" s="50">
        <f t="shared" si="4"/>
        <v>4.6010999999999997</v>
      </c>
      <c r="L41" s="58">
        <f t="shared" si="2"/>
        <v>54147.668271800001</v>
      </c>
    </row>
    <row r="42" spans="1:13" x14ac:dyDescent="0.25">
      <c r="A42" s="1"/>
      <c r="B42" s="6"/>
      <c r="C42" s="1"/>
      <c r="D42" s="46">
        <f t="shared" si="3"/>
        <v>44533</v>
      </c>
      <c r="E42" s="33">
        <v>470.7328</v>
      </c>
      <c r="F42" s="67">
        <v>529.20367477799994</v>
      </c>
      <c r="G42" s="11">
        <f t="shared" si="11"/>
        <v>1.1242124508383524</v>
      </c>
      <c r="H42" s="66">
        <f t="shared" si="12"/>
        <v>58.470874777999938</v>
      </c>
      <c r="J42" s="49"/>
      <c r="K42" s="50">
        <f t="shared" si="4"/>
        <v>4.4968000000000004</v>
      </c>
      <c r="L42" s="58">
        <f t="shared" si="2"/>
        <v>52920.367477799999</v>
      </c>
    </row>
    <row r="43" spans="1:13" x14ac:dyDescent="0.25">
      <c r="A43" s="1"/>
      <c r="B43" s="6"/>
      <c r="C43" s="1"/>
      <c r="D43" s="42" t="s">
        <v>77</v>
      </c>
      <c r="E43" s="33">
        <f>SUM(E29:E42)</f>
        <v>6590.2591999999977</v>
      </c>
      <c r="F43" s="34">
        <f>SUM(F29:F42)</f>
        <v>6629.772273904</v>
      </c>
      <c r="G43" s="11">
        <f t="shared" ref="G43" si="13">F43/E43</f>
        <v>1.0059956782737776</v>
      </c>
      <c r="H43" s="34">
        <f>SUM(H29:H42)</f>
        <v>39.513073903999953</v>
      </c>
      <c r="I43" s="1"/>
      <c r="J43" s="5"/>
      <c r="K43" s="50"/>
    </row>
    <row r="44" spans="1:13" x14ac:dyDescent="0.25">
      <c r="A44" s="1"/>
      <c r="B44" s="6"/>
      <c r="C44" s="1"/>
      <c r="D44" s="9" t="s">
        <v>0</v>
      </c>
      <c r="E44" s="8">
        <f>AVERAGE(E29:E42)</f>
        <v>470.73279999999983</v>
      </c>
      <c r="F44" s="8">
        <f>AVERAGE(F29:F42)</f>
        <v>473.55516242171427</v>
      </c>
      <c r="G44" s="63">
        <f>AVERAGE(G29:G42)</f>
        <v>1.0059956782737773</v>
      </c>
      <c r="H44" s="55">
        <f>AVERAGE(H29:H42)</f>
        <v>2.8223624217142822</v>
      </c>
      <c r="I44" s="1"/>
      <c r="J44" s="5"/>
      <c r="K44" s="50"/>
    </row>
    <row r="45" spans="1:13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3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3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3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5:D27"/>
    <mergeCell ref="E25:E27"/>
    <mergeCell ref="F25:F27"/>
    <mergeCell ref="G25:G27"/>
    <mergeCell ref="H25:H27"/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C25" workbookViewId="0">
      <selection activeCell="F29" sqref="F29"/>
    </sheetView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16.85546875" bestFit="1" customWidth="1"/>
    <col min="12" max="12" width="9.85546875" style="58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70">
        <v>44547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 s="69"/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65">
        <v>11517.55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460.702</v>
      </c>
      <c r="I20" s="1"/>
      <c r="J20" s="5"/>
      <c r="K20" s="58">
        <f>H20*0.9</f>
        <v>414.6318</v>
      </c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145</v>
      </c>
      <c r="I21" s="1"/>
      <c r="J21" s="5"/>
      <c r="K21" s="60">
        <f>K20/H18%</f>
        <v>3.6</v>
      </c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44534</v>
      </c>
      <c r="E29" s="33">
        <v>460.702</v>
      </c>
      <c r="F29" s="33">
        <v>498.13560396700001</v>
      </c>
      <c r="G29" s="11">
        <f t="shared" ref="G29:G42" si="0">F29/E29</f>
        <v>1.0812534001740821</v>
      </c>
      <c r="H29" s="66">
        <f t="shared" ref="H29:H42" si="1">F29-E29</f>
        <v>37.43360396700001</v>
      </c>
      <c r="I29" s="1"/>
      <c r="J29" s="49"/>
      <c r="K29" s="50">
        <f>ROUND((F29/$H$18%),4)</f>
        <v>4.3250000000000002</v>
      </c>
      <c r="L29" s="58">
        <f t="shared" ref="L29:L42" si="2">(F29*10^7)/10^5</f>
        <v>49813.560396699999</v>
      </c>
    </row>
    <row r="30" spans="1:12" x14ac:dyDescent="0.25">
      <c r="A30" s="1"/>
      <c r="B30" s="6"/>
      <c r="C30" s="1"/>
      <c r="D30" s="46">
        <f>+D29+1</f>
        <v>44535</v>
      </c>
      <c r="E30" s="33">
        <v>460.702</v>
      </c>
      <c r="F30" s="67">
        <v>516.98918860000003</v>
      </c>
      <c r="G30" s="11">
        <f t="shared" si="0"/>
        <v>1.1221770007510279</v>
      </c>
      <c r="H30" s="66">
        <f t="shared" si="1"/>
        <v>56.287188600000036</v>
      </c>
      <c r="I30" s="1"/>
      <c r="J30" s="49"/>
      <c r="K30" s="50">
        <f>ROUND((F30/$H$18%),4)</f>
        <v>4.4886999999999997</v>
      </c>
      <c r="L30" s="58">
        <f t="shared" si="2"/>
        <v>51698.918859999998</v>
      </c>
    </row>
    <row r="31" spans="1:12" x14ac:dyDescent="0.25">
      <c r="A31" s="1"/>
      <c r="B31" s="6"/>
      <c r="C31" s="1"/>
      <c r="D31" s="46">
        <f t="shared" ref="D31:D42" si="3">+D30+1</f>
        <v>44536</v>
      </c>
      <c r="E31" s="33">
        <v>460.702</v>
      </c>
      <c r="F31" s="67">
        <v>428.45753929800003</v>
      </c>
      <c r="G31" s="11">
        <f t="shared" si="0"/>
        <v>0.93001015688666433</v>
      </c>
      <c r="H31" s="66">
        <f t="shared" si="1"/>
        <v>-32.244460701999969</v>
      </c>
      <c r="I31" s="1"/>
      <c r="J31" s="49"/>
      <c r="K31" s="50">
        <f t="shared" ref="K31:K42" si="4">ROUND((F31/$H$18%),4)</f>
        <v>3.72</v>
      </c>
      <c r="L31" s="58">
        <f>(F31*10^7)/10^5</f>
        <v>42845.753929800005</v>
      </c>
    </row>
    <row r="32" spans="1:12" x14ac:dyDescent="0.25">
      <c r="A32" s="1"/>
      <c r="B32" s="6"/>
      <c r="C32" s="1"/>
      <c r="D32" s="46">
        <f t="shared" si="3"/>
        <v>44537</v>
      </c>
      <c r="E32" s="33">
        <v>460.702</v>
      </c>
      <c r="F32" s="67">
        <v>427.54638485100003</v>
      </c>
      <c r="G32" s="11">
        <f t="shared" si="0"/>
        <v>0.92803240457171887</v>
      </c>
      <c r="H32" s="66">
        <f t="shared" si="1"/>
        <v>-33.155615148999971</v>
      </c>
      <c r="I32" s="1"/>
      <c r="J32" s="49"/>
      <c r="K32" s="50">
        <f t="shared" si="4"/>
        <v>3.7121</v>
      </c>
      <c r="L32" s="58">
        <f t="shared" si="2"/>
        <v>42754.638485100004</v>
      </c>
    </row>
    <row r="33" spans="1:13" x14ac:dyDescent="0.25">
      <c r="A33" s="1"/>
      <c r="B33" s="6"/>
      <c r="C33" s="1"/>
      <c r="D33" s="46">
        <f t="shared" si="3"/>
        <v>44538</v>
      </c>
      <c r="E33" s="33">
        <v>460.702</v>
      </c>
      <c r="F33" s="67">
        <v>427.76131476699999</v>
      </c>
      <c r="G33" s="11">
        <f t="shared" si="0"/>
        <v>0.92849893155879504</v>
      </c>
      <c r="H33" s="66">
        <f t="shared" si="1"/>
        <v>-32.940685233000011</v>
      </c>
      <c r="I33" s="1"/>
      <c r="J33" s="49"/>
      <c r="K33" s="50">
        <f t="shared" si="4"/>
        <v>3.714</v>
      </c>
      <c r="L33" s="58">
        <f t="shared" si="2"/>
        <v>42776.1314767</v>
      </c>
    </row>
    <row r="34" spans="1:13" x14ac:dyDescent="0.25">
      <c r="A34" s="1"/>
      <c r="B34" s="6"/>
      <c r="C34" s="1"/>
      <c r="D34" s="46">
        <f t="shared" si="3"/>
        <v>44539</v>
      </c>
      <c r="E34" s="33">
        <v>460.702</v>
      </c>
      <c r="F34" s="67">
        <v>429.90517757200001</v>
      </c>
      <c r="G34" s="11">
        <f t="shared" si="0"/>
        <v>0.93315240127457666</v>
      </c>
      <c r="H34" s="66">
        <f t="shared" si="1"/>
        <v>-30.796822427999984</v>
      </c>
      <c r="I34" s="1"/>
      <c r="J34" s="49"/>
      <c r="K34" s="50">
        <f t="shared" si="4"/>
        <v>3.7326000000000001</v>
      </c>
      <c r="L34" s="58">
        <f t="shared" si="2"/>
        <v>42990.517757200003</v>
      </c>
    </row>
    <row r="35" spans="1:13" x14ac:dyDescent="0.25">
      <c r="A35" s="1"/>
      <c r="B35" s="6"/>
      <c r="C35" s="1"/>
      <c r="D35" s="46">
        <f t="shared" si="3"/>
        <v>44540</v>
      </c>
      <c r="E35" s="33">
        <v>460.702</v>
      </c>
      <c r="F35" s="67">
        <v>481.19056302399997</v>
      </c>
      <c r="G35" s="11">
        <f t="shared" si="0"/>
        <v>1.0444724855199239</v>
      </c>
      <c r="H35" s="66">
        <f t="shared" si="1"/>
        <v>20.488563023999973</v>
      </c>
      <c r="I35" s="1"/>
      <c r="J35" s="49"/>
      <c r="K35" s="50">
        <f>ROUND((F35/$H$18%),4)</f>
        <v>4.1779000000000002</v>
      </c>
      <c r="L35" s="58">
        <f>(F35*10^7)/10^5</f>
        <v>48119.0563024</v>
      </c>
    </row>
    <row r="36" spans="1:13" x14ac:dyDescent="0.25">
      <c r="A36" s="1"/>
      <c r="B36" s="6"/>
      <c r="C36" s="1"/>
      <c r="D36" s="46">
        <f t="shared" si="3"/>
        <v>44541</v>
      </c>
      <c r="E36" s="33">
        <v>460.702</v>
      </c>
      <c r="F36" s="67">
        <v>473.46022411000001</v>
      </c>
      <c r="G36" s="11">
        <f t="shared" si="0"/>
        <v>1.0276930078662563</v>
      </c>
      <c r="H36" s="66">
        <f t="shared" si="1"/>
        <v>12.758224110000015</v>
      </c>
      <c r="I36" s="1"/>
      <c r="J36" s="49"/>
      <c r="K36" s="50">
        <f>ROUND((F36/$H$18%),4)</f>
        <v>4.1108000000000002</v>
      </c>
      <c r="L36" s="58">
        <f>(F36*10^7)/10^5</f>
        <v>47346.022411000005</v>
      </c>
      <c r="M36" s="58"/>
    </row>
    <row r="37" spans="1:13" x14ac:dyDescent="0.25">
      <c r="A37" s="1"/>
      <c r="B37" s="6"/>
      <c r="C37" s="1"/>
      <c r="D37" s="46">
        <f t="shared" si="3"/>
        <v>44542</v>
      </c>
      <c r="E37" s="33">
        <v>460.702</v>
      </c>
      <c r="F37" s="67">
        <v>463.90991419300002</v>
      </c>
      <c r="G37" s="11">
        <f t="shared" si="0"/>
        <v>1.0069631002101143</v>
      </c>
      <c r="H37" s="66">
        <f t="shared" si="1"/>
        <v>3.2079141930000219</v>
      </c>
      <c r="I37" s="1"/>
      <c r="J37" s="49"/>
      <c r="K37" s="50">
        <f>ROUND((F37/$H$18%),4)</f>
        <v>4.0278999999999998</v>
      </c>
      <c r="L37" s="58">
        <f>(F37*10^7)/10^5</f>
        <v>46390.9914193</v>
      </c>
    </row>
    <row r="38" spans="1:13" x14ac:dyDescent="0.25">
      <c r="A38" s="1"/>
      <c r="B38" s="6"/>
      <c r="C38" s="1"/>
      <c r="D38" s="46">
        <f t="shared" si="3"/>
        <v>44543</v>
      </c>
      <c r="E38" s="33">
        <v>460.702</v>
      </c>
      <c r="F38" s="67">
        <v>429.84347176499995</v>
      </c>
      <c r="G38" s="11">
        <f t="shared" si="0"/>
        <v>0.93301846261791777</v>
      </c>
      <c r="H38" s="66">
        <f t="shared" si="1"/>
        <v>-30.858528235000051</v>
      </c>
      <c r="I38" s="1"/>
      <c r="J38" s="49"/>
      <c r="K38" s="50">
        <f t="shared" si="4"/>
        <v>3.7321</v>
      </c>
      <c r="L38" s="58">
        <f t="shared" si="2"/>
        <v>42984.347176499999</v>
      </c>
    </row>
    <row r="39" spans="1:13" x14ac:dyDescent="0.25">
      <c r="A39" s="1"/>
      <c r="B39" s="6"/>
      <c r="C39" s="1"/>
      <c r="D39" s="46">
        <f t="shared" si="3"/>
        <v>44544</v>
      </c>
      <c r="E39" s="33">
        <v>460.702</v>
      </c>
      <c r="F39" s="67">
        <v>426.70505004199998</v>
      </c>
      <c r="G39" s="11">
        <f t="shared" si="0"/>
        <v>0.9262062027992064</v>
      </c>
      <c r="H39" s="66">
        <f t="shared" si="1"/>
        <v>-33.996949958000016</v>
      </c>
      <c r="I39" s="1"/>
      <c r="J39" s="49"/>
      <c r="K39" s="50">
        <f t="shared" si="4"/>
        <v>3.7048000000000001</v>
      </c>
      <c r="L39" s="58">
        <f t="shared" si="2"/>
        <v>42670.505004199993</v>
      </c>
    </row>
    <row r="40" spans="1:13" x14ac:dyDescent="0.25">
      <c r="A40" s="1"/>
      <c r="B40" s="6"/>
      <c r="C40" s="1"/>
      <c r="D40" s="46">
        <f t="shared" si="3"/>
        <v>44545</v>
      </c>
      <c r="E40" s="33">
        <v>460.702</v>
      </c>
      <c r="F40" s="67">
        <v>470.61818436899995</v>
      </c>
      <c r="G40" s="11">
        <f t="shared" si="0"/>
        <v>1.0215240749313004</v>
      </c>
      <c r="H40" s="66">
        <f t="shared" si="1"/>
        <v>9.91618436899995</v>
      </c>
      <c r="I40" s="1"/>
      <c r="J40" s="49"/>
      <c r="K40" s="50">
        <f t="shared" si="4"/>
        <v>4.0861000000000001</v>
      </c>
      <c r="L40" s="58">
        <f t="shared" si="2"/>
        <v>47061.818436899994</v>
      </c>
    </row>
    <row r="41" spans="1:13" x14ac:dyDescent="0.25">
      <c r="A41" s="1"/>
      <c r="B41" s="6"/>
      <c r="C41" s="1"/>
      <c r="D41" s="46">
        <f t="shared" si="3"/>
        <v>44546</v>
      </c>
      <c r="E41" s="33">
        <v>460.702</v>
      </c>
      <c r="F41" s="67">
        <v>498.07783925000001</v>
      </c>
      <c r="G41" s="11">
        <f t="shared" si="0"/>
        <v>1.0811280160494203</v>
      </c>
      <c r="H41" s="66">
        <f t="shared" si="1"/>
        <v>37.375839250000013</v>
      </c>
      <c r="I41" s="1"/>
      <c r="J41" s="49"/>
      <c r="K41" s="50">
        <f t="shared" si="4"/>
        <v>4.3244999999999996</v>
      </c>
      <c r="L41" s="58">
        <f t="shared" si="2"/>
        <v>49807.783925000003</v>
      </c>
    </row>
    <row r="42" spans="1:13" x14ac:dyDescent="0.25">
      <c r="A42" s="1"/>
      <c r="B42" s="6"/>
      <c r="C42" s="1"/>
      <c r="D42" s="46">
        <f t="shared" si="3"/>
        <v>44547</v>
      </c>
      <c r="E42" s="33">
        <v>460.702</v>
      </c>
      <c r="F42" s="67">
        <v>520.09206838099999</v>
      </c>
      <c r="G42" s="11">
        <f t="shared" si="0"/>
        <v>1.1289121132120112</v>
      </c>
      <c r="H42" s="66">
        <f t="shared" si="1"/>
        <v>59.390068380999992</v>
      </c>
      <c r="J42" s="49"/>
      <c r="K42" s="50">
        <f t="shared" si="4"/>
        <v>4.5156000000000001</v>
      </c>
      <c r="L42" s="58">
        <f t="shared" si="2"/>
        <v>52009.206838099992</v>
      </c>
    </row>
    <row r="43" spans="1:13" x14ac:dyDescent="0.25">
      <c r="A43" s="1"/>
      <c r="B43" s="6"/>
      <c r="C43" s="1"/>
      <c r="D43" s="42" t="s">
        <v>77</v>
      </c>
      <c r="E43" s="33">
        <f>SUM(E29:E42)</f>
        <v>6449.8280000000022</v>
      </c>
      <c r="F43" s="34">
        <f>SUM(F29:F42)</f>
        <v>6492.6925241889994</v>
      </c>
      <c r="G43" s="11">
        <f t="shared" ref="G43" si="5">F43/E43</f>
        <v>1.0066458398873579</v>
      </c>
      <c r="H43" s="34">
        <f>SUM(H29:H42)</f>
        <v>42.864524189000008</v>
      </c>
      <c r="I43" s="1"/>
      <c r="J43" s="5"/>
      <c r="K43" s="50"/>
    </row>
    <row r="44" spans="1:13" x14ac:dyDescent="0.25">
      <c r="A44" s="1"/>
      <c r="B44" s="6"/>
      <c r="C44" s="1"/>
      <c r="D44" s="9" t="s">
        <v>0</v>
      </c>
      <c r="E44" s="8">
        <f>AVERAGE(E29:E42)</f>
        <v>460.70200000000017</v>
      </c>
      <c r="F44" s="8">
        <f>AVERAGE(F29:F42)</f>
        <v>463.76375172778569</v>
      </c>
      <c r="G44" s="63">
        <f>AVERAGE(G29:G42)</f>
        <v>1.0066458398873583</v>
      </c>
      <c r="H44" s="55">
        <f>AVERAGE(H29:H42)</f>
        <v>3.0617517277857149</v>
      </c>
      <c r="I44" s="1"/>
      <c r="J44" s="5"/>
      <c r="K44" s="50"/>
    </row>
    <row r="45" spans="1:13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3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3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3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5:D27"/>
    <mergeCell ref="E25:E27"/>
    <mergeCell ref="F25:F27"/>
    <mergeCell ref="G25:G27"/>
    <mergeCell ref="H25:H27"/>
    <mergeCell ref="D21:G21"/>
    <mergeCell ref="D9:F9"/>
    <mergeCell ref="D17:G17"/>
    <mergeCell ref="D18:G18"/>
    <mergeCell ref="D19:G19"/>
    <mergeCell ref="D20:G20"/>
  </mergeCell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36" workbookViewId="0"/>
  </sheetViews>
  <sheetFormatPr defaultRowHeight="15" x14ac:dyDescent="0.25"/>
  <cols>
    <col min="4" max="4" width="22.85546875" customWidth="1"/>
    <col min="5" max="5" width="30.5703125" customWidth="1"/>
    <col min="6" max="6" width="24.140625" customWidth="1"/>
    <col min="7" max="7" width="24.28515625" customWidth="1"/>
    <col min="8" max="8" width="15.7109375" customWidth="1"/>
    <col min="11" max="11" width="8.28515625" customWidth="1"/>
    <col min="12" max="12" width="9.85546875" style="58" bestFit="1" customWidth="1"/>
    <col min="14" max="14" width="16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31"/>
      <c r="C2" s="30"/>
      <c r="D2" s="30"/>
      <c r="E2" s="30"/>
      <c r="F2" s="30"/>
      <c r="G2" s="30"/>
      <c r="H2" s="30"/>
      <c r="I2" s="30"/>
      <c r="J2" s="29"/>
    </row>
    <row r="3" spans="1:10" x14ac:dyDescent="0.25">
      <c r="A3" s="1"/>
      <c r="B3" s="6"/>
      <c r="C3" s="1"/>
      <c r="D3" s="1"/>
      <c r="E3" s="27"/>
      <c r="F3" s="26" t="s">
        <v>35</v>
      </c>
      <c r="G3" s="27"/>
      <c r="H3" s="1"/>
      <c r="I3" s="1"/>
      <c r="J3" s="5"/>
    </row>
    <row r="4" spans="1:10" x14ac:dyDescent="0.25">
      <c r="A4" s="1"/>
      <c r="B4" s="6"/>
      <c r="C4" s="1"/>
      <c r="D4" s="1"/>
      <c r="E4" s="1"/>
      <c r="F4" s="26" t="s">
        <v>34</v>
      </c>
      <c r="G4" s="1"/>
      <c r="H4" s="1"/>
      <c r="I4" s="1"/>
      <c r="J4" s="5"/>
    </row>
    <row r="5" spans="1:10" x14ac:dyDescent="0.25">
      <c r="A5" s="1"/>
      <c r="B5" s="6"/>
      <c r="C5" s="1"/>
      <c r="D5" s="16"/>
      <c r="E5" s="1"/>
      <c r="F5" s="1"/>
      <c r="G5" s="1"/>
      <c r="H5" s="1"/>
      <c r="I5" s="1"/>
      <c r="J5" s="5"/>
    </row>
    <row r="6" spans="1:10" x14ac:dyDescent="0.25">
      <c r="A6" s="1"/>
      <c r="B6" s="6"/>
      <c r="C6" s="1"/>
      <c r="D6" s="1"/>
      <c r="E6" s="25"/>
      <c r="F6" s="1"/>
      <c r="G6" s="1"/>
      <c r="H6" s="1"/>
      <c r="I6" s="1"/>
      <c r="J6" s="5"/>
    </row>
    <row r="7" spans="1:10" x14ac:dyDescent="0.25">
      <c r="A7" s="1"/>
      <c r="B7" s="6"/>
      <c r="C7" s="1"/>
      <c r="D7" s="16" t="s">
        <v>33</v>
      </c>
      <c r="E7" s="24" t="s">
        <v>36</v>
      </c>
      <c r="F7" s="24"/>
      <c r="G7" s="1"/>
      <c r="H7" s="1"/>
      <c r="I7" s="1"/>
      <c r="J7" s="5"/>
    </row>
    <row r="8" spans="1:10" x14ac:dyDescent="0.25">
      <c r="A8" s="1"/>
      <c r="B8" s="6"/>
      <c r="C8" s="1"/>
      <c r="D8" s="1"/>
      <c r="E8" s="1"/>
      <c r="F8" s="1"/>
      <c r="G8" s="1"/>
      <c r="H8" s="1"/>
      <c r="I8" s="1"/>
      <c r="J8" s="5"/>
    </row>
    <row r="9" spans="1:10" x14ac:dyDescent="0.25">
      <c r="A9" s="1"/>
      <c r="B9" s="6"/>
      <c r="C9" s="1"/>
      <c r="D9" s="96" t="s">
        <v>88</v>
      </c>
      <c r="E9" s="96"/>
      <c r="F9" s="96"/>
      <c r="G9" s="1"/>
      <c r="H9" s="1"/>
      <c r="I9" s="1"/>
      <c r="J9" s="5"/>
    </row>
    <row r="10" spans="1:10" x14ac:dyDescent="0.25">
      <c r="A10" s="1"/>
      <c r="B10" s="6"/>
      <c r="C10" s="1"/>
      <c r="D10" s="1"/>
      <c r="E10" s="1"/>
      <c r="F10" s="1"/>
      <c r="G10" s="1"/>
      <c r="H10" s="1"/>
      <c r="I10" s="1"/>
      <c r="J10" s="5"/>
    </row>
    <row r="11" spans="1:10" x14ac:dyDescent="0.25">
      <c r="A11" s="1"/>
      <c r="B11" s="6"/>
      <c r="C11" s="1"/>
      <c r="D11" s="1" t="s">
        <v>31</v>
      </c>
      <c r="E11" s="1"/>
      <c r="F11" s="1"/>
      <c r="G11" s="1"/>
      <c r="H11" s="1"/>
      <c r="I11" s="1"/>
      <c r="J11" s="5"/>
    </row>
    <row r="12" spans="1:10" x14ac:dyDescent="0.25">
      <c r="A12" s="1"/>
      <c r="B12" s="6"/>
      <c r="C12" s="1"/>
      <c r="D12" s="1"/>
      <c r="E12" s="1"/>
      <c r="F12" s="1"/>
      <c r="G12" s="1"/>
      <c r="H12" s="1"/>
      <c r="I12" s="1"/>
      <c r="J12" s="5"/>
    </row>
    <row r="13" spans="1:10" x14ac:dyDescent="0.25">
      <c r="A13" s="1"/>
      <c r="B13" s="6"/>
      <c r="C13" s="1"/>
      <c r="D13" s="16" t="s">
        <v>30</v>
      </c>
      <c r="E13" s="70">
        <v>44561</v>
      </c>
      <c r="F13" s="1"/>
      <c r="G13" s="1"/>
      <c r="H13" s="1"/>
      <c r="I13" s="1"/>
      <c r="J13" s="5"/>
    </row>
    <row r="14" spans="1:10" x14ac:dyDescent="0.25">
      <c r="A14" s="1"/>
      <c r="B14" s="6"/>
      <c r="C14" s="1"/>
      <c r="D14" s="1"/>
      <c r="E14" s="1"/>
      <c r="F14" s="1"/>
      <c r="G14" s="1"/>
      <c r="H14" s="1"/>
      <c r="I14" s="1"/>
      <c r="J14" s="5"/>
    </row>
    <row r="15" spans="1:10" x14ac:dyDescent="0.25">
      <c r="A15" s="1"/>
      <c r="B15" s="6"/>
      <c r="C15" s="1"/>
      <c r="D15" s="1"/>
      <c r="E15" s="1"/>
      <c r="F15" s="1"/>
      <c r="G15" s="1"/>
      <c r="H15" s="36" t="s">
        <v>29</v>
      </c>
      <c r="I15" s="1"/>
      <c r="J15" s="5"/>
    </row>
    <row r="16" spans="1:10" x14ac:dyDescent="0.25">
      <c r="A16" s="1"/>
      <c r="B16" s="6"/>
      <c r="C16" s="22"/>
      <c r="D16" s="21"/>
      <c r="E16" s="20"/>
      <c r="F16" s="20"/>
      <c r="G16" s="19"/>
      <c r="H16" s="12" t="s">
        <v>28</v>
      </c>
      <c r="I16" s="1"/>
      <c r="J16" s="5"/>
    </row>
    <row r="17" spans="1:12" x14ac:dyDescent="0.25">
      <c r="A17" s="1"/>
      <c r="B17" s="6"/>
      <c r="C17" s="15" t="s">
        <v>27</v>
      </c>
      <c r="D17" s="93" t="s">
        <v>26</v>
      </c>
      <c r="E17" s="94"/>
      <c r="F17" s="94"/>
      <c r="G17" s="95"/>
      <c r="H17" s="7"/>
      <c r="I17" s="1"/>
      <c r="J17" s="5"/>
      <c r="K17" s="69"/>
    </row>
    <row r="18" spans="1:12" x14ac:dyDescent="0.25">
      <c r="A18" s="1"/>
      <c r="B18" s="6"/>
      <c r="C18" s="18"/>
      <c r="D18" s="93" t="s">
        <v>25</v>
      </c>
      <c r="E18" s="94"/>
      <c r="F18" s="94"/>
      <c r="G18" s="95"/>
      <c r="H18" s="65">
        <v>11663.93</v>
      </c>
      <c r="I18" s="1"/>
      <c r="J18" s="5"/>
      <c r="K18" s="51"/>
    </row>
    <row r="19" spans="1:12" x14ac:dyDescent="0.25">
      <c r="A19" s="1"/>
      <c r="B19" s="6"/>
      <c r="C19" s="17"/>
      <c r="D19" s="93" t="s">
        <v>24</v>
      </c>
      <c r="E19" s="94"/>
      <c r="F19" s="94"/>
      <c r="G19" s="95"/>
      <c r="H19" s="7" t="s">
        <v>23</v>
      </c>
      <c r="I19" s="1"/>
      <c r="J19" s="5"/>
    </row>
    <row r="20" spans="1:12" x14ac:dyDescent="0.25">
      <c r="A20" s="1"/>
      <c r="B20" s="6"/>
      <c r="C20" s="12" t="s">
        <v>22</v>
      </c>
      <c r="D20" s="93" t="s">
        <v>21</v>
      </c>
      <c r="E20" s="94"/>
      <c r="F20" s="94"/>
      <c r="G20" s="95"/>
      <c r="H20" s="33">
        <f>H18*H21</f>
        <v>466.55720000000002</v>
      </c>
      <c r="I20" s="1"/>
      <c r="J20" s="5"/>
      <c r="K20" s="58">
        <f>H20*0.9</f>
        <v>419.90148000000005</v>
      </c>
    </row>
    <row r="21" spans="1:12" x14ac:dyDescent="0.25">
      <c r="A21" s="1"/>
      <c r="B21" s="6"/>
      <c r="C21" s="12" t="s">
        <v>20</v>
      </c>
      <c r="D21" s="93" t="s">
        <v>19</v>
      </c>
      <c r="E21" s="94"/>
      <c r="F21" s="94"/>
      <c r="G21" s="95"/>
      <c r="H21" s="56" t="s">
        <v>145</v>
      </c>
      <c r="I21" s="1"/>
      <c r="J21" s="5"/>
      <c r="K21" s="60">
        <f>K20/H18%</f>
        <v>3.6</v>
      </c>
    </row>
    <row r="22" spans="1:12" x14ac:dyDescent="0.25">
      <c r="A22" s="1"/>
      <c r="B22" s="6"/>
      <c r="C22" s="1"/>
      <c r="D22" s="1"/>
      <c r="E22" s="1"/>
      <c r="F22" s="1"/>
      <c r="G22" s="1"/>
      <c r="H22" s="1"/>
      <c r="I22" s="1"/>
      <c r="J22" s="5"/>
    </row>
    <row r="23" spans="1:12" x14ac:dyDescent="0.25">
      <c r="A23" s="1"/>
      <c r="B23" s="6"/>
      <c r="C23" s="1"/>
      <c r="D23" s="1"/>
      <c r="E23" s="1"/>
      <c r="F23" s="1"/>
      <c r="G23" s="1"/>
      <c r="H23" s="1"/>
      <c r="I23" s="1"/>
      <c r="J23" s="5"/>
      <c r="L23" s="33"/>
    </row>
    <row r="24" spans="1:12" x14ac:dyDescent="0.25">
      <c r="A24" s="1"/>
      <c r="B24" s="6"/>
      <c r="C24" s="1"/>
      <c r="D24" s="1"/>
      <c r="E24" s="1"/>
      <c r="F24" s="1"/>
      <c r="G24" s="1"/>
      <c r="H24" s="16" t="s">
        <v>17</v>
      </c>
      <c r="I24" s="1"/>
      <c r="J24" s="5"/>
    </row>
    <row r="25" spans="1:12" x14ac:dyDescent="0.25">
      <c r="A25" s="1"/>
      <c r="B25" s="6"/>
      <c r="C25" s="1"/>
      <c r="D25" s="97" t="s">
        <v>89</v>
      </c>
      <c r="E25" s="97" t="s">
        <v>90</v>
      </c>
      <c r="F25" s="97" t="s">
        <v>91</v>
      </c>
      <c r="G25" s="97" t="s">
        <v>92</v>
      </c>
      <c r="H25" s="97" t="s">
        <v>93</v>
      </c>
      <c r="I25" s="1"/>
      <c r="J25" s="5"/>
    </row>
    <row r="26" spans="1:12" x14ac:dyDescent="0.25">
      <c r="A26" s="1"/>
      <c r="B26" s="6"/>
      <c r="C26" s="1"/>
      <c r="D26" s="98"/>
      <c r="E26" s="98"/>
      <c r="F26" s="98"/>
      <c r="G26" s="98"/>
      <c r="H26" s="98"/>
      <c r="I26" s="1"/>
      <c r="J26" s="5"/>
    </row>
    <row r="27" spans="1:12" x14ac:dyDescent="0.25">
      <c r="A27" s="1"/>
      <c r="B27" s="6"/>
      <c r="C27" s="1"/>
      <c r="D27" s="99"/>
      <c r="E27" s="99"/>
      <c r="F27" s="99"/>
      <c r="G27" s="99"/>
      <c r="H27" s="99"/>
      <c r="I27" s="1"/>
      <c r="J27" s="5"/>
    </row>
    <row r="28" spans="1:12" x14ac:dyDescent="0.25">
      <c r="A28" s="1"/>
      <c r="B28" s="6"/>
      <c r="C28" s="1"/>
      <c r="D28" s="12" t="s">
        <v>2</v>
      </c>
      <c r="E28" s="35">
        <v>2</v>
      </c>
      <c r="F28" s="35">
        <v>3</v>
      </c>
      <c r="G28" s="35">
        <v>4</v>
      </c>
      <c r="H28" s="35">
        <v>5</v>
      </c>
      <c r="I28" s="1"/>
      <c r="J28" s="5"/>
    </row>
    <row r="29" spans="1:12" x14ac:dyDescent="0.25">
      <c r="A29" s="1"/>
      <c r="B29" s="6"/>
      <c r="C29" s="1"/>
      <c r="D29" s="46">
        <v>44548</v>
      </c>
      <c r="E29" s="33">
        <v>466.55720000000002</v>
      </c>
      <c r="F29" s="33">
        <v>511.50194480900001</v>
      </c>
      <c r="G29" s="11">
        <f t="shared" ref="G29:G43" si="0">F29/E29</f>
        <v>1.0963327643620118</v>
      </c>
      <c r="H29" s="66">
        <f t="shared" ref="H29" si="1">F29-E29</f>
        <v>44.944744808999985</v>
      </c>
      <c r="I29" s="1"/>
      <c r="J29" s="49"/>
      <c r="K29" s="50">
        <f>ROUND((F29/$H$18%),4)</f>
        <v>4.3853</v>
      </c>
      <c r="L29" s="58">
        <f t="shared" ref="L29:L42" si="2">(F29*10^7)/10^5</f>
        <v>51150.194480900005</v>
      </c>
    </row>
    <row r="30" spans="1:12" x14ac:dyDescent="0.25">
      <c r="A30" s="1"/>
      <c r="B30" s="6"/>
      <c r="C30" s="1"/>
      <c r="D30" s="46">
        <f>+D29+1</f>
        <v>44549</v>
      </c>
      <c r="E30" s="33">
        <v>466.55720000000002</v>
      </c>
      <c r="F30" s="67">
        <v>502.16198822299998</v>
      </c>
      <c r="G30" s="11">
        <f t="shared" ref="G30:G34" si="3">F30/E30</f>
        <v>1.0763138758184418</v>
      </c>
      <c r="H30" s="66">
        <f t="shared" ref="H30:H34" si="4">F30-E30</f>
        <v>35.604788222999957</v>
      </c>
      <c r="I30" s="1"/>
      <c r="J30" s="49"/>
      <c r="K30" s="50">
        <f>ROUND((F30/$H$18%),4)</f>
        <v>4.3052999999999999</v>
      </c>
      <c r="L30" s="58">
        <f t="shared" si="2"/>
        <v>50216.198822299993</v>
      </c>
    </row>
    <row r="31" spans="1:12" x14ac:dyDescent="0.25">
      <c r="A31" s="1"/>
      <c r="B31" s="6"/>
      <c r="C31" s="1"/>
      <c r="D31" s="46">
        <f t="shared" ref="D31:D42" si="5">+D30+1</f>
        <v>44550</v>
      </c>
      <c r="E31" s="33">
        <v>466.55720000000002</v>
      </c>
      <c r="F31" s="67">
        <v>434.09911441800006</v>
      </c>
      <c r="G31" s="11">
        <f t="shared" si="3"/>
        <v>0.93043064048309621</v>
      </c>
      <c r="H31" s="66">
        <f t="shared" si="4"/>
        <v>-32.458085581999967</v>
      </c>
      <c r="I31" s="1"/>
      <c r="J31" s="49"/>
      <c r="K31" s="50">
        <f t="shared" ref="K31:K42" si="6">ROUND((F31/$H$18%),4)</f>
        <v>3.7216999999999998</v>
      </c>
      <c r="L31" s="58">
        <f>(F31*10^7)/10^5</f>
        <v>43409.911441800003</v>
      </c>
    </row>
    <row r="32" spans="1:12" x14ac:dyDescent="0.25">
      <c r="A32" s="1"/>
      <c r="B32" s="6"/>
      <c r="C32" s="1"/>
      <c r="D32" s="46">
        <f t="shared" si="5"/>
        <v>44551</v>
      </c>
      <c r="E32" s="33">
        <v>466.55720000000002</v>
      </c>
      <c r="F32" s="67">
        <v>431.37133690200005</v>
      </c>
      <c r="G32" s="11">
        <f t="shared" si="3"/>
        <v>0.92458403150138935</v>
      </c>
      <c r="H32" s="66">
        <f t="shared" si="4"/>
        <v>-35.18586309799997</v>
      </c>
      <c r="I32" s="1"/>
      <c r="J32" s="49"/>
      <c r="K32" s="50">
        <f t="shared" si="6"/>
        <v>3.6983000000000001</v>
      </c>
      <c r="L32" s="58">
        <f t="shared" si="2"/>
        <v>43137.133690200004</v>
      </c>
    </row>
    <row r="33" spans="1:15" x14ac:dyDescent="0.25">
      <c r="A33" s="1"/>
      <c r="B33" s="6"/>
      <c r="C33" s="1"/>
      <c r="D33" s="46">
        <f t="shared" si="5"/>
        <v>44552</v>
      </c>
      <c r="E33" s="33">
        <v>466.55720000000002</v>
      </c>
      <c r="F33" s="67">
        <v>434.60558929499996</v>
      </c>
      <c r="G33" s="11">
        <f t="shared" si="3"/>
        <v>0.93151619843183198</v>
      </c>
      <c r="H33" s="66">
        <f t="shared" si="4"/>
        <v>-31.951610705000064</v>
      </c>
      <c r="I33" s="1"/>
      <c r="J33" s="49"/>
      <c r="K33" s="50">
        <f t="shared" si="6"/>
        <v>3.7261000000000002</v>
      </c>
      <c r="L33" s="58">
        <f t="shared" si="2"/>
        <v>43460.558929499995</v>
      </c>
      <c r="N33" t="s">
        <v>153</v>
      </c>
      <c r="O33" s="58">
        <v>646.61</v>
      </c>
    </row>
    <row r="34" spans="1:15" x14ac:dyDescent="0.25">
      <c r="A34" s="1"/>
      <c r="B34" s="6"/>
      <c r="C34" s="1"/>
      <c r="D34" s="46">
        <f t="shared" si="5"/>
        <v>44553</v>
      </c>
      <c r="E34" s="33">
        <v>466.55720000000002</v>
      </c>
      <c r="F34" s="67">
        <v>436.36601462900001</v>
      </c>
      <c r="G34" s="11">
        <f t="shared" si="3"/>
        <v>0.93528942352406086</v>
      </c>
      <c r="H34" s="66">
        <f t="shared" si="4"/>
        <v>-30.191185371000017</v>
      </c>
      <c r="I34" s="1"/>
      <c r="J34" s="49"/>
      <c r="K34" s="50">
        <f t="shared" si="6"/>
        <v>3.7412000000000001</v>
      </c>
      <c r="L34" s="58">
        <f t="shared" si="2"/>
        <v>43636.601462899998</v>
      </c>
      <c r="N34" t="s">
        <v>154</v>
      </c>
      <c r="O34" s="58">
        <v>258.86</v>
      </c>
    </row>
    <row r="35" spans="1:15" ht="15.75" thickBot="1" x14ac:dyDescent="0.3">
      <c r="A35" s="1"/>
      <c r="B35" s="6"/>
      <c r="C35" s="1"/>
      <c r="D35" s="46">
        <f t="shared" si="5"/>
        <v>44554</v>
      </c>
      <c r="E35" s="33">
        <v>466.55720000000002</v>
      </c>
      <c r="F35" s="67">
        <v>490.78302316499997</v>
      </c>
      <c r="G35" s="11">
        <f t="shared" ref="G35:G41" si="7">F35/E35</f>
        <v>1.0519246582519783</v>
      </c>
      <c r="H35" s="66">
        <f t="shared" ref="H35:H41" si="8">F35-E35</f>
        <v>24.225823164999952</v>
      </c>
      <c r="I35" s="1"/>
      <c r="J35" s="49"/>
      <c r="K35" s="50">
        <f>ROUND((F35/$H$18%),4)</f>
        <v>4.2077</v>
      </c>
      <c r="L35" s="58">
        <f>(F35*10^7)/10^5</f>
        <v>49078.302316499998</v>
      </c>
      <c r="N35" s="71" t="s">
        <v>1</v>
      </c>
      <c r="O35" s="72">
        <f>SUM(O33:O34)</f>
        <v>905.47</v>
      </c>
    </row>
    <row r="36" spans="1:15" ht="15.75" thickTop="1" x14ac:dyDescent="0.25">
      <c r="A36" s="1"/>
      <c r="B36" s="6"/>
      <c r="C36" s="1"/>
      <c r="D36" s="46">
        <f t="shared" si="5"/>
        <v>44555</v>
      </c>
      <c r="E36" s="33">
        <v>466.55720000000002</v>
      </c>
      <c r="F36" s="67">
        <v>485.25880591000004</v>
      </c>
      <c r="G36" s="11">
        <f t="shared" si="7"/>
        <v>1.0400842724321906</v>
      </c>
      <c r="H36" s="66">
        <f t="shared" si="8"/>
        <v>18.701605910000012</v>
      </c>
      <c r="I36" s="1"/>
      <c r="J36" s="49"/>
      <c r="K36" s="50">
        <f>ROUND((F36/$H$18%),4)</f>
        <v>4.1603000000000003</v>
      </c>
      <c r="L36" s="58">
        <f>(F36*10^7)/10^5</f>
        <v>48525.880591000001</v>
      </c>
      <c r="M36" s="58"/>
    </row>
    <row r="37" spans="1:15" x14ac:dyDescent="0.25">
      <c r="A37" s="1"/>
      <c r="B37" s="6"/>
      <c r="C37" s="1"/>
      <c r="D37" s="46">
        <f t="shared" si="5"/>
        <v>44556</v>
      </c>
      <c r="E37" s="33">
        <v>466.55720000000002</v>
      </c>
      <c r="F37" s="67">
        <v>481.78093549799996</v>
      </c>
      <c r="G37" s="11">
        <f t="shared" si="7"/>
        <v>1.0326299444055305</v>
      </c>
      <c r="H37" s="66">
        <f t="shared" si="8"/>
        <v>15.22373549799994</v>
      </c>
      <c r="I37" s="1"/>
      <c r="J37" s="49"/>
      <c r="K37" s="50">
        <f>ROUND((F37/$H$18%),4)</f>
        <v>4.1304999999999996</v>
      </c>
      <c r="L37" s="58">
        <f>(F37*10^7)/10^5</f>
        <v>48178.093549799996</v>
      </c>
    </row>
    <row r="38" spans="1:15" x14ac:dyDescent="0.25">
      <c r="A38" s="1"/>
      <c r="B38" s="6"/>
      <c r="C38" s="1"/>
      <c r="D38" s="46">
        <f t="shared" si="5"/>
        <v>44557</v>
      </c>
      <c r="E38" s="33">
        <v>466.55720000000002</v>
      </c>
      <c r="F38" s="67">
        <v>436.176505255</v>
      </c>
      <c r="G38" s="11">
        <f t="shared" si="7"/>
        <v>0.93488323672852969</v>
      </c>
      <c r="H38" s="66">
        <f t="shared" si="8"/>
        <v>-30.380694745000028</v>
      </c>
      <c r="I38" s="1"/>
      <c r="J38" s="49"/>
      <c r="K38" s="50">
        <f t="shared" si="6"/>
        <v>3.7395</v>
      </c>
      <c r="L38" s="58">
        <f t="shared" si="2"/>
        <v>43617.650525500001</v>
      </c>
    </row>
    <row r="39" spans="1:15" x14ac:dyDescent="0.25">
      <c r="A39" s="1"/>
      <c r="B39" s="6"/>
      <c r="C39" s="1"/>
      <c r="D39" s="46">
        <f t="shared" si="5"/>
        <v>44558</v>
      </c>
      <c r="E39" s="33">
        <v>466.55720000000002</v>
      </c>
      <c r="F39" s="67">
        <v>454.24578780000002</v>
      </c>
      <c r="G39" s="11">
        <f t="shared" si="7"/>
        <v>0.9736122126075859</v>
      </c>
      <c r="H39" s="66">
        <f t="shared" si="8"/>
        <v>-12.311412200000007</v>
      </c>
      <c r="I39" s="1"/>
      <c r="J39" s="49"/>
      <c r="K39" s="50">
        <f t="shared" si="6"/>
        <v>3.8944000000000001</v>
      </c>
      <c r="L39" s="58">
        <f t="shared" si="2"/>
        <v>45424.578780000003</v>
      </c>
    </row>
    <row r="40" spans="1:15" x14ac:dyDescent="0.25">
      <c r="A40" s="1"/>
      <c r="B40" s="6"/>
      <c r="C40" s="1"/>
      <c r="D40" s="46">
        <f t="shared" si="5"/>
        <v>44559</v>
      </c>
      <c r="E40" s="33">
        <v>466.55720000000002</v>
      </c>
      <c r="F40" s="67">
        <v>454.36998975600005</v>
      </c>
      <c r="G40" s="11">
        <f t="shared" si="7"/>
        <v>0.97387842210129871</v>
      </c>
      <c r="H40" s="66">
        <f t="shared" si="8"/>
        <v>-12.187210243999971</v>
      </c>
      <c r="I40" s="1"/>
      <c r="J40" s="49"/>
      <c r="K40" s="50">
        <f t="shared" si="6"/>
        <v>3.8955000000000002</v>
      </c>
      <c r="L40" s="58">
        <f t="shared" si="2"/>
        <v>45436.998975600007</v>
      </c>
    </row>
    <row r="41" spans="1:15" x14ac:dyDescent="0.25">
      <c r="A41" s="1"/>
      <c r="B41" s="6"/>
      <c r="C41" s="1"/>
      <c r="D41" s="46">
        <f t="shared" si="5"/>
        <v>44560</v>
      </c>
      <c r="E41" s="33">
        <v>466.55720000000002</v>
      </c>
      <c r="F41" s="67">
        <v>506.82168068599998</v>
      </c>
      <c r="G41" s="11">
        <f t="shared" si="7"/>
        <v>1.0863012738545241</v>
      </c>
      <c r="H41" s="66">
        <f t="shared" si="8"/>
        <v>40.264480685999956</v>
      </c>
      <c r="I41" s="1"/>
      <c r="J41" s="49"/>
      <c r="K41" s="50">
        <f t="shared" si="6"/>
        <v>4.3452000000000002</v>
      </c>
      <c r="L41" s="58">
        <f t="shared" si="2"/>
        <v>50682.168068599996</v>
      </c>
    </row>
    <row r="42" spans="1:15" x14ac:dyDescent="0.25">
      <c r="A42" s="1"/>
      <c r="B42" s="6"/>
      <c r="C42" s="1"/>
      <c r="D42" s="46">
        <f t="shared" si="5"/>
        <v>44561</v>
      </c>
      <c r="E42" s="33">
        <v>466.55720000000002</v>
      </c>
      <c r="F42" s="67">
        <v>507.52956022200004</v>
      </c>
      <c r="G42" s="11">
        <f t="shared" ref="G42" si="9">F42/E42</f>
        <v>1.0878185144758241</v>
      </c>
      <c r="H42" s="66">
        <f t="shared" ref="H42" si="10">F42-E42</f>
        <v>40.97236022200002</v>
      </c>
      <c r="J42" s="49"/>
      <c r="K42" s="50">
        <f t="shared" si="6"/>
        <v>4.3513000000000002</v>
      </c>
      <c r="L42" s="58">
        <f t="shared" si="2"/>
        <v>50752.9560222</v>
      </c>
    </row>
    <row r="43" spans="1:15" x14ac:dyDescent="0.25">
      <c r="A43" s="1"/>
      <c r="B43" s="6"/>
      <c r="C43" s="1"/>
      <c r="D43" s="42" t="s">
        <v>77</v>
      </c>
      <c r="E43" s="33">
        <f>SUM(E29:E42)</f>
        <v>6531.8008000000018</v>
      </c>
      <c r="F43" s="34">
        <f>SUM(F29:F42)</f>
        <v>6567.0722765679993</v>
      </c>
      <c r="G43" s="11">
        <f t="shared" si="0"/>
        <v>1.0053999620698779</v>
      </c>
      <c r="H43" s="34">
        <f>SUM(H29:H42)</f>
        <v>35.271476567999798</v>
      </c>
      <c r="I43" s="1"/>
      <c r="J43" s="5"/>
      <c r="K43" s="50"/>
    </row>
    <row r="44" spans="1:15" x14ac:dyDescent="0.25">
      <c r="A44" s="1"/>
      <c r="B44" s="6"/>
      <c r="C44" s="1"/>
      <c r="D44" s="9" t="s">
        <v>0</v>
      </c>
      <c r="E44" s="8">
        <f>AVERAGE(E29:E42)</f>
        <v>466.55720000000014</v>
      </c>
      <c r="F44" s="8">
        <f>AVERAGE(F29:F42)</f>
        <v>469.07659118342855</v>
      </c>
      <c r="G44" s="63">
        <f>AVERAGE(G29:G42)</f>
        <v>1.0053999620698781</v>
      </c>
      <c r="H44" s="55">
        <f>AVERAGE(H29:H42)</f>
        <v>2.5193911834285569</v>
      </c>
      <c r="I44" s="1"/>
      <c r="J44" s="5"/>
      <c r="K44" s="50"/>
    </row>
    <row r="45" spans="1:15" x14ac:dyDescent="0.25">
      <c r="A45" s="1"/>
      <c r="B45" s="6"/>
      <c r="C45" s="1"/>
      <c r="D45" s="1"/>
      <c r="E45" s="1"/>
      <c r="F45" s="1"/>
      <c r="G45" s="1"/>
      <c r="H45" s="1"/>
      <c r="I45" s="1"/>
      <c r="J45" s="5"/>
    </row>
    <row r="46" spans="1:15" x14ac:dyDescent="0.25">
      <c r="A46" s="1"/>
      <c r="B46" s="6"/>
      <c r="C46" s="1"/>
      <c r="D46" s="1"/>
      <c r="E46" s="1"/>
      <c r="F46" s="1"/>
      <c r="G46" s="1"/>
      <c r="H46" s="1"/>
      <c r="I46" s="1"/>
      <c r="J46" s="5"/>
    </row>
    <row r="47" spans="1:15" x14ac:dyDescent="0.25">
      <c r="A47" s="1"/>
      <c r="B47" s="6"/>
      <c r="C47" s="1"/>
      <c r="D47" s="1"/>
      <c r="E47" s="38"/>
      <c r="F47" s="1"/>
      <c r="G47" s="1"/>
      <c r="H47" s="1"/>
      <c r="I47" s="1"/>
      <c r="J47" s="5"/>
    </row>
    <row r="48" spans="1:15" x14ac:dyDescent="0.25">
      <c r="A48" s="1"/>
      <c r="B48" s="6"/>
      <c r="C48" s="1"/>
      <c r="D48" s="1"/>
      <c r="E48" s="38"/>
      <c r="F48" s="1"/>
      <c r="G48" s="1"/>
      <c r="H48" s="1"/>
      <c r="I48" s="1"/>
      <c r="J48" s="5"/>
    </row>
    <row r="49" spans="1:10" x14ac:dyDescent="0.25">
      <c r="A49" s="1"/>
      <c r="B49" s="4"/>
      <c r="C49" s="3"/>
      <c r="D49" s="3"/>
      <c r="E49" s="3"/>
      <c r="F49" s="3"/>
      <c r="G49" s="3"/>
      <c r="H49" s="3"/>
      <c r="I49" s="3"/>
      <c r="J49" s="2"/>
    </row>
    <row r="50" spans="1:10" x14ac:dyDescent="0.25">
      <c r="F50" s="58">
        <f>E47+E48</f>
        <v>0</v>
      </c>
    </row>
    <row r="51" spans="1:10" x14ac:dyDescent="0.25">
      <c r="G51">
        <f>F50/10^7</f>
        <v>0</v>
      </c>
    </row>
  </sheetData>
  <mergeCells count="11">
    <mergeCell ref="D21:G21"/>
    <mergeCell ref="D9:F9"/>
    <mergeCell ref="D17:G17"/>
    <mergeCell ref="D18:G18"/>
    <mergeCell ref="D19:G19"/>
    <mergeCell ref="D20:G20"/>
    <mergeCell ref="D25:D27"/>
    <mergeCell ref="E25:E27"/>
    <mergeCell ref="F25:F27"/>
    <mergeCell ref="G25:G27"/>
    <mergeCell ref="H25:H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119</vt:i4>
      </vt:variant>
    </vt:vector>
  </HeadingPairs>
  <TitlesOfParts>
    <vt:vector size="119" baseType="lpstr">
      <vt:lpstr>300318</vt:lpstr>
      <vt:lpstr>130418</vt:lpstr>
      <vt:lpstr>270418</vt:lpstr>
      <vt:lpstr>110518</vt:lpstr>
      <vt:lpstr>250518</vt:lpstr>
      <vt:lpstr>080618</vt:lpstr>
      <vt:lpstr>220618</vt:lpstr>
      <vt:lpstr>060718</vt:lpstr>
      <vt:lpstr>200718</vt:lpstr>
      <vt:lpstr>030818</vt:lpstr>
      <vt:lpstr>170818 </vt:lpstr>
      <vt:lpstr>310818</vt:lpstr>
      <vt:lpstr>140918</vt:lpstr>
      <vt:lpstr>280918</vt:lpstr>
      <vt:lpstr>121018</vt:lpstr>
      <vt:lpstr>261018</vt:lpstr>
      <vt:lpstr>091118</vt:lpstr>
      <vt:lpstr>231118</vt:lpstr>
      <vt:lpstr>071218</vt:lpstr>
      <vt:lpstr>211218 </vt:lpstr>
      <vt:lpstr>040119</vt:lpstr>
      <vt:lpstr>180119 </vt:lpstr>
      <vt:lpstr>010219</vt:lpstr>
      <vt:lpstr>150219</vt:lpstr>
      <vt:lpstr>010319</vt:lpstr>
      <vt:lpstr>150319</vt:lpstr>
      <vt:lpstr>290319</vt:lpstr>
      <vt:lpstr>120419</vt:lpstr>
      <vt:lpstr>260419</vt:lpstr>
      <vt:lpstr>100519</vt:lpstr>
      <vt:lpstr>240519</vt:lpstr>
      <vt:lpstr>070619</vt:lpstr>
      <vt:lpstr>210619</vt:lpstr>
      <vt:lpstr>050719</vt:lpstr>
      <vt:lpstr>190719</vt:lpstr>
      <vt:lpstr>020819</vt:lpstr>
      <vt:lpstr>160819</vt:lpstr>
      <vt:lpstr>300819</vt:lpstr>
      <vt:lpstr>130919</vt:lpstr>
      <vt:lpstr>270919</vt:lpstr>
      <vt:lpstr>111019</vt:lpstr>
      <vt:lpstr>251019</vt:lpstr>
      <vt:lpstr>081119</vt:lpstr>
      <vt:lpstr>221119</vt:lpstr>
      <vt:lpstr>061219</vt:lpstr>
      <vt:lpstr>201219</vt:lpstr>
      <vt:lpstr>03-01-20</vt:lpstr>
      <vt:lpstr>17-01-20</vt:lpstr>
      <vt:lpstr>310120</vt:lpstr>
      <vt:lpstr>140220</vt:lpstr>
      <vt:lpstr>280220</vt:lpstr>
      <vt:lpstr>130320</vt:lpstr>
      <vt:lpstr>270320</vt:lpstr>
      <vt:lpstr>100420</vt:lpstr>
      <vt:lpstr>240420</vt:lpstr>
      <vt:lpstr>080520</vt:lpstr>
      <vt:lpstr>220520</vt:lpstr>
      <vt:lpstr>050620</vt:lpstr>
      <vt:lpstr>190620</vt:lpstr>
      <vt:lpstr>030720</vt:lpstr>
      <vt:lpstr>170720</vt:lpstr>
      <vt:lpstr>310720</vt:lpstr>
      <vt:lpstr>140820</vt:lpstr>
      <vt:lpstr>280820</vt:lpstr>
      <vt:lpstr>110920</vt:lpstr>
      <vt:lpstr>25092020</vt:lpstr>
      <vt:lpstr>09102020</vt:lpstr>
      <vt:lpstr>230102020</vt:lpstr>
      <vt:lpstr>06112020</vt:lpstr>
      <vt:lpstr>20112020</vt:lpstr>
      <vt:lpstr>04122020</vt:lpstr>
      <vt:lpstr>18122020</vt:lpstr>
      <vt:lpstr>01012021</vt:lpstr>
      <vt:lpstr>15012021</vt:lpstr>
      <vt:lpstr>29012021</vt:lpstr>
      <vt:lpstr>12022021</vt:lpstr>
      <vt:lpstr>26022021</vt:lpstr>
      <vt:lpstr>12032021</vt:lpstr>
      <vt:lpstr>26032021</vt:lpstr>
      <vt:lpstr>090421</vt:lpstr>
      <vt:lpstr>230421</vt:lpstr>
      <vt:lpstr>070521</vt:lpstr>
      <vt:lpstr>210521</vt:lpstr>
      <vt:lpstr>040621</vt:lpstr>
      <vt:lpstr>180621</vt:lpstr>
      <vt:lpstr>020721</vt:lpstr>
      <vt:lpstr>16072021</vt:lpstr>
      <vt:lpstr>30072021</vt:lpstr>
      <vt:lpstr>13082021</vt:lpstr>
      <vt:lpstr>27082021</vt:lpstr>
      <vt:lpstr>10092021</vt:lpstr>
      <vt:lpstr>24092021</vt:lpstr>
      <vt:lpstr>08102021</vt:lpstr>
      <vt:lpstr>22102021</vt:lpstr>
      <vt:lpstr>05112021</vt:lpstr>
      <vt:lpstr>19112021</vt:lpstr>
      <vt:lpstr>03122021</vt:lpstr>
      <vt:lpstr>17122021</vt:lpstr>
      <vt:lpstr>31122021</vt:lpstr>
      <vt:lpstr>14012022</vt:lpstr>
      <vt:lpstr>28012022</vt:lpstr>
      <vt:lpstr>11022022</vt:lpstr>
      <vt:lpstr>25022022</vt:lpstr>
      <vt:lpstr>11032022</vt:lpstr>
      <vt:lpstr>25032022</vt:lpstr>
      <vt:lpstr>08042022</vt:lpstr>
      <vt:lpstr>22042022</vt:lpstr>
      <vt:lpstr>06052022</vt:lpstr>
      <vt:lpstr>20052022</vt:lpstr>
      <vt:lpstr>03062022</vt:lpstr>
      <vt:lpstr>17062022</vt:lpstr>
      <vt:lpstr>01072022</vt:lpstr>
      <vt:lpstr>15072022</vt:lpstr>
      <vt:lpstr>29072022</vt:lpstr>
      <vt:lpstr>12082022</vt:lpstr>
      <vt:lpstr>26082022</vt:lpstr>
      <vt:lpstr>09092022</vt:lpstr>
      <vt:lpstr>Sheet1</vt:lpstr>
      <vt:lpstr>06072018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2022-09-14T09:22:53Z</dcterms:modified>
</cp:coreProperties>
</file>