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Reg Reporting\"/>
    </mc:Choice>
  </mc:AlternateContent>
  <bookViews>
    <workbookView xWindow="0" yWindow="0" windowWidth="15360" windowHeight="4950" tabRatio="926" firstSheet="105" activeTab="117"/>
  </bookViews>
  <sheets>
    <sheet name="Format" sheetId="2" state="hidden" r:id="rId1"/>
    <sheet name="30-03-2018" sheetId="3" r:id="rId2"/>
    <sheet name="13-04-2018" sheetId="4" r:id="rId3"/>
    <sheet name="27-04-2018" sheetId="5" r:id="rId4"/>
    <sheet name="11-05-2018" sheetId="6" r:id="rId5"/>
    <sheet name="25-05-2018 " sheetId="7" r:id="rId6"/>
    <sheet name="08-06-2018 " sheetId="8" r:id="rId7"/>
    <sheet name="22-06-2018  " sheetId="9" r:id="rId8"/>
    <sheet name="06-07-2018 " sheetId="10" r:id="rId9"/>
    <sheet name="20-07-2018 " sheetId="11" r:id="rId10"/>
    <sheet name="03-08-2018" sheetId="12" r:id="rId11"/>
    <sheet name="17-08-2018 " sheetId="13" r:id="rId12"/>
    <sheet name="31-08-2018  " sheetId="14" r:id="rId13"/>
    <sheet name="14-09-2018" sheetId="15" r:id="rId14"/>
    <sheet name="28-09-2018" sheetId="16" r:id="rId15"/>
    <sheet name="12-10-2018" sheetId="17" r:id="rId16"/>
    <sheet name="26-10-2018" sheetId="18" r:id="rId17"/>
    <sheet name="09-11-2018 " sheetId="20" r:id="rId18"/>
    <sheet name="23-11-2018" sheetId="19" r:id="rId19"/>
    <sheet name="07-12-2018" sheetId="21" r:id="rId20"/>
    <sheet name="21-12-2018" sheetId="22" r:id="rId21"/>
    <sheet name="04-01-2019" sheetId="23" r:id="rId22"/>
    <sheet name="18-01-2019 " sheetId="24" r:id="rId23"/>
    <sheet name="01-02-2019" sheetId="25" r:id="rId24"/>
    <sheet name="15-02-2019" sheetId="26" r:id="rId25"/>
    <sheet name="01-03-2019" sheetId="27" r:id="rId26"/>
    <sheet name="15-03-2019" sheetId="28" r:id="rId27"/>
    <sheet name="29-03-2019" sheetId="29" r:id="rId28"/>
    <sheet name="12-04-2019" sheetId="30" r:id="rId29"/>
    <sheet name="26-04-2019" sheetId="31" r:id="rId30"/>
    <sheet name="10-05-2019" sheetId="32" r:id="rId31"/>
    <sheet name="24-05-2019" sheetId="33" r:id="rId32"/>
    <sheet name="07-06-2019" sheetId="34" r:id="rId33"/>
    <sheet name="21-06-2019" sheetId="35" r:id="rId34"/>
    <sheet name="05-07-19" sheetId="36" r:id="rId35"/>
    <sheet name="19-07-19" sheetId="37" r:id="rId36"/>
    <sheet name="02-08-19" sheetId="38" r:id="rId37"/>
    <sheet name="16-08-19" sheetId="39" r:id="rId38"/>
    <sheet name="30-08-19" sheetId="40" r:id="rId39"/>
    <sheet name="13-09-19" sheetId="41" r:id="rId40"/>
    <sheet name="27-09-19" sheetId="42" r:id="rId41"/>
    <sheet name="11-10-19" sheetId="43" r:id="rId42"/>
    <sheet name="25-10-19" sheetId="44" r:id="rId43"/>
    <sheet name="08-11-19" sheetId="45" r:id="rId44"/>
    <sheet name="22-11-19" sheetId="46" r:id="rId45"/>
    <sheet name="6-12-19" sheetId="47" r:id="rId46"/>
    <sheet name="20-12-19" sheetId="48" r:id="rId47"/>
    <sheet name="03-01-20" sheetId="49" r:id="rId48"/>
    <sheet name="17-01-20" sheetId="50" r:id="rId49"/>
    <sheet name="310120" sheetId="51" r:id="rId50"/>
    <sheet name="140220" sheetId="52" r:id="rId51"/>
    <sheet name="280220" sheetId="53" r:id="rId52"/>
    <sheet name="130320" sheetId="54" r:id="rId53"/>
    <sheet name="270320" sheetId="55" r:id="rId54"/>
    <sheet name="100420" sheetId="56" r:id="rId55"/>
    <sheet name="240420" sheetId="57" r:id="rId56"/>
    <sheet name="080520" sheetId="59" r:id="rId57"/>
    <sheet name="220520" sheetId="62" r:id="rId58"/>
    <sheet name="050620" sheetId="63" r:id="rId59"/>
    <sheet name="190620" sheetId="64" r:id="rId60"/>
    <sheet name="030720" sheetId="65" r:id="rId61"/>
    <sheet name="170720" sheetId="66" r:id="rId62"/>
    <sheet name="310720" sheetId="67" r:id="rId63"/>
    <sheet name="140820" sheetId="68" r:id="rId64"/>
    <sheet name="280820" sheetId="69" r:id="rId65"/>
    <sheet name="110920" sheetId="70" r:id="rId66"/>
    <sheet name="25092020" sheetId="71" r:id="rId67"/>
    <sheet name="09102020" sheetId="72" r:id="rId68"/>
    <sheet name="23102020" sheetId="73" r:id="rId69"/>
    <sheet name="06112020" sheetId="74" r:id="rId70"/>
    <sheet name="20112020" sheetId="75" r:id="rId71"/>
    <sheet name="04122020" sheetId="76" r:id="rId72"/>
    <sheet name="18122020" sheetId="77" r:id="rId73"/>
    <sheet name="01012021" sheetId="78" r:id="rId74"/>
    <sheet name="15012021" sheetId="79" r:id="rId75"/>
    <sheet name="29012021" sheetId="80" r:id="rId76"/>
    <sheet name="12022021" sheetId="81" r:id="rId77"/>
    <sheet name="26022021" sheetId="82" r:id="rId78"/>
    <sheet name="12032021" sheetId="83" r:id="rId79"/>
    <sheet name="26032021" sheetId="84" r:id="rId80"/>
    <sheet name="09042021" sheetId="85" r:id="rId81"/>
    <sheet name="230421" sheetId="86" r:id="rId82"/>
    <sheet name="070521" sheetId="87" r:id="rId83"/>
    <sheet name="21052021" sheetId="88" r:id="rId84"/>
    <sheet name="04062021" sheetId="89" r:id="rId85"/>
    <sheet name="18062021" sheetId="90" r:id="rId86"/>
    <sheet name="02072021" sheetId="91" r:id="rId87"/>
    <sheet name="16072021" sheetId="92" r:id="rId88"/>
    <sheet name="30072021" sheetId="93" r:id="rId89"/>
    <sheet name="13082021" sheetId="94" r:id="rId90"/>
    <sheet name="27082021" sheetId="95" r:id="rId91"/>
    <sheet name="10092021" sheetId="96" r:id="rId92"/>
    <sheet name="24092021" sheetId="97" r:id="rId93"/>
    <sheet name="08102021" sheetId="98" r:id="rId94"/>
    <sheet name="22102021" sheetId="99" r:id="rId95"/>
    <sheet name="05112021" sheetId="100" r:id="rId96"/>
    <sheet name="19112021" sheetId="102" r:id="rId97"/>
    <sheet name="03122021" sheetId="103" r:id="rId98"/>
    <sheet name="17122021" sheetId="104" r:id="rId99"/>
    <sheet name="31122021" sheetId="105" r:id="rId100"/>
    <sheet name="14012022" sheetId="106" r:id="rId101"/>
    <sheet name="28012022" sheetId="107" r:id="rId102"/>
    <sheet name="11022022" sheetId="108" r:id="rId103"/>
    <sheet name="25022022" sheetId="109" r:id="rId104"/>
    <sheet name="11032022" sheetId="110" r:id="rId105"/>
    <sheet name="25032022" sheetId="111" r:id="rId106"/>
    <sheet name="08042022" sheetId="112" r:id="rId107"/>
    <sheet name="22042022" sheetId="113" r:id="rId108"/>
    <sheet name="06052022" sheetId="114" r:id="rId109"/>
    <sheet name="20052022" sheetId="115" r:id="rId110"/>
    <sheet name="03062022" sheetId="116" r:id="rId111"/>
    <sheet name="17062022" sheetId="117" r:id="rId112"/>
    <sheet name="01072022" sheetId="118" r:id="rId113"/>
    <sheet name="15072022" sheetId="119" r:id="rId114"/>
    <sheet name="29072022" sheetId="120" r:id="rId115"/>
    <sheet name="12082022" sheetId="121" r:id="rId116"/>
    <sheet name="26082022" sheetId="122" r:id="rId117"/>
    <sheet name="09092022" sheetId="123" r:id="rId118"/>
  </sheets>
  <definedNames>
    <definedName name="_xlnm.Print_Area" localSheetId="23">'01-02-2019'!$B$1:$P$29</definedName>
    <definedName name="_xlnm.Print_Area" localSheetId="10">'03-08-2018'!$B$1:$P$29</definedName>
    <definedName name="_xlnm.Print_Area" localSheetId="21">'04-01-2019'!$B$1:$P$29</definedName>
    <definedName name="_xlnm.Print_Area" localSheetId="8">'06-07-2018 '!$B$1:$P$29</definedName>
    <definedName name="_xlnm.Print_Area" localSheetId="19">'07-12-2018'!$B$1:$P$29</definedName>
    <definedName name="_xlnm.Print_Area" localSheetId="6">'08-06-2018 '!$B$1:$P$29</definedName>
    <definedName name="_xlnm.Print_Area" localSheetId="17">'09-11-2018 '!$B$1:$P$29</definedName>
    <definedName name="_xlnm.Print_Area" localSheetId="4">'11-05-2018'!$B$1:$P$29</definedName>
    <definedName name="_xlnm.Print_Area" localSheetId="15">'12-10-2018'!$B$1:$P$29</definedName>
    <definedName name="_xlnm.Print_Area" localSheetId="2">'13-04-2018'!$B$1:$P$29</definedName>
    <definedName name="_xlnm.Print_Area" localSheetId="13">'14-09-2018'!$B$1:$P$29</definedName>
    <definedName name="_xlnm.Print_Area" localSheetId="11">'17-08-2018 '!$B$1:$P$29</definedName>
    <definedName name="_xlnm.Print_Area" localSheetId="22">'18-01-2019 '!$B$1:$P$29</definedName>
    <definedName name="_xlnm.Print_Area" localSheetId="9">'20-07-2018 '!$B$1:$P$29</definedName>
    <definedName name="_xlnm.Print_Area" localSheetId="20">'21-12-2018'!$B$1:$P$29</definedName>
    <definedName name="_xlnm.Print_Area" localSheetId="7">'22-06-2018  '!$B$1:$P$29</definedName>
    <definedName name="_xlnm.Print_Area" localSheetId="18">'23-11-2018'!$B$1:$P$29</definedName>
    <definedName name="_xlnm.Print_Area" localSheetId="5">'25-05-2018 '!$B$1:$P$29</definedName>
    <definedName name="_xlnm.Print_Area" localSheetId="16">'26-10-2018'!$B$1:$P$29</definedName>
    <definedName name="_xlnm.Print_Area" localSheetId="3">'27-04-2018'!$B$1:$P$29</definedName>
    <definedName name="_xlnm.Print_Area" localSheetId="14">'28-09-2018'!$B$1:$P$29</definedName>
    <definedName name="_xlnm.Print_Area" localSheetId="1">'30-03-2018'!$B$1:$P$29</definedName>
    <definedName name="_xlnm.Print_Area" localSheetId="12">'31-08-2018  '!$B$1:$P$29</definedName>
    <definedName name="_xlnm.Print_Area" localSheetId="0">Format!$B$1:$P$29</definedName>
  </definedNames>
  <calcPr calcId="152511"/>
</workbook>
</file>

<file path=xl/calcChain.xml><?xml version="1.0" encoding="utf-8"?>
<calcChain xmlns="http://schemas.openxmlformats.org/spreadsheetml/2006/main">
  <c r="O20" i="123" l="1"/>
  <c r="P20" i="123" s="1"/>
  <c r="O19" i="123" l="1"/>
  <c r="P19" i="123" s="1"/>
  <c r="O18" i="123" l="1"/>
  <c r="O17" i="123"/>
  <c r="O16" i="123"/>
  <c r="O15" i="123" l="1"/>
  <c r="O13" i="123" l="1"/>
  <c r="O14" i="123"/>
  <c r="O12" i="123" l="1"/>
  <c r="O11" i="123" l="1"/>
  <c r="O23" i="122" l="1"/>
  <c r="E24" i="123"/>
  <c r="E25" i="123"/>
  <c r="L35" i="123"/>
  <c r="L36" i="123" s="1"/>
  <c r="K33" i="123"/>
  <c r="K35" i="123" s="1"/>
  <c r="K36" i="123" s="1"/>
  <c r="N25" i="123"/>
  <c r="M25" i="123"/>
  <c r="L25" i="123"/>
  <c r="K25" i="123"/>
  <c r="J25" i="123"/>
  <c r="I25" i="123"/>
  <c r="H25" i="123"/>
  <c r="G25" i="123"/>
  <c r="F25" i="123"/>
  <c r="N24" i="123"/>
  <c r="M24" i="123"/>
  <c r="L24" i="123"/>
  <c r="K24" i="123"/>
  <c r="J24" i="123"/>
  <c r="I24" i="123"/>
  <c r="H24" i="123"/>
  <c r="G24" i="123"/>
  <c r="F24" i="123"/>
  <c r="R23" i="123"/>
  <c r="C23" i="123"/>
  <c r="Q23" i="123" s="1"/>
  <c r="R22" i="123"/>
  <c r="C22" i="123"/>
  <c r="C21" i="123"/>
  <c r="Q21" i="123" s="1"/>
  <c r="R20" i="123"/>
  <c r="C20" i="123"/>
  <c r="Q20" i="123" s="1"/>
  <c r="R19" i="123"/>
  <c r="C19" i="123"/>
  <c r="Q19" i="123" s="1"/>
  <c r="R18" i="123"/>
  <c r="C18" i="123"/>
  <c r="C17" i="123"/>
  <c r="Q17" i="123" s="1"/>
  <c r="R16" i="123"/>
  <c r="C16" i="123"/>
  <c r="R15" i="123"/>
  <c r="C15" i="123"/>
  <c r="R14" i="123"/>
  <c r="C14" i="123"/>
  <c r="C13" i="123"/>
  <c r="Q13" i="123" s="1"/>
  <c r="R12" i="123"/>
  <c r="C12" i="123"/>
  <c r="Q12" i="123" s="1"/>
  <c r="R11" i="123"/>
  <c r="C11" i="123"/>
  <c r="B11" i="123"/>
  <c r="B12" i="123" s="1"/>
  <c r="B13" i="123" s="1"/>
  <c r="B14" i="123" s="1"/>
  <c r="B15" i="123" s="1"/>
  <c r="B16" i="123" s="1"/>
  <c r="B17" i="123" s="1"/>
  <c r="B18" i="123" s="1"/>
  <c r="B19" i="123" s="1"/>
  <c r="B20" i="123" s="1"/>
  <c r="B21" i="123" s="1"/>
  <c r="B22" i="123" s="1"/>
  <c r="B23" i="123" s="1"/>
  <c r="O10" i="123"/>
  <c r="R10" i="123" s="1"/>
  <c r="C10" i="123"/>
  <c r="L5" i="123"/>
  <c r="D22" i="123" s="1"/>
  <c r="D17" i="123" l="1"/>
  <c r="P17" i="123" s="1"/>
  <c r="D13" i="123"/>
  <c r="P13" i="123" s="1"/>
  <c r="D21" i="123"/>
  <c r="Q15" i="123"/>
  <c r="Q16" i="123"/>
  <c r="R21" i="123"/>
  <c r="Q11" i="123"/>
  <c r="R13" i="123"/>
  <c r="R17" i="123"/>
  <c r="D20" i="123"/>
  <c r="O25" i="123"/>
  <c r="O24" i="123"/>
  <c r="D16" i="123"/>
  <c r="P16" i="123" s="1"/>
  <c r="Q10" i="123"/>
  <c r="D11" i="123"/>
  <c r="P11" i="123" s="1"/>
  <c r="Q14" i="123"/>
  <c r="D15" i="123"/>
  <c r="P15" i="123" s="1"/>
  <c r="Q18" i="123"/>
  <c r="D19" i="123"/>
  <c r="Q22" i="123"/>
  <c r="D23" i="123"/>
  <c r="D12" i="123"/>
  <c r="P12" i="123" s="1"/>
  <c r="D10" i="123"/>
  <c r="D14" i="123"/>
  <c r="P14" i="123" s="1"/>
  <c r="D18" i="123"/>
  <c r="P18" i="123" s="1"/>
  <c r="D25" i="123" l="1"/>
  <c r="D24" i="123"/>
  <c r="P10" i="123"/>
  <c r="P25" i="123" l="1"/>
  <c r="P24" i="123"/>
  <c r="X11" i="121" l="1"/>
  <c r="X12" i="121"/>
  <c r="X13" i="121"/>
  <c r="X14" i="121"/>
  <c r="X15" i="121"/>
  <c r="X16" i="121"/>
  <c r="X17" i="121"/>
  <c r="X18" i="121"/>
  <c r="X19" i="121"/>
  <c r="X20" i="121"/>
  <c r="X21" i="121"/>
  <c r="X22" i="121"/>
  <c r="X23" i="121"/>
  <c r="X10" i="121"/>
  <c r="O22" i="122" l="1"/>
  <c r="O21" i="122" l="1"/>
  <c r="O20" i="122" l="1"/>
  <c r="O19" i="122" l="1"/>
  <c r="E24" i="122" l="1"/>
  <c r="K33" i="122" l="1"/>
  <c r="O23" i="121" l="1"/>
  <c r="K24" i="122" l="1"/>
  <c r="L35" i="122"/>
  <c r="L36" i="122" s="1"/>
  <c r="K35" i="122"/>
  <c r="K36" i="122" s="1"/>
  <c r="N25" i="122"/>
  <c r="M25" i="122"/>
  <c r="L25" i="122"/>
  <c r="K25" i="122"/>
  <c r="J25" i="122"/>
  <c r="I25" i="122"/>
  <c r="H25" i="122"/>
  <c r="G25" i="122"/>
  <c r="F25" i="122"/>
  <c r="E25" i="122"/>
  <c r="N24" i="122"/>
  <c r="M24" i="122"/>
  <c r="L24" i="122"/>
  <c r="J24" i="122"/>
  <c r="I24" i="122"/>
  <c r="H24" i="122"/>
  <c r="G24" i="122"/>
  <c r="F24" i="122"/>
  <c r="R23" i="122"/>
  <c r="C23" i="122"/>
  <c r="R22" i="122"/>
  <c r="C22" i="122"/>
  <c r="C21" i="122"/>
  <c r="R20" i="122"/>
  <c r="C20" i="122"/>
  <c r="R19" i="122"/>
  <c r="C19" i="122"/>
  <c r="O18" i="122"/>
  <c r="C18" i="122"/>
  <c r="O17" i="122"/>
  <c r="R17" i="122" s="1"/>
  <c r="C17" i="122"/>
  <c r="O16" i="122"/>
  <c r="R16" i="122" s="1"/>
  <c r="C16" i="122"/>
  <c r="O15" i="122"/>
  <c r="C15" i="122"/>
  <c r="O14" i="122"/>
  <c r="R14" i="122" s="1"/>
  <c r="C14" i="122"/>
  <c r="O13" i="122"/>
  <c r="R13" i="122" s="1"/>
  <c r="C13" i="122"/>
  <c r="O12" i="122"/>
  <c r="R12" i="122" s="1"/>
  <c r="C12" i="122"/>
  <c r="O11" i="122"/>
  <c r="R11" i="122" s="1"/>
  <c r="C11" i="122"/>
  <c r="B11" i="122"/>
  <c r="B12" i="122" s="1"/>
  <c r="B13" i="122" s="1"/>
  <c r="B14" i="122" s="1"/>
  <c r="B15" i="122" s="1"/>
  <c r="B16" i="122" s="1"/>
  <c r="B17" i="122" s="1"/>
  <c r="B18" i="122" s="1"/>
  <c r="B19" i="122" s="1"/>
  <c r="B20" i="122" s="1"/>
  <c r="B21" i="122" s="1"/>
  <c r="B22" i="122" s="1"/>
  <c r="B23" i="122" s="1"/>
  <c r="O10" i="122"/>
  <c r="C10" i="122"/>
  <c r="L5" i="122"/>
  <c r="D21" i="122" s="1"/>
  <c r="P21" i="122" s="1"/>
  <c r="Q18" i="122" l="1"/>
  <c r="Q15" i="122"/>
  <c r="Q23" i="122"/>
  <c r="Q22" i="122"/>
  <c r="O24" i="122"/>
  <c r="R10" i="122"/>
  <c r="Q14" i="122"/>
  <c r="R18" i="122"/>
  <c r="Q17" i="122"/>
  <c r="Q16" i="122"/>
  <c r="D11" i="122"/>
  <c r="P11" i="122" s="1"/>
  <c r="R15" i="122"/>
  <c r="D19" i="122"/>
  <c r="P19" i="122" s="1"/>
  <c r="D10" i="122"/>
  <c r="Q13" i="122"/>
  <c r="O25" i="122"/>
  <c r="Q12" i="122"/>
  <c r="D17" i="122"/>
  <c r="P17" i="122" s="1"/>
  <c r="Q20" i="122"/>
  <c r="R21" i="122"/>
  <c r="D12" i="122"/>
  <c r="P12" i="122" s="1"/>
  <c r="D20" i="122"/>
  <c r="P20" i="122" s="1"/>
  <c r="D18" i="122"/>
  <c r="P18" i="122" s="1"/>
  <c r="Q21" i="122"/>
  <c r="Q11" i="122"/>
  <c r="D16" i="122"/>
  <c r="P16" i="122" s="1"/>
  <c r="Q19" i="122"/>
  <c r="Q10" i="122"/>
  <c r="D15" i="122"/>
  <c r="P15" i="122" s="1"/>
  <c r="D23" i="122"/>
  <c r="P23" i="122" s="1"/>
  <c r="D14" i="122"/>
  <c r="P14" i="122" s="1"/>
  <c r="D22" i="122"/>
  <c r="P22" i="122" s="1"/>
  <c r="D13" i="122"/>
  <c r="P13" i="122" s="1"/>
  <c r="D25" i="122" l="1"/>
  <c r="P10" i="122"/>
  <c r="D24" i="122"/>
  <c r="V11" i="120"/>
  <c r="W11" i="120" s="1"/>
  <c r="V12" i="120"/>
  <c r="W12" i="120" s="1"/>
  <c r="V13" i="120"/>
  <c r="W13" i="120" s="1"/>
  <c r="V14" i="120"/>
  <c r="W14" i="120" s="1"/>
  <c r="V15" i="120"/>
  <c r="W15" i="120" s="1"/>
  <c r="V16" i="120"/>
  <c r="W16" i="120" s="1"/>
  <c r="V17" i="120"/>
  <c r="W17" i="120" s="1"/>
  <c r="V18" i="120"/>
  <c r="W18" i="120" s="1"/>
  <c r="V19" i="120"/>
  <c r="W19" i="120" s="1"/>
  <c r="V20" i="120"/>
  <c r="W20" i="120" s="1"/>
  <c r="V21" i="120"/>
  <c r="W21" i="120" s="1"/>
  <c r="V22" i="120"/>
  <c r="W22" i="120" s="1"/>
  <c r="V23" i="120"/>
  <c r="W23" i="120" s="1"/>
  <c r="V10" i="120"/>
  <c r="W10" i="120" s="1"/>
  <c r="P24" i="122" l="1"/>
  <c r="P25" i="122"/>
  <c r="O22" i="121"/>
  <c r="O21" i="121" l="1"/>
  <c r="O20" i="121" l="1"/>
  <c r="O19" i="121"/>
  <c r="O18" i="121" l="1"/>
  <c r="O17" i="121"/>
  <c r="O16" i="121"/>
  <c r="O15" i="121" l="1"/>
  <c r="O14" i="121" l="1"/>
  <c r="O13" i="121" l="1"/>
  <c r="O12" i="121" l="1"/>
  <c r="O11" i="121" l="1"/>
  <c r="L35" i="121" l="1"/>
  <c r="L36" i="121" s="1"/>
  <c r="K33" i="121"/>
  <c r="N25" i="121"/>
  <c r="M25" i="121"/>
  <c r="L25" i="121"/>
  <c r="K25" i="121"/>
  <c r="J25" i="121"/>
  <c r="I25" i="121"/>
  <c r="H25" i="121"/>
  <c r="G25" i="121"/>
  <c r="F25" i="121"/>
  <c r="E25" i="121"/>
  <c r="N24" i="121"/>
  <c r="M24" i="121"/>
  <c r="L24" i="121"/>
  <c r="K24" i="121"/>
  <c r="J24" i="121"/>
  <c r="I24" i="121"/>
  <c r="H24" i="121"/>
  <c r="G24" i="121"/>
  <c r="F24" i="121"/>
  <c r="E24" i="121"/>
  <c r="R23" i="121"/>
  <c r="C23" i="121"/>
  <c r="Q23" i="121" s="1"/>
  <c r="R22" i="121"/>
  <c r="C22" i="121"/>
  <c r="R21" i="121"/>
  <c r="C21" i="121"/>
  <c r="R20" i="121"/>
  <c r="C20" i="121"/>
  <c r="R19" i="121"/>
  <c r="C19" i="121"/>
  <c r="Q19" i="121" s="1"/>
  <c r="R18" i="121"/>
  <c r="C18" i="121"/>
  <c r="Q18" i="121" s="1"/>
  <c r="R17" i="121"/>
  <c r="C17" i="121"/>
  <c r="R16" i="121"/>
  <c r="C16" i="121"/>
  <c r="C15" i="121"/>
  <c r="Q15" i="121" s="1"/>
  <c r="C14" i="121"/>
  <c r="R13" i="121"/>
  <c r="C13" i="121"/>
  <c r="R12" i="121"/>
  <c r="C12" i="121"/>
  <c r="C11" i="121"/>
  <c r="Q11" i="121" s="1"/>
  <c r="B11" i="121"/>
  <c r="B12" i="121" s="1"/>
  <c r="B13" i="121" s="1"/>
  <c r="B14" i="121" s="1"/>
  <c r="B15" i="121" s="1"/>
  <c r="B16" i="121" s="1"/>
  <c r="B17" i="121" s="1"/>
  <c r="B18" i="121" s="1"/>
  <c r="B19" i="121" s="1"/>
  <c r="B20" i="121" s="1"/>
  <c r="B21" i="121" s="1"/>
  <c r="B22" i="121" s="1"/>
  <c r="B23" i="121" s="1"/>
  <c r="O10" i="121"/>
  <c r="C10" i="121"/>
  <c r="L5" i="121"/>
  <c r="D20" i="121" s="1"/>
  <c r="P20" i="121" s="1"/>
  <c r="O23" i="120"/>
  <c r="D10" i="121" l="1"/>
  <c r="P10" i="121" s="1"/>
  <c r="D17" i="121"/>
  <c r="P17" i="121" s="1"/>
  <c r="D18" i="121"/>
  <c r="P18" i="121" s="1"/>
  <c r="D11" i="121"/>
  <c r="P11" i="121" s="1"/>
  <c r="D15" i="121"/>
  <c r="P15" i="121" s="1"/>
  <c r="D14" i="121"/>
  <c r="P14" i="121" s="1"/>
  <c r="K35" i="121"/>
  <c r="K36" i="121" s="1"/>
  <c r="D23" i="121"/>
  <c r="P23" i="121" s="1"/>
  <c r="D13" i="121"/>
  <c r="P13" i="121" s="1"/>
  <c r="D19" i="121"/>
  <c r="P19" i="121" s="1"/>
  <c r="D22" i="121"/>
  <c r="P22" i="121" s="1"/>
  <c r="Q22" i="121"/>
  <c r="Q10" i="121"/>
  <c r="R11" i="121"/>
  <c r="Q13" i="121"/>
  <c r="R14" i="121"/>
  <c r="R15" i="121"/>
  <c r="R10" i="121"/>
  <c r="Q14" i="121"/>
  <c r="Q21" i="121"/>
  <c r="Q17" i="121"/>
  <c r="O25" i="121"/>
  <c r="Q16" i="121"/>
  <c r="Q20" i="121"/>
  <c r="D21" i="121"/>
  <c r="P21" i="121" s="1"/>
  <c r="O24" i="121"/>
  <c r="Q12" i="121"/>
  <c r="D12" i="121"/>
  <c r="P12" i="121" s="1"/>
  <c r="D16" i="121"/>
  <c r="P16" i="121" s="1"/>
  <c r="D25" i="121" l="1"/>
  <c r="P25" i="121"/>
  <c r="P24" i="121"/>
  <c r="D24" i="121"/>
  <c r="O22" i="120" l="1"/>
  <c r="Y11" i="119" l="1"/>
  <c r="Y12" i="119"/>
  <c r="Y13" i="119"/>
  <c r="Y14" i="119"/>
  <c r="Y15" i="119"/>
  <c r="Y16" i="119"/>
  <c r="Y17" i="119"/>
  <c r="Y18" i="119"/>
  <c r="Y19" i="119"/>
  <c r="Y20" i="119"/>
  <c r="Y21" i="119"/>
  <c r="Y22" i="119"/>
  <c r="Y23" i="119"/>
  <c r="Y10" i="119"/>
  <c r="O21" i="120" l="1"/>
  <c r="O20" i="120" l="1"/>
  <c r="V11" i="119" l="1"/>
  <c r="X11" i="119" s="1"/>
  <c r="V12" i="119"/>
  <c r="X12" i="119" s="1"/>
  <c r="V13" i="119"/>
  <c r="W13" i="119" s="1"/>
  <c r="V14" i="119"/>
  <c r="W14" i="119" s="1"/>
  <c r="V15" i="119"/>
  <c r="W15" i="119" s="1"/>
  <c r="V16" i="119"/>
  <c r="X16" i="119" s="1"/>
  <c r="V17" i="119"/>
  <c r="X17" i="119" s="1"/>
  <c r="V18" i="119"/>
  <c r="W18" i="119" s="1"/>
  <c r="V19" i="119"/>
  <c r="X19" i="119" s="1"/>
  <c r="V20" i="119"/>
  <c r="X20" i="119" s="1"/>
  <c r="V21" i="119"/>
  <c r="W21" i="119" s="1"/>
  <c r="V22" i="119"/>
  <c r="X22" i="119" s="1"/>
  <c r="V23" i="119"/>
  <c r="W23" i="119" s="1"/>
  <c r="V10" i="119"/>
  <c r="X10" i="119" s="1"/>
  <c r="W10" i="119" l="1"/>
  <c r="W17" i="119"/>
  <c r="W16" i="119"/>
  <c r="X23" i="119"/>
  <c r="X15" i="119"/>
  <c r="W12" i="119"/>
  <c r="W11" i="119"/>
  <c r="W20" i="119"/>
  <c r="W19" i="119"/>
  <c r="X18" i="119"/>
  <c r="X14" i="119"/>
  <c r="X21" i="119"/>
  <c r="X13" i="119"/>
  <c r="W22" i="119"/>
  <c r="O19" i="120"/>
  <c r="L35" i="120" l="1"/>
  <c r="G24" i="119" l="1"/>
  <c r="G24" i="120"/>
  <c r="G24" i="118"/>
  <c r="E24" i="120" l="1"/>
  <c r="E25" i="120"/>
  <c r="L36" i="120"/>
  <c r="K33" i="120"/>
  <c r="K35" i="120" s="1"/>
  <c r="K36" i="120" s="1"/>
  <c r="N25" i="120"/>
  <c r="M25" i="120"/>
  <c r="L25" i="120"/>
  <c r="K25" i="120"/>
  <c r="J25" i="120"/>
  <c r="I25" i="120"/>
  <c r="H25" i="120"/>
  <c r="G25" i="120"/>
  <c r="F25" i="120"/>
  <c r="N24" i="120"/>
  <c r="M24" i="120"/>
  <c r="L24" i="120"/>
  <c r="K24" i="120"/>
  <c r="J24" i="120"/>
  <c r="I24" i="120"/>
  <c r="H24" i="120"/>
  <c r="F24" i="120"/>
  <c r="R23" i="120"/>
  <c r="C23" i="120"/>
  <c r="R22" i="120"/>
  <c r="C22" i="120"/>
  <c r="C21" i="120"/>
  <c r="R20" i="120"/>
  <c r="C20" i="120"/>
  <c r="C19" i="120"/>
  <c r="O18" i="120"/>
  <c r="R18" i="120" s="1"/>
  <c r="C18" i="120"/>
  <c r="O17" i="120"/>
  <c r="R17" i="120" s="1"/>
  <c r="C17" i="120"/>
  <c r="O16" i="120"/>
  <c r="R16" i="120" s="1"/>
  <c r="C16" i="120"/>
  <c r="O15" i="120"/>
  <c r="R15" i="120" s="1"/>
  <c r="C15" i="120"/>
  <c r="O14" i="120"/>
  <c r="R14" i="120" s="1"/>
  <c r="C14" i="120"/>
  <c r="O13" i="120"/>
  <c r="R13" i="120" s="1"/>
  <c r="C13" i="120"/>
  <c r="O12" i="120"/>
  <c r="C12" i="120"/>
  <c r="O11" i="120"/>
  <c r="C11" i="120"/>
  <c r="B11" i="120"/>
  <c r="B12" i="120" s="1"/>
  <c r="B13" i="120" s="1"/>
  <c r="B14" i="120" s="1"/>
  <c r="B15" i="120" s="1"/>
  <c r="B16" i="120" s="1"/>
  <c r="B17" i="120" s="1"/>
  <c r="B18" i="120" s="1"/>
  <c r="B19" i="120" s="1"/>
  <c r="B20" i="120" s="1"/>
  <c r="B21" i="120" s="1"/>
  <c r="B22" i="120" s="1"/>
  <c r="B23" i="120" s="1"/>
  <c r="O10" i="120"/>
  <c r="R10" i="120" s="1"/>
  <c r="C10" i="120"/>
  <c r="L5" i="120"/>
  <c r="D16" i="120" s="1"/>
  <c r="D21" i="120" l="1"/>
  <c r="P21" i="120" s="1"/>
  <c r="D20" i="120"/>
  <c r="P20" i="120" s="1"/>
  <c r="D14" i="120"/>
  <c r="P14" i="120" s="1"/>
  <c r="D13" i="120"/>
  <c r="P13" i="120" s="1"/>
  <c r="D15" i="120"/>
  <c r="P15" i="120" s="1"/>
  <c r="D12" i="120"/>
  <c r="P12" i="120" s="1"/>
  <c r="D23" i="120"/>
  <c r="P23" i="120" s="1"/>
  <c r="D22" i="120"/>
  <c r="P22" i="120" s="1"/>
  <c r="D19" i="120"/>
  <c r="P19" i="120" s="1"/>
  <c r="D11" i="120"/>
  <c r="D18" i="120"/>
  <c r="P18" i="120" s="1"/>
  <c r="D10" i="120"/>
  <c r="D17" i="120"/>
  <c r="P17" i="120" s="1"/>
  <c r="Q16" i="120"/>
  <c r="Q15" i="120"/>
  <c r="Q23" i="120"/>
  <c r="Q11" i="120"/>
  <c r="Q17" i="120"/>
  <c r="Q21" i="120"/>
  <c r="Q12" i="120"/>
  <c r="O25" i="120"/>
  <c r="R21" i="120"/>
  <c r="P11" i="120"/>
  <c r="Q14" i="120"/>
  <c r="Q22" i="120"/>
  <c r="Q13" i="120"/>
  <c r="Q20" i="120"/>
  <c r="P16" i="120"/>
  <c r="Q19" i="120"/>
  <c r="O24" i="120"/>
  <c r="R12" i="120"/>
  <c r="Q10" i="120"/>
  <c r="R11" i="120"/>
  <c r="Q18" i="120"/>
  <c r="R19" i="120"/>
  <c r="D25" i="120" l="1"/>
  <c r="D24" i="120"/>
  <c r="P10" i="120"/>
  <c r="P25" i="120" l="1"/>
  <c r="P24" i="120"/>
  <c r="O16" i="119" l="1"/>
  <c r="O17" i="119"/>
  <c r="O18" i="119"/>
  <c r="O19" i="119"/>
  <c r="O20" i="119"/>
  <c r="O21" i="119"/>
  <c r="O22" i="119"/>
  <c r="O23" i="119"/>
  <c r="O15" i="119" l="1"/>
  <c r="O14" i="119" l="1"/>
  <c r="Y12" i="117" l="1"/>
  <c r="Z12" i="117" s="1"/>
  <c r="Y13" i="117"/>
  <c r="Z13" i="117" s="1"/>
  <c r="Y14" i="117"/>
  <c r="Z14" i="117" s="1"/>
  <c r="Y15" i="117"/>
  <c r="Z15" i="117" s="1"/>
  <c r="Y16" i="117"/>
  <c r="Z16" i="117" s="1"/>
  <c r="Y17" i="117"/>
  <c r="Z17" i="117" s="1"/>
  <c r="Y18" i="117"/>
  <c r="Z18" i="117" s="1"/>
  <c r="Y19" i="117"/>
  <c r="Z19" i="117" s="1"/>
  <c r="Y20" i="117"/>
  <c r="Z20" i="117" s="1"/>
  <c r="Y21" i="117"/>
  <c r="Z21" i="117" s="1"/>
  <c r="Y22" i="117"/>
  <c r="Z22" i="117" s="1"/>
  <c r="Y23" i="117"/>
  <c r="Z23" i="117" s="1"/>
  <c r="Y10" i="117"/>
  <c r="Z10" i="117" s="1"/>
  <c r="O13" i="119" l="1"/>
  <c r="W12" i="117" l="1"/>
  <c r="X12" i="117" s="1"/>
  <c r="W13" i="117"/>
  <c r="X13" i="117" s="1"/>
  <c r="W14" i="117"/>
  <c r="X14" i="117" s="1"/>
  <c r="W15" i="117"/>
  <c r="X15" i="117" s="1"/>
  <c r="W16" i="117"/>
  <c r="X16" i="117" s="1"/>
  <c r="W17" i="117"/>
  <c r="X17" i="117" s="1"/>
  <c r="W18" i="117"/>
  <c r="X18" i="117" s="1"/>
  <c r="W19" i="117"/>
  <c r="X19" i="117" s="1"/>
  <c r="W20" i="117"/>
  <c r="X20" i="117" s="1"/>
  <c r="W21" i="117"/>
  <c r="X21" i="117" s="1"/>
  <c r="W22" i="117"/>
  <c r="X22" i="117" s="1"/>
  <c r="W23" i="117"/>
  <c r="X23" i="117" s="1"/>
  <c r="W10" i="117"/>
  <c r="X10" i="117" s="1"/>
  <c r="T11" i="117" l="1"/>
  <c r="Y11" i="117" l="1"/>
  <c r="Z11" i="117" s="1"/>
  <c r="W11" i="117"/>
  <c r="X11" i="117" s="1"/>
  <c r="U11" i="117"/>
  <c r="V11" i="117" s="1"/>
  <c r="U12" i="117"/>
  <c r="V12" i="117" s="1"/>
  <c r="U13" i="117"/>
  <c r="V13" i="117" s="1"/>
  <c r="U14" i="117"/>
  <c r="V14" i="117" s="1"/>
  <c r="U15" i="117"/>
  <c r="V15" i="117" s="1"/>
  <c r="U16" i="117"/>
  <c r="V16" i="117" s="1"/>
  <c r="U17" i="117"/>
  <c r="V17" i="117" s="1"/>
  <c r="U18" i="117"/>
  <c r="V18" i="117" s="1"/>
  <c r="U19" i="117"/>
  <c r="V19" i="117" s="1"/>
  <c r="U20" i="117"/>
  <c r="V20" i="117" s="1"/>
  <c r="U21" i="117"/>
  <c r="V21" i="117" s="1"/>
  <c r="U22" i="117"/>
  <c r="V22" i="117" s="1"/>
  <c r="U23" i="117"/>
  <c r="V23" i="117" s="1"/>
  <c r="U10" i="117"/>
  <c r="V10" i="117" s="1"/>
  <c r="O12" i="119" l="1"/>
  <c r="K33" i="119" l="1"/>
  <c r="K33" i="118" l="1"/>
  <c r="H24" i="118"/>
  <c r="H25" i="118"/>
  <c r="O23" i="118" l="1"/>
  <c r="K24" i="119" l="1"/>
  <c r="K25" i="119"/>
  <c r="L35" i="119"/>
  <c r="L36" i="119" s="1"/>
  <c r="K35" i="119"/>
  <c r="K36" i="119" s="1"/>
  <c r="N25" i="119"/>
  <c r="M25" i="119"/>
  <c r="L25" i="119"/>
  <c r="J25" i="119"/>
  <c r="I25" i="119"/>
  <c r="H25" i="119"/>
  <c r="G25" i="119"/>
  <c r="F25" i="119"/>
  <c r="E25" i="119"/>
  <c r="N24" i="119"/>
  <c r="M24" i="119"/>
  <c r="L24" i="119"/>
  <c r="J24" i="119"/>
  <c r="I24" i="119"/>
  <c r="H24" i="119"/>
  <c r="F24" i="119"/>
  <c r="E24" i="119"/>
  <c r="R23" i="119"/>
  <c r="C23" i="119"/>
  <c r="Q23" i="119" s="1"/>
  <c r="C22" i="119"/>
  <c r="Q22" i="119" s="1"/>
  <c r="R21" i="119"/>
  <c r="C21" i="119"/>
  <c r="Q21" i="119" s="1"/>
  <c r="R20" i="119"/>
  <c r="C20" i="119"/>
  <c r="R19" i="119"/>
  <c r="C19" i="119"/>
  <c r="R18" i="119"/>
  <c r="C18" i="119"/>
  <c r="R17" i="119"/>
  <c r="C17" i="119"/>
  <c r="R16" i="119"/>
  <c r="C16" i="119"/>
  <c r="R15" i="119"/>
  <c r="C15" i="119"/>
  <c r="Q15" i="119" s="1"/>
  <c r="R14" i="119"/>
  <c r="C14" i="119"/>
  <c r="R13" i="119"/>
  <c r="C13" i="119"/>
  <c r="R12" i="119"/>
  <c r="C12" i="119"/>
  <c r="O11" i="119"/>
  <c r="R11" i="119" s="1"/>
  <c r="C11" i="119"/>
  <c r="B11" i="119"/>
  <c r="B12" i="119" s="1"/>
  <c r="B13" i="119" s="1"/>
  <c r="B14" i="119" s="1"/>
  <c r="B15" i="119" s="1"/>
  <c r="B16" i="119" s="1"/>
  <c r="B17" i="119" s="1"/>
  <c r="B18" i="119" s="1"/>
  <c r="B19" i="119" s="1"/>
  <c r="B20" i="119" s="1"/>
  <c r="B21" i="119" s="1"/>
  <c r="B22" i="119" s="1"/>
  <c r="B23" i="119" s="1"/>
  <c r="O10" i="119"/>
  <c r="C10" i="119"/>
  <c r="L5" i="119"/>
  <c r="D23" i="119" s="1"/>
  <c r="P23" i="119" s="1"/>
  <c r="D10" i="119" l="1"/>
  <c r="Q10" i="119"/>
  <c r="D18" i="119"/>
  <c r="P18" i="119" s="1"/>
  <c r="D22" i="119"/>
  <c r="P22" i="119" s="1"/>
  <c r="Q12" i="119"/>
  <c r="R10" i="119"/>
  <c r="Q17" i="119"/>
  <c r="Q20" i="119"/>
  <c r="R22" i="119"/>
  <c r="Q13" i="119"/>
  <c r="Q16" i="119"/>
  <c r="D13" i="119"/>
  <c r="P13" i="119" s="1"/>
  <c r="D14" i="119"/>
  <c r="P14" i="119" s="1"/>
  <c r="Q18" i="119"/>
  <c r="Q14" i="119"/>
  <c r="D17" i="119"/>
  <c r="P17" i="119" s="1"/>
  <c r="D21" i="119"/>
  <c r="P21" i="119" s="1"/>
  <c r="O25" i="119"/>
  <c r="P10" i="119"/>
  <c r="Q11" i="119"/>
  <c r="D12" i="119"/>
  <c r="P12" i="119" s="1"/>
  <c r="D16" i="119"/>
  <c r="P16" i="119" s="1"/>
  <c r="Q19" i="119"/>
  <c r="D20" i="119"/>
  <c r="P20" i="119" s="1"/>
  <c r="O24" i="119"/>
  <c r="D11" i="119"/>
  <c r="P11" i="119" s="1"/>
  <c r="D15" i="119"/>
  <c r="P15" i="119" s="1"/>
  <c r="D19" i="119"/>
  <c r="P19" i="119" s="1"/>
  <c r="D24" i="119" l="1"/>
  <c r="D25" i="119"/>
  <c r="P25" i="119"/>
  <c r="P24" i="119"/>
  <c r="O22" i="118" l="1"/>
  <c r="O21" i="118" l="1"/>
  <c r="O20" i="118" l="1"/>
  <c r="O34" i="118" l="1"/>
  <c r="O19" i="118" l="1"/>
  <c r="Z11" i="116" l="1"/>
  <c r="Z12" i="116"/>
  <c r="Z13" i="116"/>
  <c r="Z14" i="116"/>
  <c r="Z15" i="116"/>
  <c r="Z16" i="116"/>
  <c r="Z17" i="116"/>
  <c r="Z18" i="116"/>
  <c r="Z19" i="116"/>
  <c r="Z20" i="116"/>
  <c r="Z21" i="116"/>
  <c r="Z22" i="116"/>
  <c r="Z23" i="116"/>
  <c r="Z10" i="116"/>
  <c r="W11" i="116" l="1"/>
  <c r="X11" i="116" s="1"/>
  <c r="Y11" i="116" s="1"/>
  <c r="W12" i="116"/>
  <c r="X12" i="116" s="1"/>
  <c r="Y12" i="116" s="1"/>
  <c r="W13" i="116"/>
  <c r="X13" i="116" s="1"/>
  <c r="Y13" i="116" s="1"/>
  <c r="W14" i="116"/>
  <c r="X14" i="116" s="1"/>
  <c r="Y14" i="116" s="1"/>
  <c r="W15" i="116"/>
  <c r="X15" i="116" s="1"/>
  <c r="Y15" i="116" s="1"/>
  <c r="W16" i="116"/>
  <c r="X16" i="116" s="1"/>
  <c r="Y16" i="116" s="1"/>
  <c r="W17" i="116"/>
  <c r="X17" i="116" s="1"/>
  <c r="Y17" i="116" s="1"/>
  <c r="W18" i="116"/>
  <c r="X18" i="116" s="1"/>
  <c r="Y18" i="116" s="1"/>
  <c r="W19" i="116"/>
  <c r="X19" i="116" s="1"/>
  <c r="Y19" i="116" s="1"/>
  <c r="W20" i="116"/>
  <c r="X20" i="116" s="1"/>
  <c r="Y20" i="116" s="1"/>
  <c r="W21" i="116"/>
  <c r="X21" i="116" s="1"/>
  <c r="Y21" i="116" s="1"/>
  <c r="W22" i="116"/>
  <c r="X22" i="116" s="1"/>
  <c r="Y22" i="116" s="1"/>
  <c r="W23" i="116"/>
  <c r="X23" i="116" s="1"/>
  <c r="Y23" i="116" s="1"/>
  <c r="W10" i="116"/>
  <c r="X10" i="116" s="1"/>
  <c r="Y10" i="116" s="1"/>
  <c r="U11" i="116" l="1"/>
  <c r="U12" i="116"/>
  <c r="U13" i="116"/>
  <c r="U14" i="116"/>
  <c r="U15" i="116"/>
  <c r="U16" i="116"/>
  <c r="U17" i="116"/>
  <c r="U18" i="116"/>
  <c r="U19" i="116"/>
  <c r="U20" i="116"/>
  <c r="U21" i="116"/>
  <c r="U22" i="116"/>
  <c r="U23" i="116"/>
  <c r="U10" i="116"/>
  <c r="O12" i="118" l="1"/>
  <c r="O13" i="118"/>
  <c r="O14" i="118"/>
  <c r="O15" i="118"/>
  <c r="O16" i="118"/>
  <c r="O17" i="118"/>
  <c r="O18" i="118"/>
  <c r="O23" i="117" l="1"/>
  <c r="R23" i="117" s="1"/>
  <c r="E24" i="118"/>
  <c r="E25" i="118"/>
  <c r="L35" i="118"/>
  <c r="L36" i="118" s="1"/>
  <c r="K35" i="118"/>
  <c r="K36" i="118" s="1"/>
  <c r="N25" i="118"/>
  <c r="M25" i="118"/>
  <c r="L25" i="118"/>
  <c r="K25" i="118"/>
  <c r="J25" i="118"/>
  <c r="I25" i="118"/>
  <c r="G25" i="118"/>
  <c r="F25" i="118"/>
  <c r="N24" i="118"/>
  <c r="M24" i="118"/>
  <c r="L24" i="118"/>
  <c r="K24" i="118"/>
  <c r="J24" i="118"/>
  <c r="I24" i="118"/>
  <c r="F24" i="118"/>
  <c r="R23" i="118"/>
  <c r="C23" i="118"/>
  <c r="Q23" i="118" s="1"/>
  <c r="R22" i="118"/>
  <c r="C22" i="118"/>
  <c r="R21" i="118"/>
  <c r="C21" i="118"/>
  <c r="R20" i="118"/>
  <c r="C20" i="118"/>
  <c r="R19" i="118"/>
  <c r="C19" i="118"/>
  <c r="R18" i="118"/>
  <c r="C18" i="118"/>
  <c r="C17" i="118"/>
  <c r="C16" i="118"/>
  <c r="R15" i="118"/>
  <c r="C15" i="118"/>
  <c r="R14" i="118"/>
  <c r="C14" i="118"/>
  <c r="R13" i="118"/>
  <c r="C13" i="118"/>
  <c r="R12" i="118"/>
  <c r="C12" i="118"/>
  <c r="O11" i="118"/>
  <c r="R11" i="118" s="1"/>
  <c r="C11" i="118"/>
  <c r="B11" i="118"/>
  <c r="B12" i="118" s="1"/>
  <c r="B13" i="118" s="1"/>
  <c r="B14" i="118" s="1"/>
  <c r="B15" i="118" s="1"/>
  <c r="B16" i="118" s="1"/>
  <c r="B17" i="118" s="1"/>
  <c r="B18" i="118" s="1"/>
  <c r="B19" i="118" s="1"/>
  <c r="B20" i="118" s="1"/>
  <c r="B21" i="118" s="1"/>
  <c r="B22" i="118" s="1"/>
  <c r="B23" i="118" s="1"/>
  <c r="O10" i="118"/>
  <c r="C10" i="118"/>
  <c r="L5" i="118"/>
  <c r="D18" i="118" s="1"/>
  <c r="P18" i="118" s="1"/>
  <c r="C25" i="118" l="1"/>
  <c r="C24" i="118"/>
  <c r="D22" i="118"/>
  <c r="P22" i="118" s="1"/>
  <c r="D13" i="118"/>
  <c r="P13" i="118" s="1"/>
  <c r="D16" i="118"/>
  <c r="P16" i="118" s="1"/>
  <c r="D17" i="118"/>
  <c r="P17" i="118" s="1"/>
  <c r="D14" i="118"/>
  <c r="P14" i="118" s="1"/>
  <c r="Q11" i="118"/>
  <c r="O24" i="118"/>
  <c r="Q19" i="118"/>
  <c r="Q12" i="118"/>
  <c r="Q20" i="118"/>
  <c r="Q21" i="118"/>
  <c r="Q13" i="118"/>
  <c r="D15" i="118"/>
  <c r="P15" i="118" s="1"/>
  <c r="D23" i="118"/>
  <c r="P23" i="118" s="1"/>
  <c r="Q10" i="118"/>
  <c r="R10" i="118"/>
  <c r="Q17" i="118"/>
  <c r="Q16" i="118"/>
  <c r="R17" i="118"/>
  <c r="D21" i="118"/>
  <c r="P21" i="118" s="1"/>
  <c r="D12" i="118"/>
  <c r="P12" i="118" s="1"/>
  <c r="Q15" i="118"/>
  <c r="R16" i="118"/>
  <c r="D20" i="118"/>
  <c r="P20" i="118" s="1"/>
  <c r="O25" i="118"/>
  <c r="Q18" i="118"/>
  <c r="D11" i="118"/>
  <c r="P11" i="118" s="1"/>
  <c r="Q14" i="118"/>
  <c r="D19" i="118"/>
  <c r="P19" i="118" s="1"/>
  <c r="Q22" i="118"/>
  <c r="D10" i="118"/>
  <c r="E33" i="116"/>
  <c r="C33" i="116"/>
  <c r="B33" i="116"/>
  <c r="D33" i="116" l="1"/>
  <c r="D34" i="116" s="1"/>
  <c r="D24" i="118"/>
  <c r="D25" i="118"/>
  <c r="P10" i="118"/>
  <c r="Y11" i="115"/>
  <c r="Y12" i="115"/>
  <c r="Y13" i="115"/>
  <c r="Y14" i="115"/>
  <c r="Y15" i="115"/>
  <c r="Y16" i="115"/>
  <c r="Y17" i="115"/>
  <c r="Y18" i="115"/>
  <c r="Y19" i="115"/>
  <c r="Y20" i="115"/>
  <c r="Y21" i="115"/>
  <c r="Y22" i="115"/>
  <c r="Y23" i="115"/>
  <c r="Y10" i="115"/>
  <c r="P24" i="118" l="1"/>
  <c r="P25" i="118"/>
  <c r="X11" i="115"/>
  <c r="X12" i="115"/>
  <c r="X13" i="115"/>
  <c r="X14" i="115"/>
  <c r="X15" i="115"/>
  <c r="X16" i="115"/>
  <c r="X17" i="115"/>
  <c r="X18" i="115"/>
  <c r="X19" i="115"/>
  <c r="X20" i="115"/>
  <c r="X21" i="115"/>
  <c r="X22" i="115"/>
  <c r="X23" i="115"/>
  <c r="X10" i="115"/>
  <c r="V13" i="115" l="1"/>
  <c r="V14" i="115"/>
  <c r="V15" i="115"/>
  <c r="V16" i="115"/>
  <c r="V17" i="115"/>
  <c r="V18" i="115"/>
  <c r="V21" i="115"/>
  <c r="V22" i="115"/>
  <c r="V23" i="115"/>
  <c r="V10" i="115"/>
  <c r="V11" i="115"/>
  <c r="V12" i="115"/>
  <c r="V19" i="115"/>
  <c r="V20" i="115"/>
  <c r="R23" i="116" l="1"/>
  <c r="L35" i="117" l="1"/>
  <c r="L36" i="117" s="1"/>
  <c r="K33" i="117"/>
  <c r="K35" i="117" s="1"/>
  <c r="K36" i="117" s="1"/>
  <c r="N25" i="117"/>
  <c r="M25" i="117"/>
  <c r="L25" i="117"/>
  <c r="K25" i="117"/>
  <c r="J25" i="117"/>
  <c r="I25" i="117"/>
  <c r="H25" i="117"/>
  <c r="G25" i="117"/>
  <c r="F25" i="117"/>
  <c r="E25" i="117"/>
  <c r="N24" i="117"/>
  <c r="M24" i="117"/>
  <c r="L24" i="117"/>
  <c r="K24" i="117"/>
  <c r="J24" i="117"/>
  <c r="I24" i="117"/>
  <c r="H24" i="117"/>
  <c r="G24" i="117"/>
  <c r="F24" i="117"/>
  <c r="E24" i="117"/>
  <c r="C23" i="117"/>
  <c r="Q23" i="117" s="1"/>
  <c r="O22" i="117"/>
  <c r="C22" i="117"/>
  <c r="O21" i="117"/>
  <c r="R21" i="117" s="1"/>
  <c r="C21" i="117"/>
  <c r="O20" i="117"/>
  <c r="C20" i="117"/>
  <c r="O19" i="117"/>
  <c r="R19" i="117" s="1"/>
  <c r="C19" i="117"/>
  <c r="O18" i="117"/>
  <c r="C18" i="117"/>
  <c r="O17" i="117"/>
  <c r="C17" i="117"/>
  <c r="O16" i="117"/>
  <c r="C16" i="117"/>
  <c r="O15" i="117"/>
  <c r="R15" i="117" s="1"/>
  <c r="C15" i="117"/>
  <c r="O14" i="117"/>
  <c r="R14" i="117" s="1"/>
  <c r="C14" i="117"/>
  <c r="O13" i="117"/>
  <c r="C13" i="117"/>
  <c r="O12" i="117"/>
  <c r="C12" i="117"/>
  <c r="O11" i="117"/>
  <c r="R11" i="117" s="1"/>
  <c r="C11" i="117"/>
  <c r="B11" i="117"/>
  <c r="B12" i="117" s="1"/>
  <c r="B13" i="117" s="1"/>
  <c r="B14" i="117" s="1"/>
  <c r="B15" i="117" s="1"/>
  <c r="B16" i="117" s="1"/>
  <c r="B17" i="117" s="1"/>
  <c r="B18" i="117" s="1"/>
  <c r="B19" i="117" s="1"/>
  <c r="B20" i="117" s="1"/>
  <c r="B21" i="117" s="1"/>
  <c r="B22" i="117" s="1"/>
  <c r="B23" i="117" s="1"/>
  <c r="O10" i="117"/>
  <c r="C10" i="117"/>
  <c r="L5" i="117"/>
  <c r="D19" i="117" s="1"/>
  <c r="D16" i="117" l="1"/>
  <c r="D10" i="117"/>
  <c r="Q13" i="117"/>
  <c r="Q12" i="117"/>
  <c r="Q16" i="117"/>
  <c r="Q22" i="117"/>
  <c r="D14" i="117"/>
  <c r="P14" i="117" s="1"/>
  <c r="D21" i="117"/>
  <c r="P21" i="117" s="1"/>
  <c r="Q20" i="117"/>
  <c r="D15" i="117"/>
  <c r="P15" i="117" s="1"/>
  <c r="Q18" i="117"/>
  <c r="D22" i="117"/>
  <c r="P22" i="117" s="1"/>
  <c r="R13" i="117"/>
  <c r="P16" i="117"/>
  <c r="R12" i="117"/>
  <c r="R20" i="117"/>
  <c r="R22" i="117"/>
  <c r="Q21" i="117"/>
  <c r="Q17" i="117"/>
  <c r="Q10" i="117"/>
  <c r="Q14" i="117"/>
  <c r="D13" i="117"/>
  <c r="P13" i="117" s="1"/>
  <c r="D17" i="117"/>
  <c r="P17" i="117" s="1"/>
  <c r="D18" i="117"/>
  <c r="P18" i="117" s="1"/>
  <c r="D23" i="117"/>
  <c r="P23" i="117" s="1"/>
  <c r="D12" i="117"/>
  <c r="P12" i="117" s="1"/>
  <c r="Q15" i="117"/>
  <c r="R16" i="117"/>
  <c r="D20" i="117"/>
  <c r="P20" i="117" s="1"/>
  <c r="O25" i="117"/>
  <c r="P19" i="117"/>
  <c r="P10" i="117"/>
  <c r="Q11" i="117"/>
  <c r="R10" i="117"/>
  <c r="R18" i="117"/>
  <c r="R17" i="117"/>
  <c r="D11" i="117"/>
  <c r="O24" i="117"/>
  <c r="Q19" i="117"/>
  <c r="D25" i="117" l="1"/>
  <c r="P11" i="117"/>
  <c r="P25" i="117" s="1"/>
  <c r="D24" i="117"/>
  <c r="P24" i="117" l="1"/>
  <c r="Y11" i="114" l="1"/>
  <c r="Z11" i="114" s="1"/>
  <c r="Y12" i="114"/>
  <c r="Z12" i="114" s="1"/>
  <c r="Y13" i="114"/>
  <c r="Z13" i="114" s="1"/>
  <c r="Y14" i="114"/>
  <c r="Z14" i="114" s="1"/>
  <c r="Y15" i="114"/>
  <c r="Z15" i="114" s="1"/>
  <c r="Y16" i="114"/>
  <c r="Z16" i="114" s="1"/>
  <c r="Y17" i="114"/>
  <c r="Z17" i="114" s="1"/>
  <c r="Y18" i="114"/>
  <c r="Z18" i="114" s="1"/>
  <c r="Y19" i="114"/>
  <c r="Z19" i="114" s="1"/>
  <c r="Y20" i="114"/>
  <c r="Z20" i="114" s="1"/>
  <c r="Y21" i="114"/>
  <c r="Z21" i="114" s="1"/>
  <c r="Y22" i="114"/>
  <c r="Z22" i="114" s="1"/>
  <c r="Y23" i="114"/>
  <c r="Z23" i="114" s="1"/>
  <c r="Y10" i="114"/>
  <c r="Z10" i="114" s="1"/>
  <c r="AA10" i="114" l="1"/>
  <c r="AA21" i="114"/>
  <c r="AA17" i="114"/>
  <c r="AA13" i="114"/>
  <c r="AA18" i="114"/>
  <c r="AA16" i="114"/>
  <c r="AA23" i="114"/>
  <c r="AA15" i="114"/>
  <c r="AA22" i="114"/>
  <c r="AA14" i="114"/>
  <c r="AA20" i="114"/>
  <c r="AA12" i="114"/>
  <c r="AA19" i="114"/>
  <c r="AA11" i="114"/>
  <c r="Q23" i="116" l="1"/>
  <c r="L35" i="116"/>
  <c r="L36" i="116" s="1"/>
  <c r="K33" i="116"/>
  <c r="K35" i="116" s="1"/>
  <c r="K36" i="116" s="1"/>
  <c r="R22" i="116"/>
  <c r="R21" i="116"/>
  <c r="R19" i="116"/>
  <c r="R18" i="116"/>
  <c r="R13" i="116"/>
  <c r="R10" i="116"/>
  <c r="L5" i="116"/>
  <c r="O23" i="115"/>
  <c r="P23" i="115" s="1"/>
  <c r="Q16" i="116" l="1"/>
  <c r="Q14" i="116"/>
  <c r="Q15" i="116"/>
  <c r="R20" i="116"/>
  <c r="Q17" i="116"/>
  <c r="R17" i="116"/>
  <c r="Q21" i="116"/>
  <c r="Q20" i="116"/>
  <c r="Q13" i="116"/>
  <c r="Q10" i="116"/>
  <c r="R15" i="116"/>
  <c r="Q18" i="116"/>
  <c r="Q12" i="116"/>
  <c r="R16" i="116"/>
  <c r="R12" i="116"/>
  <c r="Q22" i="116"/>
  <c r="Q11" i="116"/>
  <c r="R14" i="116"/>
  <c r="Q19" i="116"/>
  <c r="R11" i="116"/>
  <c r="O22" i="115" l="1"/>
  <c r="P22" i="115" s="1"/>
  <c r="X11" i="114" l="1"/>
  <c r="X12" i="114"/>
  <c r="X13" i="114"/>
  <c r="X14" i="114"/>
  <c r="X15" i="114"/>
  <c r="X16" i="114"/>
  <c r="X17" i="114"/>
  <c r="X18" i="114"/>
  <c r="X19" i="114"/>
  <c r="X20" i="114"/>
  <c r="X21" i="114"/>
  <c r="X22" i="114"/>
  <c r="X23" i="114"/>
  <c r="X10" i="114"/>
  <c r="U11" i="114" l="1"/>
  <c r="V11" i="114" s="1"/>
  <c r="U12" i="114"/>
  <c r="V12" i="114" s="1"/>
  <c r="U13" i="114"/>
  <c r="V13" i="114" s="1"/>
  <c r="U14" i="114"/>
  <c r="V14" i="114" s="1"/>
  <c r="U15" i="114"/>
  <c r="V15" i="114" s="1"/>
  <c r="U16" i="114"/>
  <c r="V16" i="114" s="1"/>
  <c r="U17" i="114"/>
  <c r="V17" i="114" s="1"/>
  <c r="U18" i="114"/>
  <c r="V18" i="114" s="1"/>
  <c r="U21" i="114"/>
  <c r="V21" i="114" s="1"/>
  <c r="U22" i="114"/>
  <c r="V22" i="114" s="1"/>
  <c r="U23" i="114"/>
  <c r="V23" i="114" s="1"/>
  <c r="U10" i="114"/>
  <c r="V10" i="114" s="1"/>
  <c r="O21" i="115" l="1"/>
  <c r="P21" i="115" s="1"/>
  <c r="O20" i="115" l="1"/>
  <c r="P20" i="115" s="1"/>
  <c r="O15" i="115" l="1"/>
  <c r="P15" i="115" s="1"/>
  <c r="O16" i="115"/>
  <c r="P16" i="115" s="1"/>
  <c r="O17" i="115"/>
  <c r="P17" i="115" s="1"/>
  <c r="O18" i="115"/>
  <c r="P18" i="115" s="1"/>
  <c r="O19" i="115"/>
  <c r="P19" i="115" s="1"/>
  <c r="O14" i="115" l="1"/>
  <c r="P14" i="115" s="1"/>
  <c r="O13" i="115" l="1"/>
  <c r="P13" i="115" s="1"/>
  <c r="O12" i="115" l="1"/>
  <c r="P12" i="115" s="1"/>
  <c r="V8" i="113" l="1"/>
  <c r="W8" i="113" s="1"/>
  <c r="H25" i="115" l="1"/>
  <c r="L35" i="115" l="1"/>
  <c r="L36" i="115" s="1"/>
  <c r="K33" i="115"/>
  <c r="K35" i="115" s="1"/>
  <c r="K36" i="115" s="1"/>
  <c r="N25" i="115"/>
  <c r="M25" i="115"/>
  <c r="L25" i="115"/>
  <c r="K25" i="115"/>
  <c r="J25" i="115"/>
  <c r="G25" i="115"/>
  <c r="F25" i="115"/>
  <c r="E25" i="115"/>
  <c r="D25" i="115"/>
  <c r="N24" i="115"/>
  <c r="M24" i="115"/>
  <c r="L24" i="115"/>
  <c r="K24" i="115"/>
  <c r="J24" i="115"/>
  <c r="H24" i="115"/>
  <c r="G24" i="115"/>
  <c r="F24" i="115"/>
  <c r="E24" i="115"/>
  <c r="D24" i="115"/>
  <c r="R22" i="115"/>
  <c r="R21" i="115"/>
  <c r="I24" i="115"/>
  <c r="R18" i="115"/>
  <c r="Q16" i="115"/>
  <c r="R15" i="115"/>
  <c r="R14" i="115"/>
  <c r="R13" i="115"/>
  <c r="Q12" i="115"/>
  <c r="O11" i="115"/>
  <c r="R11" i="115" s="1"/>
  <c r="B11" i="115"/>
  <c r="B12" i="115" s="1"/>
  <c r="B13" i="115" s="1"/>
  <c r="B14" i="115" s="1"/>
  <c r="B15" i="115" s="1"/>
  <c r="B16" i="115" s="1"/>
  <c r="B17" i="115" s="1"/>
  <c r="B18" i="115" s="1"/>
  <c r="B19" i="115" s="1"/>
  <c r="B20" i="115" s="1"/>
  <c r="B21" i="115" s="1"/>
  <c r="B22" i="115" s="1"/>
  <c r="B23" i="115" s="1"/>
  <c r="O10" i="115"/>
  <c r="R10" i="115" s="1"/>
  <c r="L5" i="115"/>
  <c r="O23" i="114"/>
  <c r="P23" i="114" s="1"/>
  <c r="R17" i="115" l="1"/>
  <c r="Q17" i="115"/>
  <c r="R23" i="115"/>
  <c r="Q23" i="115"/>
  <c r="Q14" i="115"/>
  <c r="R12" i="115"/>
  <c r="Q20" i="115"/>
  <c r="R20" i="115"/>
  <c r="P11" i="115"/>
  <c r="O25" i="115"/>
  <c r="Q11" i="115"/>
  <c r="Q22" i="115"/>
  <c r="R16" i="115"/>
  <c r="P10" i="115"/>
  <c r="Q13" i="115"/>
  <c r="I25" i="115"/>
  <c r="Q10" i="115"/>
  <c r="Q18" i="115"/>
  <c r="Q15" i="115"/>
  <c r="Q21" i="115"/>
  <c r="O22" i="114"/>
  <c r="P22" i="114" s="1"/>
  <c r="O24" i="115" l="1"/>
  <c r="R19" i="115"/>
  <c r="Q19" i="115"/>
  <c r="P25" i="115"/>
  <c r="O21" i="114"/>
  <c r="P21" i="114" s="1"/>
  <c r="P24" i="115" l="1"/>
  <c r="U20" i="114"/>
  <c r="V20" i="114" s="1"/>
  <c r="U19" i="114" l="1"/>
  <c r="V19" i="114" s="1"/>
  <c r="O19" i="114" l="1"/>
  <c r="P19" i="114" s="1"/>
  <c r="O20" i="114"/>
  <c r="P20" i="114" s="1"/>
  <c r="O16" i="114" l="1"/>
  <c r="P16" i="114" s="1"/>
  <c r="O17" i="114"/>
  <c r="P17" i="114" s="1"/>
  <c r="O18" i="114"/>
  <c r="P18" i="114" s="1"/>
  <c r="O15" i="114" l="1"/>
  <c r="P15" i="114" s="1"/>
  <c r="Y11" i="113" l="1"/>
  <c r="Y12" i="113"/>
  <c r="Y13" i="113"/>
  <c r="Y14" i="113"/>
  <c r="Y15" i="113"/>
  <c r="Y16" i="113"/>
  <c r="Y17" i="113"/>
  <c r="Y18" i="113"/>
  <c r="Y19" i="113"/>
  <c r="Y20" i="113"/>
  <c r="Y21" i="113"/>
  <c r="Y22" i="113"/>
  <c r="Y23" i="113"/>
  <c r="Y10" i="113"/>
  <c r="V11" i="113" l="1"/>
  <c r="W11" i="113" s="1"/>
  <c r="V12" i="113"/>
  <c r="W12" i="113" s="1"/>
  <c r="V13" i="113"/>
  <c r="W13" i="113" s="1"/>
  <c r="V14" i="113"/>
  <c r="W14" i="113" s="1"/>
  <c r="V15" i="113"/>
  <c r="W15" i="113" s="1"/>
  <c r="V16" i="113"/>
  <c r="W16" i="113" s="1"/>
  <c r="V17" i="113"/>
  <c r="W17" i="113" s="1"/>
  <c r="V18" i="113"/>
  <c r="W18" i="113" s="1"/>
  <c r="V19" i="113"/>
  <c r="W19" i="113" s="1"/>
  <c r="V20" i="113"/>
  <c r="W20" i="113" s="1"/>
  <c r="V21" i="113"/>
  <c r="W21" i="113" s="1"/>
  <c r="V22" i="113"/>
  <c r="W22" i="113" s="1"/>
  <c r="V23" i="113"/>
  <c r="W23" i="113" s="1"/>
  <c r="V10" i="113"/>
  <c r="W10" i="113" l="1"/>
  <c r="I23" i="112"/>
  <c r="H24" i="114" l="1"/>
  <c r="H25" i="114"/>
  <c r="O23" i="113"/>
  <c r="P23" i="113" s="1"/>
  <c r="K34" i="113" l="1"/>
  <c r="R23" i="114"/>
  <c r="L35" i="114"/>
  <c r="L36" i="114" s="1"/>
  <c r="K33" i="114"/>
  <c r="N25" i="114"/>
  <c r="M25" i="114"/>
  <c r="L25" i="114"/>
  <c r="K25" i="114"/>
  <c r="J25" i="114"/>
  <c r="I25" i="114"/>
  <c r="G25" i="114"/>
  <c r="F25" i="114"/>
  <c r="E25" i="114"/>
  <c r="D25" i="114"/>
  <c r="N24" i="114"/>
  <c r="M24" i="114"/>
  <c r="L24" i="114"/>
  <c r="K24" i="114"/>
  <c r="J24" i="114"/>
  <c r="I24" i="114"/>
  <c r="G24" i="114"/>
  <c r="F24" i="114"/>
  <c r="E24" i="114"/>
  <c r="D24" i="114"/>
  <c r="R22" i="114"/>
  <c r="Q21" i="114"/>
  <c r="R20" i="114"/>
  <c r="Q19" i="114"/>
  <c r="Q18" i="114"/>
  <c r="R17" i="114"/>
  <c r="O14" i="114"/>
  <c r="R14" i="114" s="1"/>
  <c r="O13" i="114"/>
  <c r="P13" i="114" s="1"/>
  <c r="O12" i="114"/>
  <c r="R12" i="114" s="1"/>
  <c r="O11" i="114"/>
  <c r="Q11" i="114" s="1"/>
  <c r="B11" i="114"/>
  <c r="B12" i="114" s="1"/>
  <c r="B13" i="114" s="1"/>
  <c r="B14" i="114" s="1"/>
  <c r="B15" i="114" s="1"/>
  <c r="B16" i="114" s="1"/>
  <c r="B17" i="114" s="1"/>
  <c r="B18" i="114" s="1"/>
  <c r="B19" i="114" s="1"/>
  <c r="B20" i="114" s="1"/>
  <c r="B21" i="114" s="1"/>
  <c r="B22" i="114" s="1"/>
  <c r="B23" i="114" s="1"/>
  <c r="O10" i="114"/>
  <c r="L5" i="114"/>
  <c r="K35" i="114" l="1"/>
  <c r="K36" i="114" s="1"/>
  <c r="Q23" i="114"/>
  <c r="P14" i="114"/>
  <c r="R21" i="114"/>
  <c r="R11" i="114"/>
  <c r="Q16" i="114"/>
  <c r="R19" i="114"/>
  <c r="R16" i="114"/>
  <c r="O24" i="114"/>
  <c r="Q13" i="114"/>
  <c r="R13" i="114"/>
  <c r="Q17" i="114"/>
  <c r="P10" i="114"/>
  <c r="R10" i="114"/>
  <c r="P12" i="114"/>
  <c r="Q15" i="114"/>
  <c r="R18" i="114"/>
  <c r="O25" i="114"/>
  <c r="Q10" i="114"/>
  <c r="Q12" i="114"/>
  <c r="R15" i="114"/>
  <c r="Q20" i="114"/>
  <c r="P11" i="114"/>
  <c r="Q14" i="114"/>
  <c r="Q22" i="114"/>
  <c r="P24" i="114" l="1"/>
  <c r="P25" i="114"/>
  <c r="O22" i="113" l="1"/>
  <c r="P22" i="113" s="1"/>
  <c r="O21" i="113" l="1"/>
  <c r="P21" i="113" s="1"/>
  <c r="O20" i="113" l="1"/>
  <c r="P20" i="113" s="1"/>
  <c r="O19" i="113" l="1"/>
  <c r="P19" i="113" s="1"/>
  <c r="K33" i="113" l="1"/>
  <c r="K35" i="113" s="1"/>
  <c r="O14" i="113" l="1"/>
  <c r="P14" i="113" s="1"/>
  <c r="O15" i="113"/>
  <c r="P15" i="113" s="1"/>
  <c r="O16" i="113"/>
  <c r="P16" i="113" s="1"/>
  <c r="O17" i="113"/>
  <c r="P17" i="113" s="1"/>
  <c r="O18" i="113"/>
  <c r="P18" i="113" s="1"/>
  <c r="X16" i="112" l="1"/>
  <c r="X11" i="112"/>
  <c r="X12" i="112"/>
  <c r="X13" i="112"/>
  <c r="X14" i="112"/>
  <c r="X15" i="112"/>
  <c r="X10" i="112"/>
  <c r="X18" i="112"/>
  <c r="X19" i="112"/>
  <c r="X20" i="112"/>
  <c r="X21" i="112"/>
  <c r="X22" i="112"/>
  <c r="X23" i="112"/>
  <c r="X17" i="112"/>
  <c r="V11" i="112" l="1"/>
  <c r="V12" i="112"/>
  <c r="V13" i="112"/>
  <c r="V14" i="112"/>
  <c r="V15" i="112"/>
  <c r="V16" i="112"/>
  <c r="V17" i="112"/>
  <c r="V18" i="112"/>
  <c r="V19" i="112"/>
  <c r="V20" i="112"/>
  <c r="V21" i="112"/>
  <c r="V22" i="112"/>
  <c r="V23" i="112"/>
  <c r="V10" i="112"/>
  <c r="U11" i="112"/>
  <c r="U12" i="112"/>
  <c r="U13" i="112"/>
  <c r="U14" i="112"/>
  <c r="U15" i="112"/>
  <c r="U16" i="112"/>
  <c r="U17" i="112"/>
  <c r="U18" i="112"/>
  <c r="U19" i="112"/>
  <c r="U20" i="112"/>
  <c r="U21" i="112"/>
  <c r="U22" i="112"/>
  <c r="U23" i="112"/>
  <c r="U10" i="112"/>
  <c r="O13" i="113" l="1"/>
  <c r="P13" i="113" s="1"/>
  <c r="O12" i="113" l="1"/>
  <c r="P12" i="113" s="1"/>
  <c r="L35" i="113" l="1"/>
  <c r="L36" i="113" s="1"/>
  <c r="K36" i="113"/>
  <c r="N25" i="113"/>
  <c r="M25" i="113"/>
  <c r="L25" i="113"/>
  <c r="K25" i="113"/>
  <c r="J25" i="113"/>
  <c r="I25" i="113"/>
  <c r="H25" i="113"/>
  <c r="G25" i="113"/>
  <c r="F25" i="113"/>
  <c r="E25" i="113"/>
  <c r="D25" i="113"/>
  <c r="N24" i="113"/>
  <c r="M24" i="113"/>
  <c r="L24" i="113"/>
  <c r="K24" i="113"/>
  <c r="J24" i="113"/>
  <c r="I24" i="113"/>
  <c r="H24" i="113"/>
  <c r="G24" i="113"/>
  <c r="F24" i="113"/>
  <c r="E24" i="113"/>
  <c r="D24" i="113"/>
  <c r="R23" i="113"/>
  <c r="Q21" i="113"/>
  <c r="R20" i="113"/>
  <c r="R19" i="113"/>
  <c r="Q18" i="113"/>
  <c r="R17" i="113"/>
  <c r="R16" i="113"/>
  <c r="R15" i="113"/>
  <c r="R14" i="113"/>
  <c r="Q13" i="113"/>
  <c r="O11" i="113"/>
  <c r="Q11" i="113" s="1"/>
  <c r="B11" i="113"/>
  <c r="B12" i="113" s="1"/>
  <c r="B13" i="113" s="1"/>
  <c r="B14" i="113" s="1"/>
  <c r="B15" i="113" s="1"/>
  <c r="B16" i="113" s="1"/>
  <c r="B17" i="113" s="1"/>
  <c r="B18" i="113" s="1"/>
  <c r="B19" i="113" s="1"/>
  <c r="B20" i="113" s="1"/>
  <c r="B21" i="113" s="1"/>
  <c r="B22" i="113" s="1"/>
  <c r="B23" i="113" s="1"/>
  <c r="O10" i="113"/>
  <c r="R10" i="113" s="1"/>
  <c r="L5" i="113"/>
  <c r="O23" i="112"/>
  <c r="P23" i="112" s="1"/>
  <c r="R18" i="113" l="1"/>
  <c r="Q15" i="113"/>
  <c r="Q10" i="113"/>
  <c r="Q17" i="113"/>
  <c r="R21" i="113"/>
  <c r="R13" i="113"/>
  <c r="P10" i="113"/>
  <c r="Q14" i="113"/>
  <c r="O24" i="113"/>
  <c r="Q12" i="113"/>
  <c r="Q20" i="113"/>
  <c r="Q23" i="113"/>
  <c r="P11" i="113"/>
  <c r="Q19" i="113"/>
  <c r="Q22" i="113"/>
  <c r="R11" i="113"/>
  <c r="Q16" i="113"/>
  <c r="R22" i="113"/>
  <c r="R12" i="113"/>
  <c r="O25" i="113"/>
  <c r="P25" i="113" l="1"/>
  <c r="P24" i="113"/>
  <c r="O22" i="112"/>
  <c r="P22" i="112" s="1"/>
  <c r="O21" i="112" l="1"/>
  <c r="P21" i="112" s="1"/>
  <c r="O20" i="112" l="1"/>
  <c r="S21" i="112" s="1"/>
  <c r="P20" i="112" l="1"/>
  <c r="O15" i="112" l="1"/>
  <c r="P15" i="112" s="1"/>
  <c r="O16" i="112"/>
  <c r="P16" i="112" s="1"/>
  <c r="O17" i="112"/>
  <c r="P17" i="112" s="1"/>
  <c r="O18" i="112"/>
  <c r="P18" i="112" s="1"/>
  <c r="O19" i="112"/>
  <c r="P19" i="112" s="1"/>
  <c r="V11" i="111" l="1"/>
  <c r="V12" i="111"/>
  <c r="V13" i="111"/>
  <c r="V14" i="111"/>
  <c r="V15" i="111"/>
  <c r="V16" i="111"/>
  <c r="V17" i="111"/>
  <c r="V18" i="111"/>
  <c r="V19" i="111"/>
  <c r="V20" i="111"/>
  <c r="V21" i="111"/>
  <c r="V22" i="111"/>
  <c r="V23" i="111"/>
  <c r="V10" i="111"/>
  <c r="T11" i="111" l="1"/>
  <c r="T12" i="111"/>
  <c r="T13" i="111"/>
  <c r="T14" i="111"/>
  <c r="T15" i="111"/>
  <c r="T16" i="111"/>
  <c r="T17" i="111"/>
  <c r="T18" i="111"/>
  <c r="T19" i="111"/>
  <c r="T20" i="111"/>
  <c r="T21" i="111"/>
  <c r="T22" i="111"/>
  <c r="T23" i="111"/>
  <c r="T10" i="111"/>
  <c r="O14" i="112" l="1"/>
  <c r="P14" i="112" s="1"/>
  <c r="O13" i="112" l="1"/>
  <c r="P13" i="112" s="1"/>
  <c r="O11" i="112" l="1"/>
  <c r="P11" i="112" s="1"/>
  <c r="O12" i="112"/>
  <c r="P12" i="112" s="1"/>
  <c r="O10" i="112"/>
  <c r="P10" i="112" s="1"/>
  <c r="L33" i="112" l="1"/>
  <c r="L34" i="112" s="1"/>
  <c r="K33" i="112"/>
  <c r="K34" i="112" s="1"/>
  <c r="N25" i="112"/>
  <c r="M25" i="112"/>
  <c r="L25" i="112"/>
  <c r="K25" i="112"/>
  <c r="J25" i="112"/>
  <c r="I25" i="112"/>
  <c r="H25" i="112"/>
  <c r="G25" i="112"/>
  <c r="F25" i="112"/>
  <c r="E25" i="112"/>
  <c r="D25" i="112"/>
  <c r="N24" i="112"/>
  <c r="M24" i="112"/>
  <c r="L24" i="112"/>
  <c r="K24" i="112"/>
  <c r="J24" i="112"/>
  <c r="I24" i="112"/>
  <c r="H24" i="112"/>
  <c r="G24" i="112"/>
  <c r="F24" i="112"/>
  <c r="E24" i="112"/>
  <c r="D24" i="112"/>
  <c r="Q22" i="112"/>
  <c r="R21" i="112"/>
  <c r="R20" i="112"/>
  <c r="Q18" i="112"/>
  <c r="R17" i="112"/>
  <c r="Q16" i="112"/>
  <c r="R16" i="112"/>
  <c r="Q14" i="112"/>
  <c r="R13" i="112"/>
  <c r="R12" i="112"/>
  <c r="B11" i="112"/>
  <c r="B12" i="112" s="1"/>
  <c r="B13" i="112" s="1"/>
  <c r="B14" i="112" s="1"/>
  <c r="B15" i="112" s="1"/>
  <c r="B16" i="112" s="1"/>
  <c r="B17" i="112" s="1"/>
  <c r="B18" i="112" s="1"/>
  <c r="B19" i="112" s="1"/>
  <c r="B20" i="112" s="1"/>
  <c r="B21" i="112" s="1"/>
  <c r="B22" i="112" s="1"/>
  <c r="B23" i="112" s="1"/>
  <c r="Q10" i="112"/>
  <c r="L5" i="112"/>
  <c r="R11" i="112" l="1"/>
  <c r="R10" i="112"/>
  <c r="Q15" i="112"/>
  <c r="R15" i="112"/>
  <c r="R22" i="112"/>
  <c r="R18" i="112"/>
  <c r="Q20" i="112"/>
  <c r="Q19" i="112"/>
  <c r="R14" i="112"/>
  <c r="R19" i="112"/>
  <c r="Q23" i="112"/>
  <c r="Q11" i="112"/>
  <c r="Q12" i="112"/>
  <c r="R23" i="112"/>
  <c r="O24" i="112"/>
  <c r="Q13" i="112"/>
  <c r="Q17" i="112"/>
  <c r="Q21" i="112"/>
  <c r="O25" i="112"/>
  <c r="P25" i="112" l="1"/>
  <c r="P24" i="112"/>
  <c r="AA11" i="110" l="1"/>
  <c r="AA12" i="110"/>
  <c r="AA13" i="110"/>
  <c r="AA14" i="110"/>
  <c r="AA15" i="110"/>
  <c r="AA16" i="110"/>
  <c r="AA17" i="110"/>
  <c r="AA18" i="110"/>
  <c r="AA19" i="110"/>
  <c r="AA20" i="110"/>
  <c r="AA21" i="110"/>
  <c r="AA22" i="110"/>
  <c r="AA23" i="110"/>
  <c r="AA10" i="110"/>
  <c r="Y11" i="110" l="1"/>
  <c r="Y12" i="110"/>
  <c r="Y13" i="110"/>
  <c r="Y14" i="110"/>
  <c r="Y15" i="110"/>
  <c r="Y16" i="110"/>
  <c r="Y17" i="110"/>
  <c r="Y18" i="110"/>
  <c r="Y19" i="110"/>
  <c r="Y20" i="110"/>
  <c r="Y21" i="110"/>
  <c r="Y22" i="110"/>
  <c r="Y23" i="110"/>
  <c r="Y10" i="110"/>
  <c r="W11" i="110" l="1"/>
  <c r="W12" i="110"/>
  <c r="W13" i="110"/>
  <c r="W14" i="110"/>
  <c r="W15" i="110"/>
  <c r="W16" i="110"/>
  <c r="W17" i="110"/>
  <c r="W18" i="110"/>
  <c r="W19" i="110"/>
  <c r="W20" i="110"/>
  <c r="W21" i="110"/>
  <c r="W22" i="110"/>
  <c r="W23" i="110"/>
  <c r="W10" i="110"/>
  <c r="V11" i="110"/>
  <c r="V12" i="110"/>
  <c r="V13" i="110"/>
  <c r="V14" i="110"/>
  <c r="V15" i="110"/>
  <c r="V16" i="110"/>
  <c r="V17" i="110"/>
  <c r="V18" i="110"/>
  <c r="V19" i="110"/>
  <c r="V20" i="110"/>
  <c r="V21" i="110"/>
  <c r="V22" i="110"/>
  <c r="V23" i="110"/>
  <c r="V10" i="110"/>
  <c r="L33" i="111" l="1"/>
  <c r="L34" i="111" s="1"/>
  <c r="K33" i="111"/>
  <c r="K34" i="111" s="1"/>
  <c r="N25" i="111"/>
  <c r="M25" i="111"/>
  <c r="L25" i="111"/>
  <c r="K25" i="111"/>
  <c r="J25" i="111"/>
  <c r="I25" i="111"/>
  <c r="H25" i="111"/>
  <c r="G25" i="111"/>
  <c r="F25" i="111"/>
  <c r="E25" i="111"/>
  <c r="D25" i="111"/>
  <c r="N24" i="111"/>
  <c r="M24" i="111"/>
  <c r="L24" i="111"/>
  <c r="K24" i="111"/>
  <c r="J24" i="111"/>
  <c r="I24" i="111"/>
  <c r="H24" i="111"/>
  <c r="G24" i="111"/>
  <c r="F24" i="111"/>
  <c r="E24" i="111"/>
  <c r="D24" i="111"/>
  <c r="O23" i="111"/>
  <c r="P23" i="111" s="1"/>
  <c r="O22" i="111"/>
  <c r="P22" i="111" s="1"/>
  <c r="O21" i="111"/>
  <c r="R21" i="111" s="1"/>
  <c r="O20" i="111"/>
  <c r="P20" i="111" s="1"/>
  <c r="O19" i="111"/>
  <c r="R19" i="111" s="1"/>
  <c r="O18" i="111"/>
  <c r="Q18" i="111" s="1"/>
  <c r="O17" i="111"/>
  <c r="R17" i="111" s="1"/>
  <c r="O16" i="111"/>
  <c r="R16" i="111" s="1"/>
  <c r="O15" i="111"/>
  <c r="P15" i="111" s="1"/>
  <c r="O14" i="111"/>
  <c r="Q14" i="111" s="1"/>
  <c r="O13" i="111"/>
  <c r="R13" i="111" s="1"/>
  <c r="O12" i="111"/>
  <c r="Q12" i="111" s="1"/>
  <c r="O11" i="111"/>
  <c r="B11" i="111"/>
  <c r="B12" i="111" s="1"/>
  <c r="B13" i="111" s="1"/>
  <c r="B14" i="111" s="1"/>
  <c r="B15" i="111" s="1"/>
  <c r="B16" i="111" s="1"/>
  <c r="B17" i="111" s="1"/>
  <c r="B18" i="111" s="1"/>
  <c r="B19" i="111" s="1"/>
  <c r="B20" i="111" s="1"/>
  <c r="B21" i="111" s="1"/>
  <c r="B22" i="111" s="1"/>
  <c r="B23" i="111" s="1"/>
  <c r="O10" i="111"/>
  <c r="Q10" i="111" s="1"/>
  <c r="L5" i="111"/>
  <c r="R10" i="111" l="1"/>
  <c r="Q13" i="111"/>
  <c r="O25" i="111"/>
  <c r="P18" i="111"/>
  <c r="P10" i="111"/>
  <c r="Q21" i="111"/>
  <c r="Q15" i="111"/>
  <c r="Q23" i="111"/>
  <c r="P12" i="111"/>
  <c r="R23" i="111"/>
  <c r="Q20" i="111"/>
  <c r="R12" i="111"/>
  <c r="R20" i="111"/>
  <c r="R18" i="111"/>
  <c r="R15" i="111"/>
  <c r="P17" i="111"/>
  <c r="P19" i="111"/>
  <c r="Q22" i="111"/>
  <c r="Q11" i="111"/>
  <c r="R14" i="111"/>
  <c r="P16" i="111"/>
  <c r="Q19" i="111"/>
  <c r="R22" i="111"/>
  <c r="R11" i="111"/>
  <c r="P13" i="111"/>
  <c r="Q16" i="111"/>
  <c r="P21" i="111"/>
  <c r="O24" i="111"/>
  <c r="P14" i="111"/>
  <c r="Q17" i="111"/>
  <c r="P11" i="111"/>
  <c r="P25" i="111" l="1"/>
  <c r="P24" i="111"/>
  <c r="N25" i="110"/>
  <c r="M25" i="110"/>
  <c r="L25" i="110"/>
  <c r="K25" i="110"/>
  <c r="J25" i="110"/>
  <c r="I25" i="110"/>
  <c r="H25" i="110"/>
  <c r="O17" i="110" l="1"/>
  <c r="P17" i="110" s="1"/>
  <c r="O18" i="110"/>
  <c r="P18" i="110" s="1"/>
  <c r="O19" i="110"/>
  <c r="P19" i="110" s="1"/>
  <c r="O20" i="110"/>
  <c r="P20" i="110" s="1"/>
  <c r="O21" i="110"/>
  <c r="P21" i="110" s="1"/>
  <c r="O22" i="110"/>
  <c r="P22" i="110" s="1"/>
  <c r="O23" i="110"/>
  <c r="P23" i="110" s="1"/>
  <c r="O16" i="110"/>
  <c r="P16" i="110" s="1"/>
  <c r="Y21" i="109" l="1"/>
  <c r="X11" i="109"/>
  <c r="X12" i="109"/>
  <c r="X13" i="109"/>
  <c r="X14" i="109"/>
  <c r="X15" i="109"/>
  <c r="X16" i="109"/>
  <c r="X17" i="109"/>
  <c r="X18" i="109"/>
  <c r="X19" i="109"/>
  <c r="X20" i="109"/>
  <c r="X21" i="109"/>
  <c r="X22" i="109"/>
  <c r="X23" i="109"/>
  <c r="X10" i="109"/>
  <c r="V11" i="109" l="1"/>
  <c r="V12" i="109"/>
  <c r="V13" i="109"/>
  <c r="V14" i="109"/>
  <c r="V15" i="109"/>
  <c r="V16" i="109"/>
  <c r="V17" i="109"/>
  <c r="V18" i="109"/>
  <c r="V19" i="109"/>
  <c r="V20" i="109"/>
  <c r="V21" i="109"/>
  <c r="V22" i="109"/>
  <c r="V23" i="109"/>
  <c r="V10" i="109"/>
  <c r="U11" i="109"/>
  <c r="U12" i="109"/>
  <c r="U13" i="109"/>
  <c r="U14" i="109"/>
  <c r="U15" i="109"/>
  <c r="U16" i="109"/>
  <c r="U17" i="109"/>
  <c r="U18" i="109"/>
  <c r="U19" i="109"/>
  <c r="U20" i="109"/>
  <c r="U21" i="109"/>
  <c r="U22" i="109"/>
  <c r="U23" i="109"/>
  <c r="U10" i="109"/>
  <c r="O15" i="110" l="1"/>
  <c r="P15" i="110" s="1"/>
  <c r="O14" i="110" l="1"/>
  <c r="P14" i="110" s="1"/>
  <c r="O12" i="110" l="1"/>
  <c r="P12" i="110" s="1"/>
  <c r="O13" i="110"/>
  <c r="P13" i="110" s="1"/>
  <c r="O23" i="109" l="1"/>
  <c r="P23" i="109" s="1"/>
  <c r="L33" i="110"/>
  <c r="L34" i="110" s="1"/>
  <c r="K33" i="110"/>
  <c r="K34" i="110" s="1"/>
  <c r="G25" i="110"/>
  <c r="F25" i="110"/>
  <c r="E25" i="110"/>
  <c r="D25" i="110"/>
  <c r="N24" i="110"/>
  <c r="M24" i="110"/>
  <c r="L24" i="110"/>
  <c r="K24" i="110"/>
  <c r="J24" i="110"/>
  <c r="I24" i="110"/>
  <c r="H24" i="110"/>
  <c r="G24" i="110"/>
  <c r="F24" i="110"/>
  <c r="E24" i="110"/>
  <c r="D24" i="110"/>
  <c r="R23" i="110"/>
  <c r="Q23" i="110"/>
  <c r="Q22" i="110"/>
  <c r="Q21" i="110"/>
  <c r="R20" i="110"/>
  <c r="R18" i="110"/>
  <c r="R17" i="110"/>
  <c r="Q16" i="110"/>
  <c r="Q15" i="110"/>
  <c r="Q14" i="110"/>
  <c r="Q13" i="110"/>
  <c r="O11" i="110"/>
  <c r="Q11" i="110" s="1"/>
  <c r="B11" i="110"/>
  <c r="B12" i="110" s="1"/>
  <c r="B13" i="110" s="1"/>
  <c r="B14" i="110" s="1"/>
  <c r="B15" i="110" s="1"/>
  <c r="B16" i="110" s="1"/>
  <c r="B17" i="110" s="1"/>
  <c r="B18" i="110" s="1"/>
  <c r="B19" i="110" s="1"/>
  <c r="B20" i="110" s="1"/>
  <c r="B21" i="110" s="1"/>
  <c r="B22" i="110" s="1"/>
  <c r="B23" i="110" s="1"/>
  <c r="O10" i="110"/>
  <c r="L5" i="110"/>
  <c r="R19" i="110" l="1"/>
  <c r="Q19" i="110"/>
  <c r="P11" i="110"/>
  <c r="R16" i="110"/>
  <c r="R11" i="110"/>
  <c r="O24" i="110"/>
  <c r="R14" i="110"/>
  <c r="R22" i="110"/>
  <c r="R10" i="110"/>
  <c r="R13" i="110"/>
  <c r="Q18" i="110"/>
  <c r="R21" i="110"/>
  <c r="P10" i="110"/>
  <c r="O25" i="110"/>
  <c r="R12" i="110"/>
  <c r="R15" i="110"/>
  <c r="Q20" i="110"/>
  <c r="Q10" i="110"/>
  <c r="Q12" i="110"/>
  <c r="Q17" i="110"/>
  <c r="O22" i="109"/>
  <c r="P22" i="109" s="1"/>
  <c r="P24" i="110" l="1"/>
  <c r="P25" i="110"/>
  <c r="O21" i="109"/>
  <c r="P21" i="109" s="1"/>
  <c r="O20" i="109" l="1"/>
  <c r="P20" i="109" s="1"/>
  <c r="O19" i="109" l="1"/>
  <c r="P19" i="109" s="1"/>
  <c r="O16" i="109" l="1"/>
  <c r="P16" i="109" s="1"/>
  <c r="O17" i="109"/>
  <c r="P17" i="109" s="1"/>
  <c r="O18" i="109"/>
  <c r="P18" i="109" s="1"/>
  <c r="L25" i="109" l="1"/>
  <c r="K25" i="109"/>
  <c r="J25" i="109"/>
  <c r="I25" i="109"/>
  <c r="H25" i="109"/>
  <c r="F25" i="109"/>
  <c r="O15" i="109" l="1"/>
  <c r="P15" i="109" s="1"/>
  <c r="O14" i="109" l="1"/>
  <c r="P14" i="109" s="1"/>
  <c r="O13" i="109" l="1"/>
  <c r="P13" i="109" s="1"/>
  <c r="O12" i="109" l="1"/>
  <c r="P12" i="109" s="1"/>
  <c r="O23" i="108" l="1"/>
  <c r="L33" i="109"/>
  <c r="L34" i="109" s="1"/>
  <c r="K33" i="109"/>
  <c r="K34" i="109" s="1"/>
  <c r="N25" i="109"/>
  <c r="M25" i="109"/>
  <c r="G25" i="109"/>
  <c r="E25" i="109"/>
  <c r="N24" i="109"/>
  <c r="M24" i="109"/>
  <c r="L24" i="109"/>
  <c r="K24" i="109"/>
  <c r="J24" i="109"/>
  <c r="I24" i="109"/>
  <c r="H24" i="109"/>
  <c r="G24" i="109"/>
  <c r="F24" i="109"/>
  <c r="E24" i="109"/>
  <c r="R23" i="109"/>
  <c r="Q23" i="109"/>
  <c r="R22" i="109"/>
  <c r="R21" i="109"/>
  <c r="Q20" i="109"/>
  <c r="R19" i="109"/>
  <c r="Q19" i="109"/>
  <c r="R18" i="109"/>
  <c r="Q18" i="109"/>
  <c r="R16" i="109"/>
  <c r="R15" i="109"/>
  <c r="R14" i="109"/>
  <c r="Q14" i="109"/>
  <c r="R13" i="109"/>
  <c r="R12" i="109"/>
  <c r="O11" i="109"/>
  <c r="Q11" i="109" s="1"/>
  <c r="B11" i="109"/>
  <c r="B12" i="109" s="1"/>
  <c r="B13" i="109" s="1"/>
  <c r="B14" i="109" s="1"/>
  <c r="B15" i="109" s="1"/>
  <c r="B16" i="109" s="1"/>
  <c r="B17" i="109" s="1"/>
  <c r="B18" i="109" s="1"/>
  <c r="B19" i="109" s="1"/>
  <c r="B20" i="109" s="1"/>
  <c r="B21" i="109" s="1"/>
  <c r="B22" i="109" s="1"/>
  <c r="B23" i="109" s="1"/>
  <c r="O10" i="109"/>
  <c r="R10" i="109" s="1"/>
  <c r="L5" i="109"/>
  <c r="S12" i="109" l="1"/>
  <c r="Q10" i="109"/>
  <c r="O24" i="109"/>
  <c r="R20" i="109"/>
  <c r="Q22" i="109"/>
  <c r="R11" i="109"/>
  <c r="Q15" i="109"/>
  <c r="D24" i="109"/>
  <c r="Q17" i="109"/>
  <c r="Q16" i="109"/>
  <c r="R17" i="109"/>
  <c r="O25" i="109"/>
  <c r="P11" i="109"/>
  <c r="Q12" i="109"/>
  <c r="Q13" i="109"/>
  <c r="Q21" i="109"/>
  <c r="P10" i="109"/>
  <c r="O22" i="108"/>
  <c r="D25" i="109" l="1"/>
  <c r="P25" i="109"/>
  <c r="O21" i="108"/>
  <c r="P24" i="109" l="1"/>
  <c r="O20" i="108"/>
  <c r="O19" i="108" l="1"/>
  <c r="X11" i="107" l="1"/>
  <c r="X12" i="107"/>
  <c r="X13" i="107"/>
  <c r="X14" i="107"/>
  <c r="X15" i="107"/>
  <c r="X16" i="107"/>
  <c r="X17" i="107"/>
  <c r="X18" i="107"/>
  <c r="X19" i="107"/>
  <c r="X20" i="107"/>
  <c r="X21" i="107"/>
  <c r="X22" i="107"/>
  <c r="X23" i="107"/>
  <c r="X10" i="107"/>
  <c r="V11" i="107" l="1"/>
  <c r="V12" i="107"/>
  <c r="V13" i="107"/>
  <c r="V14" i="107"/>
  <c r="V15" i="107"/>
  <c r="V16" i="107"/>
  <c r="V17" i="107"/>
  <c r="V18" i="107"/>
  <c r="V19" i="107"/>
  <c r="V20" i="107"/>
  <c r="V21" i="107"/>
  <c r="V22" i="107"/>
  <c r="V23" i="107"/>
  <c r="V10" i="107"/>
  <c r="U11" i="107"/>
  <c r="U12" i="107"/>
  <c r="U13" i="107"/>
  <c r="U14" i="107"/>
  <c r="U15" i="107"/>
  <c r="U16" i="107"/>
  <c r="U17" i="107"/>
  <c r="U18" i="107"/>
  <c r="U19" i="107"/>
  <c r="U20" i="107"/>
  <c r="U21" i="107"/>
  <c r="U22" i="107"/>
  <c r="U23" i="107"/>
  <c r="U10" i="107"/>
  <c r="L33" i="108" l="1"/>
  <c r="L34" i="108" s="1"/>
  <c r="K33" i="108"/>
  <c r="K34" i="108" s="1"/>
  <c r="N25" i="108"/>
  <c r="M25" i="108"/>
  <c r="L25" i="108"/>
  <c r="K25" i="108"/>
  <c r="J25" i="108"/>
  <c r="I25" i="108"/>
  <c r="H25" i="108"/>
  <c r="G25" i="108"/>
  <c r="F25" i="108"/>
  <c r="E25" i="108"/>
  <c r="N24" i="108"/>
  <c r="M24" i="108"/>
  <c r="L24" i="108"/>
  <c r="K24" i="108"/>
  <c r="J24" i="108"/>
  <c r="I24" i="108"/>
  <c r="H24" i="108"/>
  <c r="G24" i="108"/>
  <c r="F24" i="108"/>
  <c r="E24" i="108"/>
  <c r="C23" i="108"/>
  <c r="R22" i="108"/>
  <c r="C22" i="108"/>
  <c r="R21" i="108"/>
  <c r="C21" i="108"/>
  <c r="R20" i="108"/>
  <c r="C20" i="108"/>
  <c r="R19" i="108"/>
  <c r="C19" i="108"/>
  <c r="O18" i="108"/>
  <c r="R18" i="108" s="1"/>
  <c r="C18" i="108"/>
  <c r="O17" i="108"/>
  <c r="R17" i="108" s="1"/>
  <c r="C17" i="108"/>
  <c r="O16" i="108"/>
  <c r="R16" i="108" s="1"/>
  <c r="C16" i="108"/>
  <c r="O15" i="108"/>
  <c r="R15" i="108" s="1"/>
  <c r="C15" i="108"/>
  <c r="O14" i="108"/>
  <c r="R14" i="108" s="1"/>
  <c r="C14" i="108"/>
  <c r="O13" i="108"/>
  <c r="R13" i="108" s="1"/>
  <c r="C13" i="108"/>
  <c r="O12" i="108"/>
  <c r="C12" i="108"/>
  <c r="O11" i="108"/>
  <c r="R11" i="108" s="1"/>
  <c r="C11" i="108"/>
  <c r="B11" i="108"/>
  <c r="B12" i="108" s="1"/>
  <c r="B13" i="108" s="1"/>
  <c r="B14" i="108" s="1"/>
  <c r="B15" i="108" s="1"/>
  <c r="B16" i="108" s="1"/>
  <c r="B17" i="108" s="1"/>
  <c r="B18" i="108" s="1"/>
  <c r="B19" i="108" s="1"/>
  <c r="B20" i="108" s="1"/>
  <c r="B21" i="108" s="1"/>
  <c r="B22" i="108" s="1"/>
  <c r="B23" i="108" s="1"/>
  <c r="O10" i="108"/>
  <c r="C10" i="108"/>
  <c r="L5" i="108"/>
  <c r="D12" i="108" s="1"/>
  <c r="Q12" i="108" l="1"/>
  <c r="Q16" i="108"/>
  <c r="Q10" i="108"/>
  <c r="Q11" i="108"/>
  <c r="Q19" i="108"/>
  <c r="Q20" i="108"/>
  <c r="O24" i="108"/>
  <c r="S12" i="108"/>
  <c r="R12" i="108"/>
  <c r="R10" i="108"/>
  <c r="Q21" i="108"/>
  <c r="D17" i="108"/>
  <c r="P17" i="108" s="1"/>
  <c r="Q17" i="108"/>
  <c r="Q13" i="108"/>
  <c r="Q23" i="108"/>
  <c r="D13" i="108"/>
  <c r="P13" i="108" s="1"/>
  <c r="D21" i="108"/>
  <c r="P21" i="108" s="1"/>
  <c r="Q15" i="108"/>
  <c r="D20" i="108"/>
  <c r="P20" i="108" s="1"/>
  <c r="D10" i="108"/>
  <c r="P12" i="108"/>
  <c r="Q14" i="108"/>
  <c r="D19" i="108"/>
  <c r="P19" i="108" s="1"/>
  <c r="Q22" i="108"/>
  <c r="R23" i="108"/>
  <c r="D11" i="108"/>
  <c r="P11" i="108" s="1"/>
  <c r="D18" i="108"/>
  <c r="P18" i="108" s="1"/>
  <c r="O25" i="108"/>
  <c r="D16" i="108"/>
  <c r="P16" i="108" s="1"/>
  <c r="D15" i="108"/>
  <c r="P15" i="108" s="1"/>
  <c r="Q18" i="108"/>
  <c r="D23" i="108"/>
  <c r="P23" i="108" s="1"/>
  <c r="D14" i="108"/>
  <c r="P14" i="108" s="1"/>
  <c r="D22" i="108"/>
  <c r="P22" i="108" s="1"/>
  <c r="O23" i="107"/>
  <c r="P10" i="108" l="1"/>
  <c r="D24" i="108"/>
  <c r="D25" i="108"/>
  <c r="O22" i="107"/>
  <c r="P24" i="108" l="1"/>
  <c r="P25" i="108"/>
  <c r="O20" i="107"/>
  <c r="O21" i="107"/>
  <c r="O19" i="107" l="1"/>
  <c r="O16" i="107" l="1"/>
  <c r="O17" i="107"/>
  <c r="O18" i="107"/>
  <c r="V11" i="106" l="1"/>
  <c r="V12" i="106"/>
  <c r="V13" i="106"/>
  <c r="V14" i="106"/>
  <c r="V15" i="106"/>
  <c r="V16" i="106"/>
  <c r="V17" i="106"/>
  <c r="V18" i="106"/>
  <c r="V19" i="106"/>
  <c r="V20" i="106"/>
  <c r="V21" i="106"/>
  <c r="V22" i="106"/>
  <c r="V23" i="106"/>
  <c r="V10" i="106"/>
  <c r="U11" i="106"/>
  <c r="U12" i="106"/>
  <c r="U13" i="106"/>
  <c r="U14" i="106"/>
  <c r="U15" i="106"/>
  <c r="U16" i="106"/>
  <c r="U17" i="106"/>
  <c r="U18" i="106"/>
  <c r="U19" i="106"/>
  <c r="U20" i="106"/>
  <c r="U21" i="106"/>
  <c r="U22" i="106"/>
  <c r="U23" i="106"/>
  <c r="U10" i="106"/>
  <c r="O15" i="107" l="1"/>
  <c r="O14" i="107" l="1"/>
  <c r="O13" i="107" l="1"/>
  <c r="O12" i="107" l="1"/>
  <c r="L33" i="107" l="1"/>
  <c r="L34" i="107" s="1"/>
  <c r="K33" i="107"/>
  <c r="K34" i="107" s="1"/>
  <c r="N25" i="107"/>
  <c r="M25" i="107"/>
  <c r="L25" i="107"/>
  <c r="K25" i="107"/>
  <c r="J25" i="107"/>
  <c r="I25" i="107"/>
  <c r="H25" i="107"/>
  <c r="G25" i="107"/>
  <c r="F25" i="107"/>
  <c r="E25" i="107"/>
  <c r="N24" i="107"/>
  <c r="M24" i="107"/>
  <c r="L24" i="107"/>
  <c r="K24" i="107"/>
  <c r="J24" i="107"/>
  <c r="I24" i="107"/>
  <c r="H24" i="107"/>
  <c r="G24" i="107"/>
  <c r="F24" i="107"/>
  <c r="E24" i="107"/>
  <c r="R23" i="107"/>
  <c r="C23" i="107"/>
  <c r="Q23" i="107" s="1"/>
  <c r="R22" i="107"/>
  <c r="C22" i="107"/>
  <c r="C21" i="107"/>
  <c r="C20" i="107"/>
  <c r="R19" i="107"/>
  <c r="C19" i="107"/>
  <c r="R18" i="107"/>
  <c r="C18" i="107"/>
  <c r="R17" i="107"/>
  <c r="C17" i="107"/>
  <c r="R16" i="107"/>
  <c r="C16" i="107"/>
  <c r="R15" i="107"/>
  <c r="C15" i="107"/>
  <c r="C14" i="107"/>
  <c r="C13" i="107"/>
  <c r="Q13" i="107" s="1"/>
  <c r="R12" i="107"/>
  <c r="C12" i="107"/>
  <c r="O11" i="107"/>
  <c r="C11" i="107"/>
  <c r="B11" i="107"/>
  <c r="B12" i="107" s="1"/>
  <c r="B13" i="107" s="1"/>
  <c r="B14" i="107" s="1"/>
  <c r="B15" i="107" s="1"/>
  <c r="B16" i="107" s="1"/>
  <c r="B17" i="107" s="1"/>
  <c r="B18" i="107" s="1"/>
  <c r="B19" i="107" s="1"/>
  <c r="B20" i="107" s="1"/>
  <c r="B21" i="107" s="1"/>
  <c r="B22" i="107" s="1"/>
  <c r="B23" i="107" s="1"/>
  <c r="O10" i="107"/>
  <c r="C10" i="107"/>
  <c r="L5" i="107"/>
  <c r="D21" i="107" s="1"/>
  <c r="P21" i="107" s="1"/>
  <c r="Q16" i="107" l="1"/>
  <c r="O25" i="107"/>
  <c r="Q15" i="107"/>
  <c r="Q17" i="107"/>
  <c r="Q21" i="107"/>
  <c r="Q14" i="107"/>
  <c r="Q20" i="107"/>
  <c r="D12" i="107"/>
  <c r="P12" i="107" s="1"/>
  <c r="D13" i="107"/>
  <c r="P13" i="107" s="1"/>
  <c r="D11" i="107"/>
  <c r="P11" i="107" s="1"/>
  <c r="Q22" i="107"/>
  <c r="Q12" i="107"/>
  <c r="R14" i="107"/>
  <c r="Q11" i="107"/>
  <c r="D18" i="107"/>
  <c r="P18" i="107" s="1"/>
  <c r="R13" i="107"/>
  <c r="R21" i="107"/>
  <c r="Q10" i="107"/>
  <c r="R11" i="107"/>
  <c r="S12" i="107"/>
  <c r="D16" i="107"/>
  <c r="P16" i="107" s="1"/>
  <c r="Q19" i="107"/>
  <c r="R20" i="107"/>
  <c r="D20" i="107"/>
  <c r="P20" i="107" s="1"/>
  <c r="R10" i="107"/>
  <c r="D15" i="107"/>
  <c r="P15" i="107" s="1"/>
  <c r="Q18" i="107"/>
  <c r="D23" i="107"/>
  <c r="P23" i="107" s="1"/>
  <c r="O24" i="107"/>
  <c r="D10" i="107"/>
  <c r="P10" i="107" s="1"/>
  <c r="D19" i="107"/>
  <c r="P19" i="107" s="1"/>
  <c r="D17" i="107"/>
  <c r="P17" i="107" s="1"/>
  <c r="D14" i="107"/>
  <c r="P14" i="107" s="1"/>
  <c r="D22" i="107"/>
  <c r="P22" i="107" s="1"/>
  <c r="D25" i="107" l="1"/>
  <c r="D24" i="107"/>
  <c r="P24" i="107"/>
  <c r="P25" i="107"/>
  <c r="L33" i="106"/>
  <c r="L34" i="106" s="1"/>
  <c r="K33" i="106"/>
  <c r="K34" i="106" s="1"/>
  <c r="M25" i="106"/>
  <c r="L25" i="106"/>
  <c r="K25" i="106"/>
  <c r="J25" i="106"/>
  <c r="I25" i="106"/>
  <c r="H25" i="106"/>
  <c r="G25" i="106"/>
  <c r="F25" i="106"/>
  <c r="E25" i="106"/>
  <c r="M24" i="106"/>
  <c r="L24" i="106"/>
  <c r="K24" i="106"/>
  <c r="J24" i="106"/>
  <c r="I24" i="106"/>
  <c r="H24" i="106"/>
  <c r="G24" i="106"/>
  <c r="F24" i="106"/>
  <c r="E24" i="106"/>
  <c r="O23" i="106"/>
  <c r="R23" i="106" s="1"/>
  <c r="C23" i="106"/>
  <c r="O22" i="106"/>
  <c r="R22" i="106" s="1"/>
  <c r="C22" i="106"/>
  <c r="O21" i="106"/>
  <c r="R21" i="106" s="1"/>
  <c r="C21" i="106"/>
  <c r="O20" i="106"/>
  <c r="C20" i="106"/>
  <c r="O19" i="106"/>
  <c r="C19" i="106"/>
  <c r="O18" i="106"/>
  <c r="R18" i="106" s="1"/>
  <c r="C18" i="106"/>
  <c r="O17" i="106"/>
  <c r="C17" i="106"/>
  <c r="O16" i="106"/>
  <c r="C16" i="106"/>
  <c r="O15" i="106"/>
  <c r="C15" i="106"/>
  <c r="O14" i="106"/>
  <c r="R14" i="106" s="1"/>
  <c r="C14" i="106"/>
  <c r="O13" i="106"/>
  <c r="C13" i="106"/>
  <c r="C12" i="106"/>
  <c r="O11" i="106"/>
  <c r="R11" i="106" s="1"/>
  <c r="C11" i="106"/>
  <c r="B11" i="106"/>
  <c r="B12" i="106" s="1"/>
  <c r="B13" i="106" s="1"/>
  <c r="B14" i="106" s="1"/>
  <c r="B15" i="106" s="1"/>
  <c r="B16" i="106" s="1"/>
  <c r="B17" i="106" s="1"/>
  <c r="B18" i="106" s="1"/>
  <c r="B19" i="106" s="1"/>
  <c r="B20" i="106" s="1"/>
  <c r="B21" i="106" s="1"/>
  <c r="B22" i="106" s="1"/>
  <c r="B23" i="106" s="1"/>
  <c r="O10" i="106"/>
  <c r="C10" i="106"/>
  <c r="L5" i="106"/>
  <c r="D11" i="106" s="1"/>
  <c r="D23" i="106" l="1"/>
  <c r="P23" i="106" s="1"/>
  <c r="D17" i="106"/>
  <c r="P17" i="106" s="1"/>
  <c r="D18" i="106"/>
  <c r="P18" i="106" s="1"/>
  <c r="D15" i="106"/>
  <c r="P15" i="106" s="1"/>
  <c r="Q19" i="106"/>
  <c r="Q13" i="106"/>
  <c r="Q17" i="106"/>
  <c r="D10" i="106"/>
  <c r="P10" i="106" s="1"/>
  <c r="D16" i="106"/>
  <c r="P16" i="106" s="1"/>
  <c r="D22" i="106"/>
  <c r="P22" i="106" s="1"/>
  <c r="D14" i="106"/>
  <c r="P14" i="106" s="1"/>
  <c r="D21" i="106"/>
  <c r="P21" i="106" s="1"/>
  <c r="D13" i="106"/>
  <c r="P13" i="106" s="1"/>
  <c r="D20" i="106"/>
  <c r="P20" i="106" s="1"/>
  <c r="D12" i="106"/>
  <c r="D19" i="106"/>
  <c r="P19" i="106" s="1"/>
  <c r="R17" i="106"/>
  <c r="P11" i="106"/>
  <c r="R13" i="106"/>
  <c r="R19" i="106"/>
  <c r="R15" i="106"/>
  <c r="Q10" i="106"/>
  <c r="Q21" i="106"/>
  <c r="R10" i="106"/>
  <c r="Q15" i="106"/>
  <c r="Q22" i="106"/>
  <c r="Q20" i="106"/>
  <c r="Q14" i="106"/>
  <c r="Q11" i="106"/>
  <c r="Q18" i="106"/>
  <c r="Q16" i="106"/>
  <c r="R16" i="106"/>
  <c r="R20" i="106"/>
  <c r="Q23" i="106"/>
  <c r="O23" i="105"/>
  <c r="D24" i="106" l="1"/>
  <c r="D25" i="106"/>
  <c r="O21" i="105"/>
  <c r="O20" i="105" l="1"/>
  <c r="O19" i="105" l="1"/>
  <c r="O16" i="105" l="1"/>
  <c r="O17" i="105"/>
  <c r="O18" i="105"/>
  <c r="O15" i="105" l="1"/>
  <c r="O14" i="105" l="1"/>
  <c r="Z11" i="104" l="1"/>
  <c r="Y11" i="104"/>
  <c r="Y12" i="104"/>
  <c r="Y13" i="104"/>
  <c r="Y14" i="104"/>
  <c r="Y15" i="104"/>
  <c r="Y16" i="104"/>
  <c r="Y17" i="104"/>
  <c r="Y18" i="104"/>
  <c r="Y19" i="104"/>
  <c r="Y20" i="104"/>
  <c r="Y21" i="104"/>
  <c r="Y22" i="104"/>
  <c r="Y23" i="104"/>
  <c r="Y10" i="104"/>
  <c r="V11" i="104"/>
  <c r="V12" i="104"/>
  <c r="V13" i="104"/>
  <c r="V14" i="104"/>
  <c r="V15" i="104"/>
  <c r="V16" i="104"/>
  <c r="V17" i="104"/>
  <c r="V18" i="104"/>
  <c r="V19" i="104"/>
  <c r="V20" i="104"/>
  <c r="V21" i="104"/>
  <c r="V22" i="104"/>
  <c r="V23" i="104"/>
  <c r="V10" i="104"/>
  <c r="U11" i="104"/>
  <c r="U12" i="104"/>
  <c r="U13" i="104"/>
  <c r="U14" i="104"/>
  <c r="U15" i="104"/>
  <c r="U16" i="104"/>
  <c r="U17" i="104"/>
  <c r="U18" i="104"/>
  <c r="U19" i="104"/>
  <c r="U20" i="104"/>
  <c r="U21" i="104"/>
  <c r="U22" i="104"/>
  <c r="U23" i="104"/>
  <c r="U10" i="104"/>
  <c r="O13" i="105" l="1"/>
  <c r="O12" i="105" l="1"/>
  <c r="K25" i="104" l="1"/>
  <c r="J25" i="104"/>
  <c r="I25" i="104"/>
  <c r="H25" i="104"/>
  <c r="F25" i="104"/>
  <c r="M25" i="105"/>
  <c r="L25" i="105"/>
  <c r="K25" i="105"/>
  <c r="J25" i="105"/>
  <c r="I25" i="105"/>
  <c r="H25" i="105"/>
  <c r="F25" i="105"/>
  <c r="C11" i="105"/>
  <c r="C12" i="105"/>
  <c r="C13" i="105"/>
  <c r="C14" i="105"/>
  <c r="C15" i="105"/>
  <c r="C16" i="105"/>
  <c r="C17" i="105"/>
  <c r="C18" i="105"/>
  <c r="C19" i="105"/>
  <c r="C20" i="105"/>
  <c r="C21" i="105"/>
  <c r="C22" i="105"/>
  <c r="C23" i="105"/>
  <c r="C10" i="105"/>
  <c r="L33" i="105"/>
  <c r="L34" i="105" s="1"/>
  <c r="K33" i="105"/>
  <c r="K34" i="105" s="1"/>
  <c r="G25" i="105"/>
  <c r="E25" i="105"/>
  <c r="M24" i="105"/>
  <c r="L24" i="105"/>
  <c r="K24" i="105"/>
  <c r="J24" i="105"/>
  <c r="I24" i="105"/>
  <c r="H24" i="105"/>
  <c r="G24" i="105"/>
  <c r="F24" i="105"/>
  <c r="E24" i="105"/>
  <c r="R23" i="105"/>
  <c r="R19" i="105"/>
  <c r="R18" i="105"/>
  <c r="R16" i="105"/>
  <c r="R15" i="105"/>
  <c r="O11" i="105"/>
  <c r="R11" i="105" s="1"/>
  <c r="B11" i="105"/>
  <c r="B12" i="105" s="1"/>
  <c r="B13" i="105" s="1"/>
  <c r="B14" i="105" s="1"/>
  <c r="B15" i="105" s="1"/>
  <c r="B16" i="105" s="1"/>
  <c r="B17" i="105" s="1"/>
  <c r="B18" i="105" s="1"/>
  <c r="B19" i="105" s="1"/>
  <c r="B20" i="105" s="1"/>
  <c r="B21" i="105" s="1"/>
  <c r="B22" i="105" s="1"/>
  <c r="B23" i="105" s="1"/>
  <c r="O10" i="105"/>
  <c r="R10" i="105" s="1"/>
  <c r="L5" i="105"/>
  <c r="D16" i="105" l="1"/>
  <c r="P16" i="105" s="1"/>
  <c r="D10" i="105"/>
  <c r="P10" i="105" s="1"/>
  <c r="D22" i="105"/>
  <c r="D17" i="105"/>
  <c r="P17" i="105" s="1"/>
  <c r="D20" i="105"/>
  <c r="P20" i="105" s="1"/>
  <c r="D18" i="105"/>
  <c r="P18" i="105" s="1"/>
  <c r="D19" i="105"/>
  <c r="P19" i="105" s="1"/>
  <c r="D21" i="105"/>
  <c r="P21" i="105" s="1"/>
  <c r="D11" i="105"/>
  <c r="P11" i="105" s="1"/>
  <c r="D14" i="105"/>
  <c r="P14" i="105" s="1"/>
  <c r="D15" i="105"/>
  <c r="P15" i="105" s="1"/>
  <c r="D23" i="105"/>
  <c r="P23" i="105" s="1"/>
  <c r="D12" i="105"/>
  <c r="P12" i="105" s="1"/>
  <c r="D13" i="105"/>
  <c r="P13" i="105" s="1"/>
  <c r="R13" i="105"/>
  <c r="Q13" i="105"/>
  <c r="Q12" i="105"/>
  <c r="Q18" i="105"/>
  <c r="Q20" i="105"/>
  <c r="R17" i="105"/>
  <c r="Q21" i="105"/>
  <c r="Q17" i="105"/>
  <c r="R20" i="105"/>
  <c r="R12" i="105"/>
  <c r="R21" i="105"/>
  <c r="Q10" i="105"/>
  <c r="Q16" i="105"/>
  <c r="Q11" i="105"/>
  <c r="Q14" i="105"/>
  <c r="R14" i="105"/>
  <c r="Q19" i="105"/>
  <c r="Q15" i="105"/>
  <c r="Q23" i="105"/>
  <c r="D24" i="105" l="1"/>
  <c r="D25" i="105"/>
  <c r="O23" i="104"/>
  <c r="P23" i="104" s="1"/>
  <c r="O21" i="104" l="1"/>
  <c r="O22" i="104"/>
  <c r="P22" i="104" s="1"/>
  <c r="P21" i="104" l="1"/>
  <c r="O20" i="104" l="1"/>
  <c r="P20" i="104" s="1"/>
  <c r="O19" i="104" l="1"/>
  <c r="P19" i="104" s="1"/>
  <c r="O16" i="104" l="1"/>
  <c r="P16" i="104" s="1"/>
  <c r="O17" i="104"/>
  <c r="P17" i="104" s="1"/>
  <c r="O18" i="104"/>
  <c r="P18" i="104" s="1"/>
  <c r="O15" i="104" l="1"/>
  <c r="P15" i="104" s="1"/>
  <c r="O11" i="103" l="1"/>
  <c r="P11" i="103" s="1"/>
  <c r="O12" i="103"/>
  <c r="P12" i="103" s="1"/>
  <c r="O13" i="103"/>
  <c r="P13" i="103" s="1"/>
  <c r="O14" i="103"/>
  <c r="P14" i="103" s="1"/>
  <c r="O15" i="103"/>
  <c r="P15" i="103" s="1"/>
  <c r="O16" i="103"/>
  <c r="P16" i="103" s="1"/>
  <c r="O17" i="103"/>
  <c r="P17" i="103" s="1"/>
  <c r="O18" i="103"/>
  <c r="P18" i="103" s="1"/>
  <c r="O19" i="103"/>
  <c r="P19" i="103" s="1"/>
  <c r="O20" i="103"/>
  <c r="P20" i="103" s="1"/>
  <c r="O21" i="103"/>
  <c r="P21" i="103" s="1"/>
  <c r="O22" i="103"/>
  <c r="P22" i="103" s="1"/>
  <c r="O23" i="103"/>
  <c r="P23" i="103" s="1"/>
  <c r="O14" i="104" l="1"/>
  <c r="P14" i="104" s="1"/>
  <c r="O13" i="104" l="1"/>
  <c r="P13" i="104" s="1"/>
  <c r="O11" i="104" l="1"/>
  <c r="P11" i="104" s="1"/>
  <c r="O12" i="104"/>
  <c r="P12" i="104" s="1"/>
  <c r="L33" i="104" l="1"/>
  <c r="L34" i="104" s="1"/>
  <c r="K33" i="104"/>
  <c r="K34" i="104" s="1"/>
  <c r="N25" i="104"/>
  <c r="M25" i="104"/>
  <c r="L25" i="104"/>
  <c r="G25" i="104"/>
  <c r="E25" i="104"/>
  <c r="D25" i="104"/>
  <c r="N24" i="104"/>
  <c r="M24" i="104"/>
  <c r="L24" i="104"/>
  <c r="K24" i="104"/>
  <c r="J24" i="104"/>
  <c r="I24" i="104"/>
  <c r="H24" i="104"/>
  <c r="G24" i="104"/>
  <c r="F24" i="104"/>
  <c r="E24" i="104"/>
  <c r="D24" i="104"/>
  <c r="R23" i="104"/>
  <c r="Q23" i="104"/>
  <c r="R22" i="104"/>
  <c r="R21" i="104"/>
  <c r="R20" i="104"/>
  <c r="Q20" i="104"/>
  <c r="Q19" i="104"/>
  <c r="Q18" i="104"/>
  <c r="Q16" i="104"/>
  <c r="R15" i="104"/>
  <c r="Q14" i="104"/>
  <c r="R14" i="104"/>
  <c r="R13" i="104"/>
  <c r="Q12" i="104"/>
  <c r="R11" i="104"/>
  <c r="B11" i="104"/>
  <c r="B12" i="104" s="1"/>
  <c r="B13" i="104" s="1"/>
  <c r="B14" i="104" s="1"/>
  <c r="B15" i="104" s="1"/>
  <c r="B16" i="104" s="1"/>
  <c r="B17" i="104" s="1"/>
  <c r="B18" i="104" s="1"/>
  <c r="B19" i="104" s="1"/>
  <c r="B20" i="104" s="1"/>
  <c r="B21" i="104" s="1"/>
  <c r="B22" i="104" s="1"/>
  <c r="B23" i="104" s="1"/>
  <c r="O10" i="104"/>
  <c r="R10" i="104" s="1"/>
  <c r="L5" i="104"/>
  <c r="R12" i="104" l="1"/>
  <c r="Q17" i="104"/>
  <c r="R17" i="104"/>
  <c r="Q22" i="104"/>
  <c r="R19" i="104"/>
  <c r="P10" i="104"/>
  <c r="Q13" i="104"/>
  <c r="R16" i="104"/>
  <c r="Q21" i="104"/>
  <c r="Q15" i="104"/>
  <c r="R18" i="104"/>
  <c r="O25" i="104"/>
  <c r="Q11" i="104"/>
  <c r="Q10" i="104"/>
  <c r="O24" i="104"/>
  <c r="P25" i="104" l="1"/>
  <c r="P24" i="104"/>
  <c r="X11" i="102" l="1"/>
  <c r="X12" i="102"/>
  <c r="X13" i="102"/>
  <c r="X14" i="102"/>
  <c r="X15" i="102"/>
  <c r="X16" i="102"/>
  <c r="X17" i="102"/>
  <c r="X18" i="102"/>
  <c r="X19" i="102"/>
  <c r="X20" i="102"/>
  <c r="X21" i="102"/>
  <c r="X22" i="102"/>
  <c r="X23" i="102"/>
  <c r="X10" i="102" l="1"/>
  <c r="O23" i="99" l="1"/>
  <c r="P23" i="99" s="1"/>
  <c r="Y11" i="102" l="1"/>
  <c r="Y12" i="102"/>
  <c r="Y13" i="102"/>
  <c r="Y14" i="102"/>
  <c r="Y15" i="102"/>
  <c r="Y16" i="102"/>
  <c r="Y17" i="102"/>
  <c r="Y18" i="102"/>
  <c r="Y19" i="102"/>
  <c r="Y20" i="102"/>
  <c r="Y21" i="102"/>
  <c r="Y22" i="102"/>
  <c r="Y23" i="102"/>
  <c r="Y10" i="102"/>
  <c r="F25" i="103" l="1"/>
  <c r="G25" i="103"/>
  <c r="H25" i="103"/>
  <c r="I25" i="103"/>
  <c r="J25" i="103"/>
  <c r="K25" i="103"/>
  <c r="L25" i="103"/>
  <c r="M25" i="103"/>
  <c r="N25" i="103"/>
  <c r="V15" i="102" l="1"/>
  <c r="V16" i="102"/>
  <c r="V17" i="102"/>
  <c r="V18" i="102"/>
  <c r="V14" i="102"/>
  <c r="U11" i="102"/>
  <c r="U12" i="102"/>
  <c r="U13" i="102"/>
  <c r="U14" i="102"/>
  <c r="U15" i="102"/>
  <c r="U16" i="102"/>
  <c r="U17" i="102"/>
  <c r="U18" i="102"/>
  <c r="U19" i="102"/>
  <c r="U20" i="102"/>
  <c r="U21" i="102"/>
  <c r="U22" i="102"/>
  <c r="U23" i="102"/>
  <c r="U10" i="102"/>
  <c r="Q13" i="103" l="1"/>
  <c r="R13" i="103"/>
  <c r="Q14" i="103"/>
  <c r="R14" i="103"/>
  <c r="Q15" i="103"/>
  <c r="R15" i="103"/>
  <c r="Q16" i="103"/>
  <c r="R16" i="103"/>
  <c r="Q17" i="103"/>
  <c r="R17" i="103"/>
  <c r="Q18" i="103"/>
  <c r="R18" i="103"/>
  <c r="Q19" i="103"/>
  <c r="R19" i="103"/>
  <c r="Q20" i="103"/>
  <c r="R20" i="103"/>
  <c r="Q21" i="103"/>
  <c r="R21" i="103"/>
  <c r="Q22" i="103"/>
  <c r="R22" i="103"/>
  <c r="Q23" i="103"/>
  <c r="R23" i="103"/>
  <c r="Q12" i="103" l="1"/>
  <c r="R12" i="103"/>
  <c r="O10" i="103"/>
  <c r="P10" i="103" s="1"/>
  <c r="D25" i="103"/>
  <c r="D24" i="103"/>
  <c r="O23" i="102"/>
  <c r="P23" i="102" s="1"/>
  <c r="L33" i="103"/>
  <c r="L34" i="103" s="1"/>
  <c r="K33" i="103"/>
  <c r="K34" i="103" s="1"/>
  <c r="E25" i="103"/>
  <c r="N24" i="103"/>
  <c r="M24" i="103"/>
  <c r="L24" i="103"/>
  <c r="K24" i="103"/>
  <c r="J24" i="103"/>
  <c r="I24" i="103"/>
  <c r="H24" i="103"/>
  <c r="G24" i="103"/>
  <c r="F24" i="103"/>
  <c r="E24" i="103"/>
  <c r="B11" i="103"/>
  <c r="B12" i="103" s="1"/>
  <c r="B13" i="103" s="1"/>
  <c r="B14" i="103" s="1"/>
  <c r="B15" i="103" s="1"/>
  <c r="B16" i="103" s="1"/>
  <c r="B17" i="103" s="1"/>
  <c r="B18" i="103" s="1"/>
  <c r="B19" i="103" s="1"/>
  <c r="B20" i="103" s="1"/>
  <c r="B21" i="103" s="1"/>
  <c r="B22" i="103" s="1"/>
  <c r="B23" i="103" s="1"/>
  <c r="L5" i="103"/>
  <c r="Q10" i="103" l="1"/>
  <c r="Q11" i="103"/>
  <c r="R11" i="103"/>
  <c r="O24" i="103"/>
  <c r="O25" i="103"/>
  <c r="R10" i="103"/>
  <c r="O22" i="102"/>
  <c r="P22" i="102" s="1"/>
  <c r="P25" i="103" l="1"/>
  <c r="P24" i="103"/>
  <c r="O21" i="102"/>
  <c r="P21" i="102" s="1"/>
  <c r="O20" i="102" l="1"/>
  <c r="P20" i="102" s="1"/>
  <c r="O19" i="102" l="1"/>
  <c r="P19" i="102" s="1"/>
  <c r="O16" i="102" l="1"/>
  <c r="P16" i="102" s="1"/>
  <c r="O17" i="102"/>
  <c r="P17" i="102" s="1"/>
  <c r="O18" i="102"/>
  <c r="P18" i="102" s="1"/>
  <c r="O15" i="102" l="1"/>
  <c r="P15" i="102" s="1"/>
  <c r="O14" i="102" l="1"/>
  <c r="P14" i="102" s="1"/>
  <c r="X18" i="100" l="1"/>
  <c r="W11" i="100" l="1"/>
  <c r="W12" i="100"/>
  <c r="W13" i="100"/>
  <c r="W14" i="100"/>
  <c r="W15" i="100"/>
  <c r="W16" i="100"/>
  <c r="W17" i="100"/>
  <c r="W18" i="100"/>
  <c r="W19" i="100"/>
  <c r="W20" i="100"/>
  <c r="W21" i="100"/>
  <c r="W22" i="100"/>
  <c r="W23" i="100"/>
  <c r="W10" i="100"/>
  <c r="U11" i="100" l="1"/>
  <c r="U12" i="100"/>
  <c r="U13" i="100"/>
  <c r="U14" i="100"/>
  <c r="U15" i="100"/>
  <c r="U16" i="100"/>
  <c r="U17" i="100"/>
  <c r="U18" i="100"/>
  <c r="U19" i="100"/>
  <c r="U20" i="100"/>
  <c r="U21" i="100"/>
  <c r="U22" i="100"/>
  <c r="U23" i="100"/>
  <c r="U10" i="100"/>
  <c r="T11" i="100"/>
  <c r="T12" i="100"/>
  <c r="T13" i="100"/>
  <c r="T14" i="100"/>
  <c r="T15" i="100"/>
  <c r="T16" i="100"/>
  <c r="T17" i="100"/>
  <c r="T18" i="100"/>
  <c r="T19" i="100"/>
  <c r="T20" i="100"/>
  <c r="T21" i="100"/>
  <c r="T22" i="100"/>
  <c r="T23" i="100"/>
  <c r="T10" i="100"/>
  <c r="O13" i="102" l="1"/>
  <c r="P13" i="102" s="1"/>
  <c r="O12" i="102" l="1"/>
  <c r="P12" i="102" s="1"/>
  <c r="O21" i="100" l="1"/>
  <c r="P21" i="100" s="1"/>
  <c r="O22" i="100"/>
  <c r="P22" i="100" s="1"/>
  <c r="O23" i="100"/>
  <c r="P23" i="100" s="1"/>
  <c r="B11" i="102"/>
  <c r="B12" i="102" s="1"/>
  <c r="B13" i="102" s="1"/>
  <c r="B14" i="102" s="1"/>
  <c r="B15" i="102" s="1"/>
  <c r="B16" i="102" s="1"/>
  <c r="B17" i="102" s="1"/>
  <c r="B18" i="102" s="1"/>
  <c r="B19" i="102" s="1"/>
  <c r="B20" i="102" s="1"/>
  <c r="B21" i="102" s="1"/>
  <c r="B22" i="102" s="1"/>
  <c r="B23" i="102" s="1"/>
  <c r="L33" i="102"/>
  <c r="L34" i="102" s="1"/>
  <c r="K33" i="102"/>
  <c r="K34" i="102" s="1"/>
  <c r="N25" i="102"/>
  <c r="M25" i="102"/>
  <c r="L25" i="102"/>
  <c r="K25" i="102"/>
  <c r="I25" i="102"/>
  <c r="H25" i="102"/>
  <c r="G25" i="102"/>
  <c r="E25" i="102"/>
  <c r="D25" i="102"/>
  <c r="N24" i="102"/>
  <c r="M24" i="102"/>
  <c r="L24" i="102"/>
  <c r="K24" i="102"/>
  <c r="J24" i="102"/>
  <c r="I24" i="102"/>
  <c r="H24" i="102"/>
  <c r="G24" i="102"/>
  <c r="F24" i="102"/>
  <c r="E24" i="102"/>
  <c r="D24" i="102"/>
  <c r="R23" i="102"/>
  <c r="Q23" i="102"/>
  <c r="R22" i="102"/>
  <c r="Q22" i="102"/>
  <c r="R21" i="102"/>
  <c r="Q21" i="102"/>
  <c r="R20" i="102"/>
  <c r="Q20" i="102"/>
  <c r="Q19" i="102"/>
  <c r="Q18" i="102"/>
  <c r="R17" i="102"/>
  <c r="Q17" i="102"/>
  <c r="Q16" i="102"/>
  <c r="Q15" i="102"/>
  <c r="Q14" i="102"/>
  <c r="Q13" i="102"/>
  <c r="Q12" i="102"/>
  <c r="O11" i="102"/>
  <c r="Q11" i="102" s="1"/>
  <c r="O10" i="102"/>
  <c r="L5" i="102"/>
  <c r="R13" i="102" l="1"/>
  <c r="R16" i="102"/>
  <c r="R12" i="102"/>
  <c r="R15" i="102"/>
  <c r="R19" i="102"/>
  <c r="P11" i="102"/>
  <c r="O24" i="102"/>
  <c r="R11" i="102"/>
  <c r="R10" i="102"/>
  <c r="R14" i="102"/>
  <c r="R18" i="102"/>
  <c r="P10" i="102"/>
  <c r="Q10" i="102"/>
  <c r="O25" i="102"/>
  <c r="O20" i="100"/>
  <c r="P20" i="100" s="1"/>
  <c r="P25" i="102" l="1"/>
  <c r="P24" i="102"/>
  <c r="O19" i="100"/>
  <c r="P19" i="100" s="1"/>
  <c r="O16" i="100" l="1"/>
  <c r="P16" i="100" s="1"/>
  <c r="O17" i="100"/>
  <c r="P17" i="100" s="1"/>
  <c r="O18" i="100"/>
  <c r="P18" i="100" s="1"/>
  <c r="V11" i="99" l="1"/>
  <c r="V12" i="99"/>
  <c r="V13" i="99"/>
  <c r="V14" i="99"/>
  <c r="V15" i="99"/>
  <c r="V16" i="99"/>
  <c r="V17" i="99"/>
  <c r="V18" i="99"/>
  <c r="V19" i="99"/>
  <c r="V20" i="99"/>
  <c r="V21" i="99"/>
  <c r="V22" i="99"/>
  <c r="V23" i="99"/>
  <c r="V10" i="99"/>
  <c r="O15" i="100" l="1"/>
  <c r="P15" i="100" s="1"/>
  <c r="O14" i="100" l="1"/>
  <c r="P14" i="100" s="1"/>
  <c r="O13" i="100" l="1"/>
  <c r="P13" i="100" s="1"/>
  <c r="O12" i="100" l="1"/>
  <c r="P12" i="100" s="1"/>
  <c r="T23" i="99" l="1"/>
  <c r="T11" i="99"/>
  <c r="T12" i="99"/>
  <c r="T13" i="99"/>
  <c r="T14" i="99"/>
  <c r="T15" i="99"/>
  <c r="T16" i="99"/>
  <c r="T17" i="99"/>
  <c r="T18" i="99"/>
  <c r="T19" i="99"/>
  <c r="T20" i="99"/>
  <c r="T21" i="99"/>
  <c r="T22" i="99"/>
  <c r="T10" i="99"/>
  <c r="D24" i="100" l="1"/>
  <c r="E24" i="100"/>
  <c r="F24" i="100"/>
  <c r="G24" i="100"/>
  <c r="H24" i="100"/>
  <c r="I24" i="100"/>
  <c r="J24" i="100"/>
  <c r="K24" i="100"/>
  <c r="L24" i="100"/>
  <c r="M24" i="100"/>
  <c r="N24" i="100"/>
  <c r="L33" i="100"/>
  <c r="L34" i="100" s="1"/>
  <c r="K33" i="100"/>
  <c r="K34" i="100" s="1"/>
  <c r="N25" i="100"/>
  <c r="M25" i="100"/>
  <c r="L25" i="100"/>
  <c r="K25" i="100"/>
  <c r="I25" i="100"/>
  <c r="H25" i="100"/>
  <c r="G25" i="100"/>
  <c r="E25" i="100"/>
  <c r="D25" i="100"/>
  <c r="R23" i="100"/>
  <c r="Q22" i="100"/>
  <c r="Q20" i="100"/>
  <c r="Q19" i="100"/>
  <c r="Q18" i="100"/>
  <c r="Q17" i="100"/>
  <c r="Q16" i="100"/>
  <c r="R15" i="100"/>
  <c r="Q14" i="100"/>
  <c r="R13" i="100"/>
  <c r="Q12" i="100"/>
  <c r="O11" i="100"/>
  <c r="O10" i="100"/>
  <c r="R10" i="100" s="1"/>
  <c r="L5" i="100"/>
  <c r="O24" i="100" l="1"/>
  <c r="R22" i="100"/>
  <c r="O25" i="100"/>
  <c r="R18" i="100"/>
  <c r="R14" i="100"/>
  <c r="P10" i="100"/>
  <c r="R12" i="100"/>
  <c r="R16" i="100"/>
  <c r="R20" i="100"/>
  <c r="Q13" i="100"/>
  <c r="R17" i="100"/>
  <c r="P11" i="100"/>
  <c r="Q11" i="100"/>
  <c r="Q23" i="100"/>
  <c r="R19" i="100"/>
  <c r="Q15" i="100"/>
  <c r="Q21" i="100"/>
  <c r="R11" i="100"/>
  <c r="R21" i="100"/>
  <c r="Q10" i="100"/>
  <c r="P24" i="100" l="1"/>
  <c r="P25" i="100"/>
  <c r="O22" i="99"/>
  <c r="P22" i="99" s="1"/>
  <c r="O21" i="99" l="1"/>
  <c r="P21" i="99" s="1"/>
  <c r="O19" i="99" l="1"/>
  <c r="P19" i="99" s="1"/>
  <c r="O20" i="99"/>
  <c r="P20" i="99" s="1"/>
  <c r="O15" i="99" l="1"/>
  <c r="P15" i="99" s="1"/>
  <c r="O16" i="99"/>
  <c r="P16" i="99" s="1"/>
  <c r="O17" i="99"/>
  <c r="P17" i="99" s="1"/>
  <c r="O18" i="99"/>
  <c r="P18" i="99" s="1"/>
  <c r="O14" i="99" l="1"/>
  <c r="P14" i="99" s="1"/>
  <c r="W16" i="98" l="1"/>
  <c r="W17" i="98"/>
  <c r="W18" i="98"/>
  <c r="W19" i="98"/>
  <c r="W20" i="98"/>
  <c r="W21" i="98"/>
  <c r="W22" i="98"/>
  <c r="W23" i="98"/>
  <c r="W11" i="98"/>
  <c r="W12" i="98"/>
  <c r="W13" i="98"/>
  <c r="W14" i="98"/>
  <c r="W15" i="98"/>
  <c r="W10" i="98"/>
  <c r="U11" i="98" l="1"/>
  <c r="U12" i="98"/>
  <c r="U13" i="98"/>
  <c r="U14" i="98"/>
  <c r="U15" i="98"/>
  <c r="U16" i="98"/>
  <c r="U17" i="98"/>
  <c r="U18" i="98"/>
  <c r="U19" i="98"/>
  <c r="U20" i="98"/>
  <c r="U21" i="98"/>
  <c r="U22" i="98"/>
  <c r="U23" i="98"/>
  <c r="U10" i="98"/>
  <c r="T11" i="98"/>
  <c r="T12" i="98"/>
  <c r="T13" i="98"/>
  <c r="T14" i="98"/>
  <c r="T15" i="98"/>
  <c r="T16" i="98"/>
  <c r="T17" i="98"/>
  <c r="T18" i="98"/>
  <c r="T19" i="98"/>
  <c r="T20" i="98"/>
  <c r="T21" i="98"/>
  <c r="T22" i="98"/>
  <c r="T23" i="98"/>
  <c r="T10" i="98"/>
  <c r="O13" i="99" l="1"/>
  <c r="P13" i="99" s="1"/>
  <c r="H25" i="99" l="1"/>
  <c r="I25" i="99"/>
  <c r="K25" i="99"/>
  <c r="L25" i="99"/>
  <c r="M25" i="99"/>
  <c r="N25" i="99"/>
  <c r="O12" i="99" l="1"/>
  <c r="P12" i="99" s="1"/>
  <c r="L33" i="99" l="1"/>
  <c r="L34" i="99" s="1"/>
  <c r="K33" i="99"/>
  <c r="K34" i="99" s="1"/>
  <c r="G25" i="99"/>
  <c r="E25" i="99"/>
  <c r="D25" i="99"/>
  <c r="N24" i="99"/>
  <c r="M24" i="99"/>
  <c r="L24" i="99"/>
  <c r="K24" i="99"/>
  <c r="J24" i="99"/>
  <c r="I24" i="99"/>
  <c r="H24" i="99"/>
  <c r="G24" i="99"/>
  <c r="F24" i="99"/>
  <c r="E24" i="99"/>
  <c r="D24" i="99"/>
  <c r="R23" i="99"/>
  <c r="R22" i="99"/>
  <c r="R20" i="99"/>
  <c r="R19" i="99"/>
  <c r="R18" i="99"/>
  <c r="Q18" i="99"/>
  <c r="R17" i="99"/>
  <c r="R16" i="99"/>
  <c r="Q16" i="99"/>
  <c r="R14" i="99"/>
  <c r="R13" i="99"/>
  <c r="Q13" i="99"/>
  <c r="R12" i="99"/>
  <c r="O11" i="99"/>
  <c r="R11" i="99" s="1"/>
  <c r="O10" i="99"/>
  <c r="R10" i="99" s="1"/>
  <c r="L5" i="99"/>
  <c r="Q10" i="99" l="1"/>
  <c r="Q21" i="99"/>
  <c r="R21" i="99"/>
  <c r="Q14" i="99"/>
  <c r="Q22" i="99"/>
  <c r="O24" i="99"/>
  <c r="P10" i="99"/>
  <c r="Q17" i="99"/>
  <c r="Q15" i="99"/>
  <c r="Q23" i="99"/>
  <c r="Q12" i="99"/>
  <c r="R15" i="99"/>
  <c r="Q20" i="99"/>
  <c r="P11" i="99"/>
  <c r="Q11" i="99"/>
  <c r="Q19" i="99"/>
  <c r="O25" i="99"/>
  <c r="N25" i="98"/>
  <c r="M25" i="98"/>
  <c r="L25" i="98"/>
  <c r="K25" i="98"/>
  <c r="J25" i="98"/>
  <c r="I25" i="98"/>
  <c r="H25" i="98"/>
  <c r="G25" i="98"/>
  <c r="F25" i="98"/>
  <c r="E25" i="98"/>
  <c r="N25" i="97"/>
  <c r="M25" i="97"/>
  <c r="L25" i="97"/>
  <c r="K25" i="97"/>
  <c r="J25" i="97"/>
  <c r="I25" i="97"/>
  <c r="H25" i="97"/>
  <c r="B11" i="98"/>
  <c r="B12" i="98" s="1"/>
  <c r="B13" i="98" s="1"/>
  <c r="B14" i="98" s="1"/>
  <c r="B15" i="98" s="1"/>
  <c r="B16" i="98" s="1"/>
  <c r="B17" i="98" s="1"/>
  <c r="B18" i="98" s="1"/>
  <c r="B19" i="98" s="1"/>
  <c r="B20" i="98" s="1"/>
  <c r="B21" i="98" s="1"/>
  <c r="B22" i="98" s="1"/>
  <c r="B23" i="98" s="1"/>
  <c r="L33" i="98"/>
  <c r="L34" i="98" s="1"/>
  <c r="K33" i="98"/>
  <c r="K34" i="98" s="1"/>
  <c r="D25" i="98"/>
  <c r="N24" i="98"/>
  <c r="M24" i="98"/>
  <c r="L24" i="98"/>
  <c r="K24" i="98"/>
  <c r="J24" i="98"/>
  <c r="I24" i="98"/>
  <c r="H24" i="98"/>
  <c r="G24" i="98"/>
  <c r="F24" i="98"/>
  <c r="E24" i="98"/>
  <c r="D24" i="98"/>
  <c r="O23" i="98"/>
  <c r="P23" i="98" s="1"/>
  <c r="O22" i="98"/>
  <c r="R22" i="98" s="1"/>
  <c r="O21" i="98"/>
  <c r="Q21" i="98" s="1"/>
  <c r="O20" i="98"/>
  <c r="P20" i="98" s="1"/>
  <c r="O19" i="98"/>
  <c r="R19" i="98" s="1"/>
  <c r="O18" i="98"/>
  <c r="R18" i="98" s="1"/>
  <c r="O17" i="98"/>
  <c r="R17" i="98" s="1"/>
  <c r="O16" i="98"/>
  <c r="R16" i="98" s="1"/>
  <c r="O15" i="98"/>
  <c r="P15" i="98" s="1"/>
  <c r="O14" i="98"/>
  <c r="R14" i="98" s="1"/>
  <c r="O13" i="98"/>
  <c r="Q13" i="98" s="1"/>
  <c r="O12" i="98"/>
  <c r="P12" i="98" s="1"/>
  <c r="O11" i="98"/>
  <c r="R11" i="98" s="1"/>
  <c r="O10" i="98"/>
  <c r="L5" i="98"/>
  <c r="P25" i="99" l="1"/>
  <c r="P24" i="99"/>
  <c r="Q15" i="98"/>
  <c r="R21" i="98"/>
  <c r="R15" i="98"/>
  <c r="O25" i="98"/>
  <c r="R13" i="98"/>
  <c r="P17" i="98"/>
  <c r="Q17" i="98"/>
  <c r="R23" i="98"/>
  <c r="P13" i="98"/>
  <c r="Q19" i="98"/>
  <c r="Q23" i="98"/>
  <c r="P11" i="98"/>
  <c r="Q11" i="98"/>
  <c r="P21" i="98"/>
  <c r="P19" i="98"/>
  <c r="P10" i="98"/>
  <c r="P16" i="98"/>
  <c r="P22" i="98"/>
  <c r="Q10" i="98"/>
  <c r="Q12" i="98"/>
  <c r="Q14" i="98"/>
  <c r="Q16" i="98"/>
  <c r="Q18" i="98"/>
  <c r="Q20" i="98"/>
  <c r="Q22" i="98"/>
  <c r="P14" i="98"/>
  <c r="P18" i="98"/>
  <c r="R10" i="98"/>
  <c r="R12" i="98"/>
  <c r="R20" i="98"/>
  <c r="O24" i="98"/>
  <c r="O23" i="97"/>
  <c r="P23" i="97" s="1"/>
  <c r="P25" i="98" l="1"/>
  <c r="P24" i="98"/>
  <c r="O22" i="97"/>
  <c r="P22" i="97" s="1"/>
  <c r="O21" i="97" l="1"/>
  <c r="P21" i="97" s="1"/>
  <c r="O20" i="97" l="1"/>
  <c r="P20" i="97" s="1"/>
  <c r="O19" i="97" l="1"/>
  <c r="P19" i="97" s="1"/>
  <c r="O16" i="97" l="1"/>
  <c r="P16" i="97" s="1"/>
  <c r="O17" i="97"/>
  <c r="P17" i="97" s="1"/>
  <c r="O18" i="97"/>
  <c r="P18" i="97" s="1"/>
  <c r="K25" i="96" l="1"/>
  <c r="J25" i="96"/>
  <c r="I25" i="96"/>
  <c r="H25" i="96"/>
  <c r="O15" i="97" l="1"/>
  <c r="P15" i="97" s="1"/>
  <c r="O14" i="97" l="1"/>
  <c r="P14" i="97" s="1"/>
  <c r="W11" i="96" l="1"/>
  <c r="W12" i="96"/>
  <c r="W13" i="96"/>
  <c r="W10" i="96"/>
  <c r="W15" i="96"/>
  <c r="W16" i="96"/>
  <c r="W17" i="96"/>
  <c r="W18" i="96"/>
  <c r="W19" i="96"/>
  <c r="W20" i="96"/>
  <c r="W21" i="96"/>
  <c r="W22" i="96"/>
  <c r="W23" i="96"/>
  <c r="W14" i="96"/>
  <c r="U11" i="96" l="1"/>
  <c r="U12" i="96"/>
  <c r="U13" i="96"/>
  <c r="U14" i="96"/>
  <c r="U15" i="96"/>
  <c r="U16" i="96"/>
  <c r="U17" i="96"/>
  <c r="U18" i="96"/>
  <c r="U19" i="96"/>
  <c r="U20" i="96"/>
  <c r="U21" i="96"/>
  <c r="U22" i="96"/>
  <c r="U23" i="96"/>
  <c r="U10" i="96"/>
  <c r="T11" i="96"/>
  <c r="T12" i="96"/>
  <c r="T13" i="96"/>
  <c r="T14" i="96"/>
  <c r="T15" i="96"/>
  <c r="T16" i="96"/>
  <c r="T17" i="96"/>
  <c r="T18" i="96"/>
  <c r="T19" i="96"/>
  <c r="T20" i="96"/>
  <c r="T21" i="96"/>
  <c r="T22" i="96"/>
  <c r="T23" i="96"/>
  <c r="T10" i="96"/>
  <c r="O13" i="97" l="1"/>
  <c r="P13" i="97" s="1"/>
  <c r="O12" i="97" l="1"/>
  <c r="P12" i="97" s="1"/>
  <c r="L33" i="97" l="1"/>
  <c r="L34" i="97" s="1"/>
  <c r="K33" i="97"/>
  <c r="K34" i="97" s="1"/>
  <c r="G25" i="97"/>
  <c r="E25" i="97"/>
  <c r="D25" i="97"/>
  <c r="N24" i="97"/>
  <c r="M24" i="97"/>
  <c r="L24" i="97"/>
  <c r="K24" i="97"/>
  <c r="J24" i="97"/>
  <c r="I24" i="97"/>
  <c r="H24" i="97"/>
  <c r="G24" i="97"/>
  <c r="F24" i="97"/>
  <c r="E24" i="97"/>
  <c r="D24" i="97"/>
  <c r="R23" i="97"/>
  <c r="R21" i="97"/>
  <c r="R19" i="97"/>
  <c r="R18" i="97"/>
  <c r="R17" i="97"/>
  <c r="R15" i="97"/>
  <c r="O11" i="97"/>
  <c r="Q11" i="97" s="1"/>
  <c r="O10" i="97"/>
  <c r="R10" i="97" s="1"/>
  <c r="L5" i="97"/>
  <c r="O22" i="96"/>
  <c r="P22" i="96" s="1"/>
  <c r="O23" i="96"/>
  <c r="P23" i="96" s="1"/>
  <c r="R22" i="97" l="1"/>
  <c r="R11" i="97"/>
  <c r="Q10" i="97"/>
  <c r="P10" i="97"/>
  <c r="R14" i="97"/>
  <c r="O25" i="97"/>
  <c r="Q14" i="97"/>
  <c r="Q13" i="97"/>
  <c r="R13" i="97"/>
  <c r="O24" i="97"/>
  <c r="Q12" i="97"/>
  <c r="P11" i="97"/>
  <c r="R12" i="97"/>
  <c r="R16" i="97"/>
  <c r="R20" i="97"/>
  <c r="O21" i="96"/>
  <c r="P21" i="96" s="1"/>
  <c r="P25" i="97" l="1"/>
  <c r="P24" i="97"/>
  <c r="Q16" i="97"/>
  <c r="Q18" i="97"/>
  <c r="Q15" i="97"/>
  <c r="Q17" i="97"/>
  <c r="O20" i="96"/>
  <c r="P20" i="96" s="1"/>
  <c r="Q19" i="97" l="1"/>
  <c r="O19" i="96"/>
  <c r="P19" i="96" s="1"/>
  <c r="Q20" i="97" l="1"/>
  <c r="O16" i="96"/>
  <c r="P16" i="96" s="1"/>
  <c r="O17" i="96"/>
  <c r="P17" i="96" s="1"/>
  <c r="O18" i="96"/>
  <c r="P18" i="96" s="1"/>
  <c r="Q21" i="97" l="1"/>
  <c r="O15" i="96"/>
  <c r="P15" i="96" s="1"/>
  <c r="Q22" i="97" l="1"/>
  <c r="Q23" i="97"/>
  <c r="K25" i="95"/>
  <c r="I25" i="95"/>
  <c r="H25" i="95"/>
  <c r="L33" i="96"/>
  <c r="L34" i="96" s="1"/>
  <c r="K33" i="96"/>
  <c r="K34" i="96" s="1"/>
  <c r="N25" i="96"/>
  <c r="M25" i="96"/>
  <c r="L25" i="96"/>
  <c r="G25" i="96"/>
  <c r="E25" i="96"/>
  <c r="D25" i="96"/>
  <c r="N24" i="96"/>
  <c r="M24" i="96"/>
  <c r="L24" i="96"/>
  <c r="K24" i="96"/>
  <c r="J24" i="96"/>
  <c r="I24" i="96"/>
  <c r="H24" i="96"/>
  <c r="G24" i="96"/>
  <c r="F24" i="96"/>
  <c r="E24" i="96"/>
  <c r="D24" i="96"/>
  <c r="R23" i="96"/>
  <c r="R19" i="96"/>
  <c r="R15" i="96"/>
  <c r="O14" i="96"/>
  <c r="P14" i="96" s="1"/>
  <c r="O13" i="96"/>
  <c r="R13" i="96" s="1"/>
  <c r="O12" i="96"/>
  <c r="O11" i="96"/>
  <c r="R11" i="96" s="1"/>
  <c r="B11" i="96"/>
  <c r="B12" i="96" s="1"/>
  <c r="B13" i="96" s="1"/>
  <c r="B14" i="96" s="1"/>
  <c r="B15" i="96" s="1"/>
  <c r="B16" i="96" s="1"/>
  <c r="B17" i="96" s="1"/>
  <c r="B18" i="96" s="1"/>
  <c r="B19" i="96" s="1"/>
  <c r="B20" i="96" s="1"/>
  <c r="B21" i="96" s="1"/>
  <c r="B22" i="96" s="1"/>
  <c r="B23" i="96" s="1"/>
  <c r="O10" i="96"/>
  <c r="P10" i="96" s="1"/>
  <c r="C10" i="96"/>
  <c r="C11" i="96" s="1"/>
  <c r="C12" i="96" s="1"/>
  <c r="C13" i="96" s="1"/>
  <c r="C14" i="96" s="1"/>
  <c r="L5" i="96"/>
  <c r="Q10" i="96" l="1"/>
  <c r="R22" i="96"/>
  <c r="R14" i="96"/>
  <c r="R10" i="96"/>
  <c r="O25" i="96"/>
  <c r="R18" i="96"/>
  <c r="C15" i="96"/>
  <c r="C16" i="96" s="1"/>
  <c r="C17" i="96" s="1"/>
  <c r="C18" i="96" s="1"/>
  <c r="Q14" i="96"/>
  <c r="P13" i="96"/>
  <c r="Q13" i="96"/>
  <c r="P11" i="96"/>
  <c r="R12" i="96"/>
  <c r="R16" i="96"/>
  <c r="R20" i="96"/>
  <c r="P12" i="96"/>
  <c r="R17" i="96"/>
  <c r="R21" i="96"/>
  <c r="O24" i="96"/>
  <c r="Q12" i="96"/>
  <c r="Q11" i="96"/>
  <c r="Q15" i="96" l="1"/>
  <c r="Q16" i="96"/>
  <c r="P24" i="96"/>
  <c r="Q17" i="96"/>
  <c r="P25" i="96"/>
  <c r="C19" i="96"/>
  <c r="Q18" i="96"/>
  <c r="C20" i="96" l="1"/>
  <c r="Q19" i="96"/>
  <c r="C21" i="96" l="1"/>
  <c r="Q20" i="96"/>
  <c r="C22" i="96" l="1"/>
  <c r="Q21" i="96"/>
  <c r="Q22" i="96" l="1"/>
  <c r="C23" i="96"/>
  <c r="Q23" i="96" s="1"/>
  <c r="O23" i="95" l="1"/>
  <c r="P23" i="95" s="1"/>
  <c r="O22" i="95" l="1"/>
  <c r="P22" i="95" s="1"/>
  <c r="O21" i="95"/>
  <c r="P21" i="95" s="1"/>
  <c r="O20" i="95" l="1"/>
  <c r="P20" i="95" s="1"/>
  <c r="O19" i="95" l="1"/>
  <c r="P19" i="95" s="1"/>
  <c r="O17" i="95" l="1"/>
  <c r="P17" i="95" s="1"/>
  <c r="O18" i="95"/>
  <c r="P18" i="95" s="1"/>
  <c r="O16" i="95" l="1"/>
  <c r="P16" i="95" s="1"/>
  <c r="O15" i="95" l="1"/>
  <c r="P15" i="95" s="1"/>
  <c r="V10" i="94" l="1"/>
  <c r="V12" i="94"/>
  <c r="V13" i="94"/>
  <c r="V14" i="94"/>
  <c r="V15" i="94"/>
  <c r="V16" i="94"/>
  <c r="V17" i="94"/>
  <c r="V18" i="94"/>
  <c r="V19" i="94"/>
  <c r="V20" i="94"/>
  <c r="V21" i="94"/>
  <c r="V22" i="94"/>
  <c r="V23" i="94"/>
  <c r="V11" i="94"/>
  <c r="T11" i="94" l="1"/>
  <c r="T12" i="94"/>
  <c r="T13" i="94"/>
  <c r="T14" i="94"/>
  <c r="T15" i="94"/>
  <c r="T16" i="94"/>
  <c r="T17" i="94"/>
  <c r="T18" i="94"/>
  <c r="T19" i="94"/>
  <c r="T20" i="94"/>
  <c r="T21" i="94"/>
  <c r="T22" i="94"/>
  <c r="T23" i="94"/>
  <c r="T10" i="94"/>
  <c r="O12" i="95" l="1"/>
  <c r="P12" i="95" s="1"/>
  <c r="O13" i="95"/>
  <c r="P13" i="95" s="1"/>
  <c r="O14" i="95"/>
  <c r="P14" i="95" s="1"/>
  <c r="L5" i="95" l="1"/>
  <c r="C10" i="95"/>
  <c r="C11" i="95" s="1"/>
  <c r="C12" i="95" s="1"/>
  <c r="C13" i="95" s="1"/>
  <c r="C14" i="95" s="1"/>
  <c r="C15" i="95" s="1"/>
  <c r="C16" i="95" s="1"/>
  <c r="L33" i="95"/>
  <c r="L34" i="95" s="1"/>
  <c r="K33" i="95"/>
  <c r="K34" i="95" s="1"/>
  <c r="N25" i="95"/>
  <c r="M25" i="95"/>
  <c r="L25" i="95"/>
  <c r="G25" i="95"/>
  <c r="E25" i="95"/>
  <c r="N24" i="95"/>
  <c r="M24" i="95"/>
  <c r="L24" i="95"/>
  <c r="K24" i="95"/>
  <c r="J24" i="95"/>
  <c r="I24" i="95"/>
  <c r="H24" i="95"/>
  <c r="G24" i="95"/>
  <c r="F24" i="95"/>
  <c r="E24" i="95"/>
  <c r="R23" i="95"/>
  <c r="R18" i="95"/>
  <c r="R17" i="95"/>
  <c r="R16" i="95"/>
  <c r="R15" i="95"/>
  <c r="R13" i="95"/>
  <c r="O11" i="95"/>
  <c r="P11" i="95" s="1"/>
  <c r="B11" i="95"/>
  <c r="B12" i="95" s="1"/>
  <c r="B13" i="95" s="1"/>
  <c r="B14" i="95" s="1"/>
  <c r="B15" i="95" s="1"/>
  <c r="B16" i="95" s="1"/>
  <c r="B17" i="95" s="1"/>
  <c r="B18" i="95" s="1"/>
  <c r="B19" i="95" s="1"/>
  <c r="B20" i="95" s="1"/>
  <c r="B21" i="95" s="1"/>
  <c r="B22" i="95" s="1"/>
  <c r="B23" i="95" s="1"/>
  <c r="O10" i="95"/>
  <c r="Q12" i="95" l="1"/>
  <c r="Q11" i="95"/>
  <c r="R19" i="95"/>
  <c r="O25" i="95"/>
  <c r="R12" i="95"/>
  <c r="R20" i="95"/>
  <c r="D24" i="95"/>
  <c r="D25" i="95"/>
  <c r="C17" i="95"/>
  <c r="Q16" i="95"/>
  <c r="Q14" i="95"/>
  <c r="Q15" i="95"/>
  <c r="R14" i="95"/>
  <c r="R22" i="95"/>
  <c r="R11" i="95"/>
  <c r="O24" i="95"/>
  <c r="P10" i="95"/>
  <c r="Q13" i="95"/>
  <c r="Q10" i="95"/>
  <c r="R21" i="95"/>
  <c r="R10" i="95"/>
  <c r="Q17" i="95" l="1"/>
  <c r="C18" i="95"/>
  <c r="P25" i="95"/>
  <c r="P24" i="95"/>
  <c r="C19" i="95" l="1"/>
  <c r="Q18" i="95"/>
  <c r="C20" i="95" l="1"/>
  <c r="Q19" i="95"/>
  <c r="C21" i="95" l="1"/>
  <c r="Q20" i="95"/>
  <c r="C22" i="95" l="1"/>
  <c r="Q21" i="95"/>
  <c r="C23" i="95" l="1"/>
  <c r="Q23" i="95" s="1"/>
  <c r="Q22" i="95"/>
  <c r="L33" i="94" l="1"/>
  <c r="O20" i="94" l="1"/>
  <c r="P20" i="94" s="1"/>
  <c r="O21" i="94"/>
  <c r="P21" i="94" s="1"/>
  <c r="O22" i="94"/>
  <c r="P22" i="94" s="1"/>
  <c r="O23" i="94"/>
  <c r="P23" i="94" s="1"/>
  <c r="O19" i="94"/>
  <c r="P19" i="94" s="1"/>
  <c r="O17" i="94" l="1"/>
  <c r="P17" i="94" s="1"/>
  <c r="O18" i="94"/>
  <c r="P18" i="94" s="1"/>
  <c r="O16" i="94" l="1"/>
  <c r="P16" i="94" s="1"/>
  <c r="V11" i="93" l="1"/>
  <c r="V12" i="93"/>
  <c r="V13" i="93"/>
  <c r="V14" i="93"/>
  <c r="V15" i="93"/>
  <c r="V16" i="93"/>
  <c r="V17" i="93"/>
  <c r="V18" i="93"/>
  <c r="V19" i="93"/>
  <c r="V20" i="93"/>
  <c r="V21" i="93"/>
  <c r="V22" i="93"/>
  <c r="V23" i="93"/>
  <c r="V10" i="93"/>
  <c r="O15" i="94" l="1"/>
  <c r="P15" i="94" s="1"/>
  <c r="O14" i="94" l="1"/>
  <c r="P14" i="94" s="1"/>
  <c r="O13" i="94" l="1"/>
  <c r="P13" i="94" s="1"/>
  <c r="O12" i="94" l="1"/>
  <c r="P12" i="94" s="1"/>
  <c r="L34" i="94" l="1"/>
  <c r="K33" i="94"/>
  <c r="K34" i="94" s="1"/>
  <c r="N25" i="94"/>
  <c r="M25" i="94"/>
  <c r="L25" i="94"/>
  <c r="K25" i="94"/>
  <c r="I25" i="94"/>
  <c r="H25" i="94"/>
  <c r="G25" i="94"/>
  <c r="E25" i="94"/>
  <c r="D25" i="94"/>
  <c r="N24" i="94"/>
  <c r="M24" i="94"/>
  <c r="L24" i="94"/>
  <c r="K24" i="94"/>
  <c r="J24" i="94"/>
  <c r="I24" i="94"/>
  <c r="H24" i="94"/>
  <c r="G24" i="94"/>
  <c r="F24" i="94"/>
  <c r="E24" i="94"/>
  <c r="D24" i="94"/>
  <c r="R23" i="94"/>
  <c r="R22" i="94"/>
  <c r="Q21" i="94"/>
  <c r="Q20" i="94"/>
  <c r="R19" i="94"/>
  <c r="R18" i="94"/>
  <c r="R17" i="94"/>
  <c r="Q16" i="94"/>
  <c r="R15" i="94"/>
  <c r="R14" i="94"/>
  <c r="Q13" i="94"/>
  <c r="Q12" i="94"/>
  <c r="O11" i="94"/>
  <c r="R11" i="94" s="1"/>
  <c r="B11" i="94"/>
  <c r="B12" i="94" s="1"/>
  <c r="B13" i="94" s="1"/>
  <c r="B14" i="94" s="1"/>
  <c r="B15" i="94" s="1"/>
  <c r="B16" i="94" s="1"/>
  <c r="B17" i="94" s="1"/>
  <c r="B18" i="94" s="1"/>
  <c r="B19" i="94" s="1"/>
  <c r="B20" i="94" s="1"/>
  <c r="B21" i="94" s="1"/>
  <c r="B22" i="94" s="1"/>
  <c r="B23" i="94" s="1"/>
  <c r="O10" i="94"/>
  <c r="Q10" i="94" s="1"/>
  <c r="L5" i="94"/>
  <c r="R20" i="94" l="1"/>
  <c r="Q18" i="94"/>
  <c r="R13" i="94"/>
  <c r="P10" i="94"/>
  <c r="R12" i="94"/>
  <c r="Q17" i="94"/>
  <c r="R21" i="94"/>
  <c r="O24" i="94"/>
  <c r="R16" i="94"/>
  <c r="Q14" i="94"/>
  <c r="Q22" i="94"/>
  <c r="P11" i="94"/>
  <c r="R10" i="94"/>
  <c r="Q11" i="94"/>
  <c r="Q15" i="94"/>
  <c r="Q19" i="94"/>
  <c r="Q23" i="94"/>
  <c r="O25" i="94"/>
  <c r="P25" i="94" l="1"/>
  <c r="P24" i="94"/>
  <c r="O23" i="93" l="1"/>
  <c r="P23" i="93" s="1"/>
  <c r="O22" i="93" l="1"/>
  <c r="P22" i="93" s="1"/>
  <c r="O21" i="93" l="1"/>
  <c r="P21" i="93" s="1"/>
  <c r="O20" i="93" l="1"/>
  <c r="P20" i="93" s="1"/>
  <c r="O19" i="93" l="1"/>
  <c r="P19" i="93" s="1"/>
  <c r="O16" i="93" l="1"/>
  <c r="P16" i="93" s="1"/>
  <c r="O17" i="93"/>
  <c r="P17" i="93" s="1"/>
  <c r="O18" i="93"/>
  <c r="P18" i="93" s="1"/>
  <c r="O15" i="93" l="1"/>
  <c r="P15" i="93" s="1"/>
  <c r="T11" i="92" l="1"/>
  <c r="T12" i="92"/>
  <c r="T13" i="92"/>
  <c r="T14" i="92"/>
  <c r="T15" i="92"/>
  <c r="T16" i="92"/>
  <c r="T17" i="92"/>
  <c r="T18" i="92"/>
  <c r="T19" i="92"/>
  <c r="T20" i="92"/>
  <c r="T21" i="92"/>
  <c r="T22" i="92"/>
  <c r="T23" i="92"/>
  <c r="T10" i="92"/>
  <c r="O14" i="93" l="1"/>
  <c r="P14" i="93" s="1"/>
  <c r="O13" i="93" l="1"/>
  <c r="P13" i="93" s="1"/>
  <c r="K33" i="93" l="1"/>
  <c r="O12" i="93" l="1"/>
  <c r="P12" i="93" s="1"/>
  <c r="L34" i="93" l="1"/>
  <c r="K34" i="93"/>
  <c r="L31" i="93"/>
  <c r="N25" i="93"/>
  <c r="M25" i="93"/>
  <c r="L25" i="93"/>
  <c r="K25" i="93"/>
  <c r="I25" i="93"/>
  <c r="H25" i="93"/>
  <c r="G25" i="93"/>
  <c r="E25" i="93"/>
  <c r="N24" i="93"/>
  <c r="M24" i="93"/>
  <c r="L24" i="93"/>
  <c r="K24" i="93"/>
  <c r="J24" i="93"/>
  <c r="I24" i="93"/>
  <c r="H24" i="93"/>
  <c r="G24" i="93"/>
  <c r="F24" i="93"/>
  <c r="E24" i="93"/>
  <c r="R23" i="93"/>
  <c r="R22" i="93"/>
  <c r="Q22" i="93"/>
  <c r="R21" i="93"/>
  <c r="R20" i="93"/>
  <c r="R19" i="93"/>
  <c r="R18" i="93"/>
  <c r="Q18" i="93"/>
  <c r="R16" i="93"/>
  <c r="R15" i="93"/>
  <c r="Q14" i="93"/>
  <c r="R13" i="93"/>
  <c r="Q13" i="93"/>
  <c r="R12" i="93"/>
  <c r="O11" i="93"/>
  <c r="R11" i="93" s="1"/>
  <c r="B11" i="93"/>
  <c r="B12" i="93" s="1"/>
  <c r="B13" i="93" s="1"/>
  <c r="B14" i="93" s="1"/>
  <c r="B15" i="93" s="1"/>
  <c r="B16" i="93" s="1"/>
  <c r="B17" i="93" s="1"/>
  <c r="B18" i="93" s="1"/>
  <c r="B19" i="93" s="1"/>
  <c r="B20" i="93" s="1"/>
  <c r="B21" i="93" s="1"/>
  <c r="B22" i="93" s="1"/>
  <c r="B23" i="93" s="1"/>
  <c r="O10" i="93"/>
  <c r="Q10" i="93" s="1"/>
  <c r="D24" i="93"/>
  <c r="L5" i="93"/>
  <c r="R10" i="93" l="1"/>
  <c r="Q20" i="93"/>
  <c r="Q17" i="93"/>
  <c r="R17" i="93"/>
  <c r="O24" i="93"/>
  <c r="R14" i="93"/>
  <c r="Q21" i="93"/>
  <c r="Q16" i="93"/>
  <c r="Q12" i="93"/>
  <c r="P11" i="93"/>
  <c r="D25" i="93"/>
  <c r="Q11" i="93"/>
  <c r="Q15" i="93"/>
  <c r="Q19" i="93"/>
  <c r="Q23" i="93"/>
  <c r="P10" i="93"/>
  <c r="O25" i="93"/>
  <c r="O19" i="92"/>
  <c r="O20" i="92"/>
  <c r="O21" i="92"/>
  <c r="O22" i="92"/>
  <c r="O23" i="92"/>
  <c r="P25" i="93" l="1"/>
  <c r="P24" i="93"/>
  <c r="O16" i="92"/>
  <c r="O17" i="92"/>
  <c r="O18" i="92"/>
  <c r="O15" i="92" l="1"/>
  <c r="L31" i="92" l="1"/>
  <c r="K32" i="92"/>
  <c r="O14" i="92" l="1"/>
  <c r="O13" i="92" l="1"/>
  <c r="O12" i="92" l="1"/>
  <c r="D11" i="92" l="1"/>
  <c r="D12" i="92"/>
  <c r="P12" i="92" s="1"/>
  <c r="D13" i="92"/>
  <c r="P13" i="92" s="1"/>
  <c r="D14" i="92"/>
  <c r="P14" i="92" s="1"/>
  <c r="D15" i="92"/>
  <c r="P15" i="92" s="1"/>
  <c r="D16" i="92"/>
  <c r="P16" i="92" s="1"/>
  <c r="D17" i="92"/>
  <c r="P17" i="92" s="1"/>
  <c r="D18" i="92"/>
  <c r="P18" i="92" s="1"/>
  <c r="D19" i="92"/>
  <c r="P19" i="92" s="1"/>
  <c r="D20" i="92"/>
  <c r="P20" i="92" s="1"/>
  <c r="D21" i="92"/>
  <c r="P21" i="92" s="1"/>
  <c r="D22" i="92"/>
  <c r="P22" i="92" s="1"/>
  <c r="D23" i="92"/>
  <c r="P23" i="92" s="1"/>
  <c r="D10" i="92"/>
  <c r="L33" i="92" l="1"/>
  <c r="K33" i="92"/>
  <c r="N25" i="92"/>
  <c r="M25" i="92"/>
  <c r="L25" i="92"/>
  <c r="K25" i="92"/>
  <c r="J25" i="92"/>
  <c r="I25" i="92"/>
  <c r="H25" i="92"/>
  <c r="G25" i="92"/>
  <c r="E25" i="92"/>
  <c r="D25" i="92"/>
  <c r="N24" i="92"/>
  <c r="M24" i="92"/>
  <c r="L24" i="92"/>
  <c r="K24" i="92"/>
  <c r="J24" i="92"/>
  <c r="I24" i="92"/>
  <c r="H24" i="92"/>
  <c r="G24" i="92"/>
  <c r="F24" i="92"/>
  <c r="E24" i="92"/>
  <c r="D24" i="92"/>
  <c r="Q23" i="92"/>
  <c r="R22" i="92"/>
  <c r="R21" i="92"/>
  <c r="Q19" i="92"/>
  <c r="R18" i="92"/>
  <c r="R17" i="92"/>
  <c r="Q16" i="92"/>
  <c r="Q15" i="92"/>
  <c r="R14" i="92"/>
  <c r="R13" i="92"/>
  <c r="O11" i="92"/>
  <c r="Q11" i="92" s="1"/>
  <c r="B11" i="92"/>
  <c r="B12" i="92" s="1"/>
  <c r="B13" i="92" s="1"/>
  <c r="B14" i="92" s="1"/>
  <c r="B15" i="92" s="1"/>
  <c r="B16" i="92" s="1"/>
  <c r="B17" i="92" s="1"/>
  <c r="B18" i="92" s="1"/>
  <c r="B19" i="92" s="1"/>
  <c r="B20" i="92" s="1"/>
  <c r="B21" i="92" s="1"/>
  <c r="B22" i="92" s="1"/>
  <c r="B23" i="92" s="1"/>
  <c r="O10" i="92"/>
  <c r="L5" i="92"/>
  <c r="Q13" i="92" l="1"/>
  <c r="Q12" i="92"/>
  <c r="R12" i="92"/>
  <c r="R15" i="92"/>
  <c r="R16" i="92"/>
  <c r="Q21" i="92"/>
  <c r="Q20" i="92"/>
  <c r="R20" i="92"/>
  <c r="R11" i="92"/>
  <c r="R19" i="92"/>
  <c r="O25" i="92"/>
  <c r="Q17" i="92"/>
  <c r="R23" i="92"/>
  <c r="Q10" i="92"/>
  <c r="P11" i="92"/>
  <c r="Q14" i="92"/>
  <c r="Q18" i="92"/>
  <c r="Q22" i="92"/>
  <c r="P10" i="92"/>
  <c r="R10" i="92"/>
  <c r="O24" i="92"/>
  <c r="O22" i="91"/>
  <c r="P22" i="91" s="1"/>
  <c r="O23" i="91"/>
  <c r="P23" i="91" s="1"/>
  <c r="P25" i="92" l="1"/>
  <c r="P24" i="92"/>
  <c r="O21" i="91"/>
  <c r="P21" i="91" s="1"/>
  <c r="O20" i="91" l="1"/>
  <c r="P20" i="91" s="1"/>
  <c r="O19" i="91" l="1"/>
  <c r="P19" i="91" s="1"/>
  <c r="O16" i="91" l="1"/>
  <c r="P16" i="91" s="1"/>
  <c r="O17" i="91"/>
  <c r="P17" i="91" s="1"/>
  <c r="O18" i="91"/>
  <c r="P18" i="91" s="1"/>
  <c r="O15" i="91" l="1"/>
  <c r="P15" i="91" s="1"/>
  <c r="O14" i="91" l="1"/>
  <c r="P14" i="91" s="1"/>
  <c r="O13" i="91" l="1"/>
  <c r="P13" i="91" s="1"/>
  <c r="O12" i="91" l="1"/>
  <c r="P12" i="91" s="1"/>
  <c r="L33" i="91" l="1"/>
  <c r="K32" i="91"/>
  <c r="K33" i="91" s="1"/>
  <c r="N25" i="91"/>
  <c r="M25" i="91"/>
  <c r="L25" i="91"/>
  <c r="K25" i="91"/>
  <c r="J25" i="91"/>
  <c r="I25" i="91"/>
  <c r="H25" i="91"/>
  <c r="G25" i="91"/>
  <c r="E25" i="91"/>
  <c r="N24" i="91"/>
  <c r="M24" i="91"/>
  <c r="L24" i="91"/>
  <c r="K24" i="91"/>
  <c r="J24" i="91"/>
  <c r="I24" i="91"/>
  <c r="H24" i="91"/>
  <c r="G24" i="91"/>
  <c r="F24" i="91"/>
  <c r="E24" i="91"/>
  <c r="R22" i="91"/>
  <c r="R21" i="91"/>
  <c r="R20" i="91"/>
  <c r="R18" i="91"/>
  <c r="R17" i="91"/>
  <c r="Q16" i="91"/>
  <c r="R14" i="91"/>
  <c r="R13" i="91"/>
  <c r="R12" i="91"/>
  <c r="O11" i="91"/>
  <c r="P11" i="91" s="1"/>
  <c r="B11" i="91"/>
  <c r="B12" i="91" s="1"/>
  <c r="B13" i="91" s="1"/>
  <c r="B14" i="91" s="1"/>
  <c r="B15" i="91" s="1"/>
  <c r="B16" i="91" s="1"/>
  <c r="B17" i="91" s="1"/>
  <c r="B18" i="91" s="1"/>
  <c r="B19" i="91" s="1"/>
  <c r="B20" i="91" s="1"/>
  <c r="B21" i="91" s="1"/>
  <c r="B22" i="91" s="1"/>
  <c r="B23" i="91" s="1"/>
  <c r="O10" i="91"/>
  <c r="D25" i="91"/>
  <c r="L5" i="91"/>
  <c r="R16" i="91" l="1"/>
  <c r="O24" i="91"/>
  <c r="Q12" i="91"/>
  <c r="Q20" i="91"/>
  <c r="P10" i="91"/>
  <c r="R11" i="91"/>
  <c r="R15" i="91"/>
  <c r="R19" i="91"/>
  <c r="R23" i="91"/>
  <c r="O25" i="91"/>
  <c r="Q15" i="91"/>
  <c r="Q19" i="91"/>
  <c r="Q18" i="91"/>
  <c r="Q22" i="91"/>
  <c r="Q10" i="91"/>
  <c r="D24" i="91"/>
  <c r="Q13" i="91"/>
  <c r="Q17" i="91"/>
  <c r="Q21" i="91"/>
  <c r="Q11" i="91"/>
  <c r="Q23" i="91"/>
  <c r="Q14" i="91"/>
  <c r="R10" i="91"/>
  <c r="P24" i="91" l="1"/>
  <c r="P25" i="91"/>
  <c r="O20" i="90" l="1"/>
  <c r="O21" i="90"/>
  <c r="O22" i="90"/>
  <c r="O23" i="90"/>
  <c r="O19" i="90"/>
  <c r="O16" i="90" l="1"/>
  <c r="O17" i="90"/>
  <c r="O18" i="90"/>
  <c r="J25" i="90"/>
  <c r="O15" i="90" l="1"/>
  <c r="O14" i="90" l="1"/>
  <c r="O13" i="90" l="1"/>
  <c r="W11" i="89" l="1"/>
  <c r="W12" i="89"/>
  <c r="W13" i="89"/>
  <c r="W14" i="89"/>
  <c r="W15" i="89"/>
  <c r="W16" i="89"/>
  <c r="W17" i="89"/>
  <c r="W18" i="89"/>
  <c r="W19" i="89"/>
  <c r="W20" i="89"/>
  <c r="W21" i="89"/>
  <c r="W22" i="89"/>
  <c r="W23" i="89"/>
  <c r="W10" i="89"/>
  <c r="U16" i="89" l="1"/>
  <c r="U17" i="89"/>
  <c r="U18" i="89"/>
  <c r="U19" i="89"/>
  <c r="U20" i="89"/>
  <c r="U21" i="89"/>
  <c r="U22" i="89"/>
  <c r="U23" i="89"/>
  <c r="U11" i="89"/>
  <c r="U12" i="89"/>
  <c r="U13" i="89"/>
  <c r="U14" i="89"/>
  <c r="U15" i="89"/>
  <c r="U10" i="89"/>
  <c r="O12" i="90" l="1"/>
  <c r="L39" i="90" l="1"/>
  <c r="L40" i="90" s="1"/>
  <c r="L33" i="90"/>
  <c r="K32" i="90"/>
  <c r="K33" i="90" s="1"/>
  <c r="N25" i="90"/>
  <c r="M25" i="90"/>
  <c r="L25" i="90"/>
  <c r="K25" i="90"/>
  <c r="I25" i="90"/>
  <c r="H25" i="90"/>
  <c r="G25" i="90"/>
  <c r="E25" i="90"/>
  <c r="N24" i="90"/>
  <c r="M24" i="90"/>
  <c r="L24" i="90"/>
  <c r="K24" i="90"/>
  <c r="J24" i="90"/>
  <c r="I24" i="90"/>
  <c r="H24" i="90"/>
  <c r="G24" i="90"/>
  <c r="F24" i="90"/>
  <c r="E24" i="90"/>
  <c r="Q23" i="90"/>
  <c r="R23" i="90"/>
  <c r="D23" i="90"/>
  <c r="P23" i="90" s="1"/>
  <c r="Q22" i="90"/>
  <c r="D22" i="90"/>
  <c r="P22" i="90" s="1"/>
  <c r="R21" i="90"/>
  <c r="D21" i="90"/>
  <c r="P21" i="90" s="1"/>
  <c r="Q20" i="90"/>
  <c r="D20" i="90"/>
  <c r="P20" i="90" s="1"/>
  <c r="Q19" i="90"/>
  <c r="R19" i="90"/>
  <c r="D19" i="90"/>
  <c r="P19" i="90" s="1"/>
  <c r="R18" i="90"/>
  <c r="Q18" i="90"/>
  <c r="D18" i="90"/>
  <c r="P18" i="90" s="1"/>
  <c r="R17" i="90"/>
  <c r="D17" i="90"/>
  <c r="P17" i="90" s="1"/>
  <c r="Q16" i="90"/>
  <c r="D16" i="90"/>
  <c r="P16" i="90" s="1"/>
  <c r="R15" i="90"/>
  <c r="D15" i="90"/>
  <c r="P15" i="90" s="1"/>
  <c r="R14" i="90"/>
  <c r="Q14" i="90"/>
  <c r="D14" i="90"/>
  <c r="P14" i="90" s="1"/>
  <c r="Q13" i="90"/>
  <c r="R13" i="90"/>
  <c r="D13" i="90"/>
  <c r="P13" i="90" s="1"/>
  <c r="R12" i="90"/>
  <c r="Q12" i="90"/>
  <c r="D12" i="90"/>
  <c r="P12" i="90" s="1"/>
  <c r="O11" i="90"/>
  <c r="R11" i="90" s="1"/>
  <c r="D11" i="90"/>
  <c r="B11" i="90"/>
  <c r="B12" i="90" s="1"/>
  <c r="B13" i="90" s="1"/>
  <c r="B14" i="90" s="1"/>
  <c r="B15" i="90" s="1"/>
  <c r="B16" i="90" s="1"/>
  <c r="B17" i="90" s="1"/>
  <c r="B18" i="90" s="1"/>
  <c r="B19" i="90" s="1"/>
  <c r="B20" i="90" s="1"/>
  <c r="B21" i="90" s="1"/>
  <c r="B22" i="90" s="1"/>
  <c r="B23" i="90" s="1"/>
  <c r="O10" i="90"/>
  <c r="Q10" i="90" s="1"/>
  <c r="D10" i="90"/>
  <c r="L5" i="90"/>
  <c r="D24" i="90" l="1"/>
  <c r="R22" i="90"/>
  <c r="Q11" i="90"/>
  <c r="Q17" i="90"/>
  <c r="R16" i="90"/>
  <c r="R20" i="90"/>
  <c r="Q21" i="90"/>
  <c r="R10" i="90"/>
  <c r="P11" i="90"/>
  <c r="Q15" i="90"/>
  <c r="O25" i="90"/>
  <c r="P10" i="90"/>
  <c r="O24" i="90"/>
  <c r="D25" i="90"/>
  <c r="O23" i="89"/>
  <c r="P24" i="90" l="1"/>
  <c r="P25" i="90"/>
  <c r="O22" i="89"/>
  <c r="O21" i="89" l="1"/>
  <c r="O20" i="89" l="1"/>
  <c r="O19" i="89" l="1"/>
  <c r="O17" i="89" l="1"/>
  <c r="O18" i="89"/>
  <c r="O16" i="89" l="1"/>
  <c r="O15" i="89" l="1"/>
  <c r="O14" i="89" l="1"/>
  <c r="H25" i="89" l="1"/>
  <c r="I25" i="89"/>
  <c r="K25" i="89"/>
  <c r="O13" i="89" l="1"/>
  <c r="L39" i="89" l="1"/>
  <c r="O12" i="89" l="1"/>
  <c r="D23" i="89" l="1"/>
  <c r="P23" i="89" s="1"/>
  <c r="D22" i="89"/>
  <c r="P22" i="89" s="1"/>
  <c r="D21" i="89"/>
  <c r="P21" i="89" s="1"/>
  <c r="D20" i="89"/>
  <c r="P20" i="89" s="1"/>
  <c r="D19" i="89"/>
  <c r="P19" i="89" s="1"/>
  <c r="D18" i="89"/>
  <c r="P18" i="89" s="1"/>
  <c r="D17" i="89"/>
  <c r="P17" i="89" s="1"/>
  <c r="D16" i="89"/>
  <c r="P16" i="89" s="1"/>
  <c r="D15" i="89"/>
  <c r="P15" i="89" s="1"/>
  <c r="D14" i="89"/>
  <c r="D13" i="89"/>
  <c r="P13" i="89" s="1"/>
  <c r="D12" i="89"/>
  <c r="P12" i="89" s="1"/>
  <c r="D11" i="89"/>
  <c r="D10" i="89"/>
  <c r="L40" i="89"/>
  <c r="L33" i="89"/>
  <c r="K32" i="89"/>
  <c r="K33" i="89" s="1"/>
  <c r="N25" i="89"/>
  <c r="M25" i="89"/>
  <c r="L25" i="89"/>
  <c r="G25" i="89"/>
  <c r="E25" i="89"/>
  <c r="N24" i="89"/>
  <c r="M24" i="89"/>
  <c r="L24" i="89"/>
  <c r="K24" i="89"/>
  <c r="J24" i="89"/>
  <c r="I24" i="89"/>
  <c r="H24" i="89"/>
  <c r="G24" i="89"/>
  <c r="F24" i="89"/>
  <c r="E24" i="89"/>
  <c r="R23" i="89"/>
  <c r="R22" i="89"/>
  <c r="R21" i="89"/>
  <c r="Q21" i="89"/>
  <c r="Q19" i="89"/>
  <c r="R17" i="89"/>
  <c r="Q16" i="89"/>
  <c r="R16" i="89"/>
  <c r="R14" i="89"/>
  <c r="R13" i="89"/>
  <c r="Q13" i="89"/>
  <c r="Q12" i="89"/>
  <c r="O11" i="89"/>
  <c r="Q11" i="89" s="1"/>
  <c r="B11" i="89"/>
  <c r="B12" i="89" s="1"/>
  <c r="B13" i="89" s="1"/>
  <c r="B14" i="89" s="1"/>
  <c r="B15" i="89" s="1"/>
  <c r="B16" i="89" s="1"/>
  <c r="B17" i="89" s="1"/>
  <c r="B18" i="89" s="1"/>
  <c r="B19" i="89" s="1"/>
  <c r="B20" i="89" s="1"/>
  <c r="B21" i="89" s="1"/>
  <c r="B22" i="89" s="1"/>
  <c r="B23" i="89" s="1"/>
  <c r="O10" i="89"/>
  <c r="L5" i="89"/>
  <c r="O23" i="88"/>
  <c r="P23" i="88" s="1"/>
  <c r="P10" i="89" l="1"/>
  <c r="D25" i="89"/>
  <c r="D24" i="89"/>
  <c r="P14" i="89"/>
  <c r="Q10" i="89"/>
  <c r="Q15" i="89"/>
  <c r="P11" i="89"/>
  <c r="R11" i="89"/>
  <c r="R15" i="89"/>
  <c r="Q18" i="89"/>
  <c r="R18" i="89"/>
  <c r="R19" i="89"/>
  <c r="Q23" i="89"/>
  <c r="Q20" i="89"/>
  <c r="O25" i="89"/>
  <c r="R12" i="89"/>
  <c r="Q17" i="89"/>
  <c r="R20" i="89"/>
  <c r="Q14" i="89"/>
  <c r="R10" i="89"/>
  <c r="Q22" i="89"/>
  <c r="O24" i="89"/>
  <c r="O22" i="88"/>
  <c r="P22" i="88" s="1"/>
  <c r="P24" i="89" l="1"/>
  <c r="P25" i="89"/>
  <c r="O21" i="88"/>
  <c r="P21" i="88" s="1"/>
  <c r="O20" i="88" l="1"/>
  <c r="P20" i="88" s="1"/>
  <c r="O19" i="88" l="1"/>
  <c r="P19" i="88" s="1"/>
  <c r="O18" i="88" l="1"/>
  <c r="P18" i="88" s="1"/>
  <c r="O17" i="88"/>
  <c r="P17" i="88" s="1"/>
  <c r="O16" i="88" l="1"/>
  <c r="P16" i="88" s="1"/>
  <c r="V11" i="87" l="1"/>
  <c r="V12" i="87"/>
  <c r="V13" i="87"/>
  <c r="V14" i="87"/>
  <c r="V15" i="87"/>
  <c r="V16" i="87"/>
  <c r="V17" i="87"/>
  <c r="V18" i="87"/>
  <c r="V19" i="87"/>
  <c r="V20" i="87"/>
  <c r="V21" i="87"/>
  <c r="V22" i="87"/>
  <c r="V23" i="87"/>
  <c r="V10" i="87"/>
  <c r="T11" i="87" l="1"/>
  <c r="T12" i="87"/>
  <c r="T13" i="87"/>
  <c r="T14" i="87"/>
  <c r="T15" i="87"/>
  <c r="T16" i="87"/>
  <c r="T17" i="87"/>
  <c r="T18" i="87"/>
  <c r="T19" i="87"/>
  <c r="T20" i="87"/>
  <c r="T21" i="87"/>
  <c r="T22" i="87"/>
  <c r="T23" i="87"/>
  <c r="T10" i="87"/>
  <c r="O15" i="88" l="1"/>
  <c r="P15" i="88" s="1"/>
  <c r="O14" i="88" l="1"/>
  <c r="P14" i="88" s="1"/>
  <c r="O13" i="88" l="1"/>
  <c r="P13" i="88" s="1"/>
  <c r="O12" i="88" l="1"/>
  <c r="P12" i="88" s="1"/>
  <c r="O23" i="87" l="1"/>
  <c r="P23" i="87" s="1"/>
  <c r="K32" i="88"/>
  <c r="L39" i="88" l="1"/>
  <c r="L40" i="88" s="1"/>
  <c r="L33" i="88"/>
  <c r="K33" i="88"/>
  <c r="N25" i="88"/>
  <c r="M25" i="88"/>
  <c r="L25" i="88"/>
  <c r="K25" i="88"/>
  <c r="J25" i="88"/>
  <c r="I25" i="88"/>
  <c r="H25" i="88"/>
  <c r="G25" i="88"/>
  <c r="E25" i="88"/>
  <c r="N24" i="88"/>
  <c r="M24" i="88"/>
  <c r="L24" i="88"/>
  <c r="K24" i="88"/>
  <c r="J24" i="88"/>
  <c r="I24" i="88"/>
  <c r="H24" i="88"/>
  <c r="G24" i="88"/>
  <c r="F24" i="88"/>
  <c r="E24" i="88"/>
  <c r="R23" i="88"/>
  <c r="Q23" i="88"/>
  <c r="R22" i="88"/>
  <c r="Q22" i="88"/>
  <c r="Q20" i="88"/>
  <c r="R19" i="88"/>
  <c r="R18" i="88"/>
  <c r="Q16" i="88"/>
  <c r="R15" i="88"/>
  <c r="R14" i="88"/>
  <c r="Q14" i="88"/>
  <c r="Q12" i="88"/>
  <c r="O11" i="88"/>
  <c r="R11" i="88" s="1"/>
  <c r="B11" i="88"/>
  <c r="B12" i="88" s="1"/>
  <c r="B13" i="88" s="1"/>
  <c r="B14" i="88" s="1"/>
  <c r="B15" i="88" s="1"/>
  <c r="B16" i="88" s="1"/>
  <c r="B17" i="88" s="1"/>
  <c r="B18" i="88" s="1"/>
  <c r="B19" i="88" s="1"/>
  <c r="B20" i="88" s="1"/>
  <c r="B21" i="88" s="1"/>
  <c r="B22" i="88" s="1"/>
  <c r="B23" i="88" s="1"/>
  <c r="O10" i="88"/>
  <c r="R10" i="88" s="1"/>
  <c r="L5" i="88"/>
  <c r="D10" i="88" s="1"/>
  <c r="D25" i="88" s="1"/>
  <c r="D24" i="88" l="1"/>
  <c r="Q10" i="88"/>
  <c r="R13" i="88"/>
  <c r="R16" i="88"/>
  <c r="Q18" i="88"/>
  <c r="R21" i="88"/>
  <c r="R12" i="88"/>
  <c r="Q17" i="88"/>
  <c r="O25" i="88"/>
  <c r="R17" i="88"/>
  <c r="R20" i="88"/>
  <c r="P10" i="88"/>
  <c r="Q13" i="88"/>
  <c r="Q21" i="88"/>
  <c r="O24" i="88"/>
  <c r="Q15" i="88"/>
  <c r="Q19" i="88"/>
  <c r="P11" i="88"/>
  <c r="Q11" i="88"/>
  <c r="L39" i="87"/>
  <c r="P25" i="88" l="1"/>
  <c r="P24" i="88"/>
  <c r="O22" i="87"/>
  <c r="P22" i="87" s="1"/>
  <c r="O21" i="87" l="1"/>
  <c r="P21" i="87" s="1"/>
  <c r="O20" i="87" l="1"/>
  <c r="P20" i="87" s="1"/>
  <c r="O19" i="87" l="1"/>
  <c r="P19" i="87" s="1"/>
  <c r="O16" i="87" l="1"/>
  <c r="P16" i="87" s="1"/>
  <c r="O17" i="87"/>
  <c r="P17" i="87" s="1"/>
  <c r="O18" i="87"/>
  <c r="P18" i="87" s="1"/>
  <c r="V23" i="86" l="1"/>
  <c r="V11" i="86"/>
  <c r="V12" i="86"/>
  <c r="V13" i="86"/>
  <c r="V14" i="86"/>
  <c r="V15" i="86"/>
  <c r="V16" i="86"/>
  <c r="V17" i="86"/>
  <c r="V18" i="86"/>
  <c r="V19" i="86"/>
  <c r="V20" i="86"/>
  <c r="V21" i="86"/>
  <c r="V22" i="86"/>
  <c r="V10" i="86"/>
  <c r="O15" i="87" l="1"/>
  <c r="P15" i="87" s="1"/>
  <c r="T11" i="86" l="1"/>
  <c r="T12" i="86"/>
  <c r="T13" i="86"/>
  <c r="T14" i="86"/>
  <c r="T15" i="86"/>
  <c r="T16" i="86"/>
  <c r="T17" i="86"/>
  <c r="T18" i="86"/>
  <c r="T19" i="86"/>
  <c r="T20" i="86"/>
  <c r="T21" i="86"/>
  <c r="T22" i="86"/>
  <c r="T23" i="86"/>
  <c r="T10" i="86"/>
  <c r="O14" i="87" l="1"/>
  <c r="P14" i="87" s="1"/>
  <c r="O13" i="87" l="1"/>
  <c r="P13" i="87" s="1"/>
  <c r="H25" i="87" l="1"/>
  <c r="I25" i="87"/>
  <c r="J25" i="87"/>
  <c r="K25" i="87"/>
  <c r="L40" i="87" l="1"/>
  <c r="O12" i="87" l="1"/>
  <c r="P12" i="87" s="1"/>
  <c r="L38" i="86" l="1"/>
  <c r="L39" i="86" s="1"/>
  <c r="O23" i="86" l="1"/>
  <c r="P23" i="86" s="1"/>
  <c r="L33" i="87"/>
  <c r="K32" i="87"/>
  <c r="K33" i="87" s="1"/>
  <c r="N25" i="87"/>
  <c r="M25" i="87"/>
  <c r="L25" i="87"/>
  <c r="G25" i="87"/>
  <c r="E25" i="87"/>
  <c r="D25" i="87"/>
  <c r="N24" i="87"/>
  <c r="M24" i="87"/>
  <c r="L24" i="87"/>
  <c r="K24" i="87"/>
  <c r="J24" i="87"/>
  <c r="I24" i="87"/>
  <c r="H24" i="87"/>
  <c r="G24" i="87"/>
  <c r="F24" i="87"/>
  <c r="E24" i="87"/>
  <c r="D24" i="87"/>
  <c r="R23" i="87"/>
  <c r="Q23" i="87"/>
  <c r="R22" i="87"/>
  <c r="Q21" i="87"/>
  <c r="Q19" i="87"/>
  <c r="R17" i="87"/>
  <c r="R14" i="87"/>
  <c r="Q13" i="87"/>
  <c r="O11" i="87"/>
  <c r="Q11" i="87" s="1"/>
  <c r="B11" i="87"/>
  <c r="B12" i="87" s="1"/>
  <c r="B13" i="87" s="1"/>
  <c r="B14" i="87" s="1"/>
  <c r="B15" i="87" s="1"/>
  <c r="B16" i="87" s="1"/>
  <c r="B17" i="87" s="1"/>
  <c r="B18" i="87" s="1"/>
  <c r="B19" i="87" s="1"/>
  <c r="B20" i="87" s="1"/>
  <c r="B21" i="87" s="1"/>
  <c r="B22" i="87" s="1"/>
  <c r="B23" i="87" s="1"/>
  <c r="O10" i="87"/>
  <c r="Q10" i="87" s="1"/>
  <c r="L5" i="87"/>
  <c r="R16" i="87" l="1"/>
  <c r="R21" i="87"/>
  <c r="R13" i="87"/>
  <c r="Q16" i="87"/>
  <c r="R19" i="87"/>
  <c r="R11" i="87"/>
  <c r="R10" i="87"/>
  <c r="Q15" i="87"/>
  <c r="R18" i="87"/>
  <c r="Q12" i="87"/>
  <c r="R15" i="87"/>
  <c r="Q20" i="87"/>
  <c r="P10" i="87"/>
  <c r="R12" i="87"/>
  <c r="Q17" i="87"/>
  <c r="P11" i="87"/>
  <c r="Q14" i="87"/>
  <c r="Q22" i="87"/>
  <c r="O24" i="87"/>
  <c r="O25" i="87"/>
  <c r="Q18" i="87"/>
  <c r="R20" i="87"/>
  <c r="O22" i="86"/>
  <c r="P22" i="86" s="1"/>
  <c r="P25" i="87" l="1"/>
  <c r="P24" i="87"/>
  <c r="O21" i="86"/>
  <c r="P21" i="86" s="1"/>
  <c r="O20" i="86" l="1"/>
  <c r="P20" i="86" s="1"/>
  <c r="O19" i="86" l="1"/>
  <c r="P19" i="86" s="1"/>
  <c r="O18" i="86" l="1"/>
  <c r="P18" i="86" s="1"/>
  <c r="O17" i="86"/>
  <c r="P17" i="86" s="1"/>
  <c r="O16" i="86" l="1"/>
  <c r="P16" i="86" s="1"/>
  <c r="O15" i="86" l="1"/>
  <c r="P15" i="86" s="1"/>
  <c r="O14" i="86" l="1"/>
  <c r="P14" i="86" s="1"/>
  <c r="O13" i="86" l="1"/>
  <c r="P13" i="86" s="1"/>
  <c r="O12" i="86" l="1"/>
  <c r="P12" i="86" s="1"/>
  <c r="K32" i="86"/>
  <c r="D3" i="86" l="1"/>
  <c r="O23" i="85"/>
  <c r="P23" i="85" s="1"/>
  <c r="K38" i="86"/>
  <c r="L33" i="86"/>
  <c r="K33" i="86"/>
  <c r="N25" i="86"/>
  <c r="M25" i="86"/>
  <c r="L25" i="86"/>
  <c r="G25" i="86"/>
  <c r="E25" i="86"/>
  <c r="D25" i="86"/>
  <c r="N24" i="86"/>
  <c r="M24" i="86"/>
  <c r="L24" i="86"/>
  <c r="K24" i="86"/>
  <c r="J24" i="86"/>
  <c r="I24" i="86"/>
  <c r="H24" i="86"/>
  <c r="G24" i="86"/>
  <c r="F24" i="86"/>
  <c r="E24" i="86"/>
  <c r="D24" i="86"/>
  <c r="R23" i="86"/>
  <c r="Q23" i="86"/>
  <c r="R21" i="86"/>
  <c r="Q21" i="86"/>
  <c r="R20" i="86"/>
  <c r="Q20" i="86"/>
  <c r="R19" i="86"/>
  <c r="R18" i="86"/>
  <c r="R17" i="86"/>
  <c r="Q17" i="86"/>
  <c r="R16" i="86"/>
  <c r="Q16" i="86"/>
  <c r="Q15" i="86"/>
  <c r="Q12" i="86"/>
  <c r="O11" i="86"/>
  <c r="P11" i="86" s="1"/>
  <c r="B11" i="86"/>
  <c r="B12" i="86" s="1"/>
  <c r="B13" i="86" s="1"/>
  <c r="B14" i="86" s="1"/>
  <c r="B15" i="86" s="1"/>
  <c r="B16" i="86" s="1"/>
  <c r="B17" i="86" s="1"/>
  <c r="B18" i="86" s="1"/>
  <c r="B19" i="86" s="1"/>
  <c r="B20" i="86" s="1"/>
  <c r="B21" i="86" s="1"/>
  <c r="B22" i="86" s="1"/>
  <c r="B23" i="86" s="1"/>
  <c r="O10" i="86"/>
  <c r="R10" i="86" s="1"/>
  <c r="L5" i="86"/>
  <c r="L3" i="86"/>
  <c r="P10" i="86" l="1"/>
  <c r="Q10" i="86"/>
  <c r="R13" i="86"/>
  <c r="Q13" i="86"/>
  <c r="Q18" i="86"/>
  <c r="R12" i="86"/>
  <c r="R15" i="86"/>
  <c r="Q14" i="86"/>
  <c r="Q22" i="86"/>
  <c r="O24" i="86"/>
  <c r="Q11" i="86"/>
  <c r="R14" i="86"/>
  <c r="Q19" i="86"/>
  <c r="R22" i="86"/>
  <c r="R11" i="86"/>
  <c r="O25" i="86"/>
  <c r="O22" i="85"/>
  <c r="P22" i="85" s="1"/>
  <c r="P25" i="86" l="1"/>
  <c r="P24" i="86"/>
  <c r="O21" i="85"/>
  <c r="P21" i="85" s="1"/>
  <c r="O20" i="85" l="1"/>
  <c r="P20" i="85" s="1"/>
  <c r="O19" i="85" l="1"/>
  <c r="P19" i="85" s="1"/>
  <c r="O16" i="85" l="1"/>
  <c r="P16" i="85" s="1"/>
  <c r="O17" i="85"/>
  <c r="P17" i="85" s="1"/>
  <c r="O18" i="85"/>
  <c r="P18" i="85" s="1"/>
  <c r="K38" i="85" l="1"/>
  <c r="O15" i="85" l="1"/>
  <c r="P15" i="85" s="1"/>
  <c r="L3" i="85" l="1"/>
  <c r="O14" i="85" l="1"/>
  <c r="P14" i="85" s="1"/>
  <c r="L33" i="85" l="1"/>
  <c r="O13" i="85" l="1"/>
  <c r="P13" i="85" s="1"/>
  <c r="M32" i="84" l="1"/>
  <c r="M33" i="84" s="1"/>
  <c r="O23" i="84" l="1"/>
  <c r="P23" i="84" s="1"/>
  <c r="K32" i="85"/>
  <c r="K33" i="85" s="1"/>
  <c r="N25" i="85"/>
  <c r="M25" i="85"/>
  <c r="L25" i="85"/>
  <c r="K25" i="85"/>
  <c r="I25" i="85"/>
  <c r="H25" i="85"/>
  <c r="G25" i="85"/>
  <c r="E25" i="85"/>
  <c r="D25" i="85"/>
  <c r="N24" i="85"/>
  <c r="M24" i="85"/>
  <c r="L24" i="85"/>
  <c r="K24" i="85"/>
  <c r="J24" i="85"/>
  <c r="I24" i="85"/>
  <c r="H24" i="85"/>
  <c r="G24" i="85"/>
  <c r="F24" i="85"/>
  <c r="E24" i="85"/>
  <c r="D24" i="85"/>
  <c r="R23" i="85"/>
  <c r="Q23" i="85"/>
  <c r="Q22" i="85"/>
  <c r="R21" i="85"/>
  <c r="R20" i="85"/>
  <c r="R19" i="85"/>
  <c r="R18" i="85"/>
  <c r="Q17" i="85"/>
  <c r="R17" i="85"/>
  <c r="Q16" i="85"/>
  <c r="R14" i="85"/>
  <c r="R13" i="85"/>
  <c r="O12" i="85"/>
  <c r="R12" i="85" s="1"/>
  <c r="O11" i="85"/>
  <c r="R11" i="85" s="1"/>
  <c r="B11" i="85"/>
  <c r="B12" i="85" s="1"/>
  <c r="B13" i="85" s="1"/>
  <c r="B14" i="85" s="1"/>
  <c r="B15" i="85" s="1"/>
  <c r="B16" i="85" s="1"/>
  <c r="B17" i="85" s="1"/>
  <c r="B18" i="85" s="1"/>
  <c r="B19" i="85" s="1"/>
  <c r="B20" i="85" s="1"/>
  <c r="B21" i="85" s="1"/>
  <c r="B22" i="85" s="1"/>
  <c r="B23" i="85" s="1"/>
  <c r="O10" i="85"/>
  <c r="Q10" i="85" s="1"/>
  <c r="L5" i="85"/>
  <c r="R10" i="85" l="1"/>
  <c r="R15" i="85"/>
  <c r="R22" i="85"/>
  <c r="Q15" i="85"/>
  <c r="P12" i="85"/>
  <c r="Q12" i="85"/>
  <c r="R16" i="85"/>
  <c r="Q20" i="85"/>
  <c r="P11" i="85"/>
  <c r="Q14" i="85"/>
  <c r="O24" i="85"/>
  <c r="Q11" i="85"/>
  <c r="Q19" i="85"/>
  <c r="O25" i="85"/>
  <c r="P10" i="85"/>
  <c r="Q13" i="85"/>
  <c r="Q21" i="85"/>
  <c r="Q18" i="85"/>
  <c r="O22" i="84"/>
  <c r="P22" i="84" s="1"/>
  <c r="P25" i="85" l="1"/>
  <c r="P24" i="85"/>
  <c r="O21" i="84"/>
  <c r="P21" i="84" s="1"/>
  <c r="O20" i="84" l="1"/>
  <c r="P20" i="84" s="1"/>
  <c r="O19" i="84" l="1"/>
  <c r="P19" i="84" s="1"/>
  <c r="O17" i="84" l="1"/>
  <c r="P17" i="84" s="1"/>
  <c r="O18" i="84"/>
  <c r="P18" i="84" s="1"/>
  <c r="O16" i="84" l="1"/>
  <c r="P16" i="84" s="1"/>
  <c r="O15" i="84" l="1"/>
  <c r="P15" i="84" s="1"/>
  <c r="O14" i="84" l="1"/>
  <c r="P14" i="84" s="1"/>
  <c r="O13" i="84" l="1"/>
  <c r="P13" i="84" s="1"/>
  <c r="O23" i="83" l="1"/>
  <c r="P23" i="83" s="1"/>
  <c r="K32" i="84"/>
  <c r="K33" i="84" s="1"/>
  <c r="N25" i="84"/>
  <c r="M25" i="84"/>
  <c r="L25" i="84"/>
  <c r="K25" i="84"/>
  <c r="I25" i="84"/>
  <c r="H25" i="84"/>
  <c r="G25" i="84"/>
  <c r="E25" i="84"/>
  <c r="D25" i="84"/>
  <c r="N24" i="84"/>
  <c r="M24" i="84"/>
  <c r="L24" i="84"/>
  <c r="K24" i="84"/>
  <c r="J24" i="84"/>
  <c r="I24" i="84"/>
  <c r="H24" i="84"/>
  <c r="G24" i="84"/>
  <c r="F24" i="84"/>
  <c r="E24" i="84"/>
  <c r="D24" i="84"/>
  <c r="R23" i="84"/>
  <c r="Q23" i="84"/>
  <c r="Q22" i="84"/>
  <c r="R22" i="84"/>
  <c r="R21" i="84"/>
  <c r="Q21" i="84"/>
  <c r="Q20" i="84"/>
  <c r="R19" i="84"/>
  <c r="R18" i="84"/>
  <c r="R16" i="84"/>
  <c r="Q16" i="84"/>
  <c r="R15" i="84"/>
  <c r="Q14" i="84"/>
  <c r="R14" i="84"/>
  <c r="O12" i="84"/>
  <c r="Q12" i="84" s="1"/>
  <c r="O11" i="84"/>
  <c r="R11" i="84" s="1"/>
  <c r="B11" i="84"/>
  <c r="B12" i="84" s="1"/>
  <c r="B13" i="84" s="1"/>
  <c r="B14" i="84" s="1"/>
  <c r="B15" i="84" s="1"/>
  <c r="B16" i="84" s="1"/>
  <c r="B17" i="84" s="1"/>
  <c r="B18" i="84" s="1"/>
  <c r="B19" i="84" s="1"/>
  <c r="B20" i="84" s="1"/>
  <c r="B21" i="84" s="1"/>
  <c r="B22" i="84" s="1"/>
  <c r="B23" i="84" s="1"/>
  <c r="O10" i="84"/>
  <c r="R10" i="84" s="1"/>
  <c r="L5" i="84"/>
  <c r="R12" i="84" l="1"/>
  <c r="Q13" i="84"/>
  <c r="R20" i="84"/>
  <c r="P10" i="84"/>
  <c r="R13" i="84"/>
  <c r="Q17" i="84"/>
  <c r="Q18" i="84"/>
  <c r="Q10" i="84"/>
  <c r="R17" i="84"/>
  <c r="O24" i="84"/>
  <c r="O25" i="84"/>
  <c r="P11" i="84"/>
  <c r="Q11" i="84"/>
  <c r="P12" i="84"/>
  <c r="Q15" i="84"/>
  <c r="Q19" i="84"/>
  <c r="O21" i="83"/>
  <c r="P21" i="83" s="1"/>
  <c r="O22" i="83"/>
  <c r="P22" i="83" s="1"/>
  <c r="P25" i="84" l="1"/>
  <c r="P24" i="84"/>
  <c r="O20" i="83"/>
  <c r="P20" i="83" s="1"/>
  <c r="O19" i="83" l="1"/>
  <c r="P19" i="83" s="1"/>
  <c r="O17" i="83" l="1"/>
  <c r="P17" i="83" s="1"/>
  <c r="O18" i="83"/>
  <c r="P18" i="83" s="1"/>
  <c r="O16" i="83" l="1"/>
  <c r="P16" i="83" s="1"/>
  <c r="O15" i="83" l="1"/>
  <c r="P15" i="83" s="1"/>
  <c r="O14" i="83" l="1"/>
  <c r="P14" i="83" s="1"/>
  <c r="O13" i="83" l="1"/>
  <c r="P13" i="83" s="1"/>
  <c r="O12" i="83" l="1"/>
  <c r="P12" i="83" s="1"/>
  <c r="O23" i="82" l="1"/>
  <c r="P23" i="82" s="1"/>
  <c r="O11" i="83" l="1"/>
  <c r="P11" i="83" s="1"/>
  <c r="K32" i="83" l="1"/>
  <c r="K33" i="83" s="1"/>
  <c r="N25" i="83"/>
  <c r="M25" i="83"/>
  <c r="L25" i="83"/>
  <c r="K25" i="83"/>
  <c r="I25" i="83"/>
  <c r="H25" i="83"/>
  <c r="G25" i="83"/>
  <c r="E25" i="83"/>
  <c r="D25" i="83"/>
  <c r="N24" i="83"/>
  <c r="M24" i="83"/>
  <c r="L24" i="83"/>
  <c r="J24" i="83"/>
  <c r="I24" i="83"/>
  <c r="H24" i="83"/>
  <c r="G24" i="83"/>
  <c r="F24" i="83"/>
  <c r="E24" i="83"/>
  <c r="D24" i="83"/>
  <c r="R23" i="83"/>
  <c r="Q23" i="83"/>
  <c r="Q22" i="83"/>
  <c r="R22" i="83"/>
  <c r="Q20" i="83"/>
  <c r="R19" i="83"/>
  <c r="R18" i="83"/>
  <c r="Q16" i="83"/>
  <c r="R15" i="83"/>
  <c r="R14" i="83"/>
  <c r="R12" i="83"/>
  <c r="B11" i="83"/>
  <c r="B12" i="83" s="1"/>
  <c r="B13" i="83" s="1"/>
  <c r="B14" i="83" s="1"/>
  <c r="B15" i="83" s="1"/>
  <c r="B16" i="83" s="1"/>
  <c r="B17" i="83" s="1"/>
  <c r="B18" i="83" s="1"/>
  <c r="B19" i="83" s="1"/>
  <c r="B20" i="83" s="1"/>
  <c r="B21" i="83" s="1"/>
  <c r="B22" i="83" s="1"/>
  <c r="B23" i="83" s="1"/>
  <c r="O10" i="83"/>
  <c r="R10" i="83" s="1"/>
  <c r="L5" i="83"/>
  <c r="Q21" i="83" l="1"/>
  <c r="R21" i="83"/>
  <c r="Q14" i="83"/>
  <c r="R16" i="83"/>
  <c r="Q17" i="83"/>
  <c r="Q18" i="83"/>
  <c r="R20" i="83"/>
  <c r="R17" i="83"/>
  <c r="R11" i="83"/>
  <c r="Q11" i="83"/>
  <c r="R13" i="83"/>
  <c r="Q13" i="83"/>
  <c r="O25" i="83"/>
  <c r="P10" i="83"/>
  <c r="Q10" i="83"/>
  <c r="Q15" i="83"/>
  <c r="Q19" i="83"/>
  <c r="K24" i="83"/>
  <c r="O24" i="83"/>
  <c r="Q12" i="83"/>
  <c r="O22" i="82"/>
  <c r="P22" i="82" s="1"/>
  <c r="P25" i="83" l="1"/>
  <c r="P24" i="83"/>
  <c r="O21" i="82"/>
  <c r="P21" i="82" s="1"/>
  <c r="O20" i="82" l="1"/>
  <c r="P20" i="82" s="1"/>
  <c r="O19" i="82" l="1"/>
  <c r="P19" i="82" s="1"/>
  <c r="O16" i="82" l="1"/>
  <c r="P16" i="82" s="1"/>
  <c r="O17" i="82"/>
  <c r="P17" i="82" s="1"/>
  <c r="O18" i="82"/>
  <c r="P18" i="82" s="1"/>
  <c r="O15" i="82" l="1"/>
  <c r="P15" i="82" s="1"/>
  <c r="O14" i="82" l="1"/>
  <c r="P14" i="82" s="1"/>
  <c r="O13" i="82" l="1"/>
  <c r="P13" i="82" s="1"/>
  <c r="O23" i="81" l="1"/>
  <c r="P23" i="81" s="1"/>
  <c r="K32" i="82" l="1"/>
  <c r="K33" i="82" s="1"/>
  <c r="N25" i="82"/>
  <c r="M25" i="82"/>
  <c r="L25" i="82"/>
  <c r="I25" i="82"/>
  <c r="H25" i="82"/>
  <c r="G25" i="82"/>
  <c r="E25" i="82"/>
  <c r="D25" i="82"/>
  <c r="N24" i="82"/>
  <c r="M24" i="82"/>
  <c r="L24" i="82"/>
  <c r="J24" i="82"/>
  <c r="I24" i="82"/>
  <c r="H24" i="82"/>
  <c r="G24" i="82"/>
  <c r="F24" i="82"/>
  <c r="E24" i="82"/>
  <c r="D24" i="82"/>
  <c r="R23" i="82"/>
  <c r="Q23" i="82"/>
  <c r="R22" i="82"/>
  <c r="R21" i="82"/>
  <c r="R20" i="82"/>
  <c r="Q20" i="82"/>
  <c r="R19" i="82"/>
  <c r="R16" i="82"/>
  <c r="R15" i="82"/>
  <c r="Q15" i="82"/>
  <c r="R13" i="82"/>
  <c r="O12" i="82"/>
  <c r="P12" i="82" s="1"/>
  <c r="O11" i="82"/>
  <c r="Q11" i="82" s="1"/>
  <c r="B11" i="82"/>
  <c r="B12" i="82" s="1"/>
  <c r="B13" i="82" s="1"/>
  <c r="B14" i="82" s="1"/>
  <c r="B15" i="82" s="1"/>
  <c r="B16" i="82" s="1"/>
  <c r="B17" i="82" s="1"/>
  <c r="B18" i="82" s="1"/>
  <c r="B19" i="82" s="1"/>
  <c r="B20" i="82" s="1"/>
  <c r="B21" i="82" s="1"/>
  <c r="B22" i="82" s="1"/>
  <c r="B23" i="82" s="1"/>
  <c r="O10" i="82"/>
  <c r="R10" i="82" s="1"/>
  <c r="L5" i="82"/>
  <c r="D4" i="82"/>
  <c r="R12" i="82" l="1"/>
  <c r="Q12" i="82"/>
  <c r="R11" i="82"/>
  <c r="Q13" i="82"/>
  <c r="Q16" i="82"/>
  <c r="Q21" i="82"/>
  <c r="Q22" i="82"/>
  <c r="Q14" i="82"/>
  <c r="R14" i="82"/>
  <c r="Q17" i="82"/>
  <c r="R17" i="82"/>
  <c r="Q18" i="82"/>
  <c r="R18" i="82"/>
  <c r="O25" i="82"/>
  <c r="P10" i="82"/>
  <c r="K24" i="82"/>
  <c r="O24" i="82"/>
  <c r="Q10" i="82"/>
  <c r="P11" i="82"/>
  <c r="Q19" i="82"/>
  <c r="K25" i="82"/>
  <c r="O22" i="81"/>
  <c r="P22" i="81" s="1"/>
  <c r="P24" i="82" l="1"/>
  <c r="P25" i="82"/>
  <c r="O21" i="81"/>
  <c r="P21" i="81" s="1"/>
  <c r="O20" i="81" l="1"/>
  <c r="P20" i="81" s="1"/>
  <c r="O16" i="81" l="1"/>
  <c r="O19" i="81"/>
  <c r="P19" i="81" l="1"/>
  <c r="K18" i="81" l="1"/>
  <c r="O18" i="81" s="1"/>
  <c r="K17" i="81" l="1"/>
  <c r="O17" i="81" s="1"/>
  <c r="P17" i="81" l="1"/>
  <c r="P18" i="81"/>
  <c r="P16" i="81" l="1"/>
  <c r="O15" i="81" l="1"/>
  <c r="P15" i="81" s="1"/>
  <c r="K14" i="81" l="1"/>
  <c r="O14" i="81" l="1"/>
  <c r="P14" i="81" s="1"/>
  <c r="O13" i="81" l="1"/>
  <c r="P13" i="81" s="1"/>
  <c r="O12" i="81" l="1"/>
  <c r="P12" i="81" s="1"/>
  <c r="O11" i="81" l="1"/>
  <c r="P11" i="81" s="1"/>
  <c r="D4" i="81" l="1"/>
  <c r="K32" i="81" l="1"/>
  <c r="K33" i="81" s="1"/>
  <c r="N25" i="81"/>
  <c r="M25" i="81"/>
  <c r="L25" i="81"/>
  <c r="K25" i="81"/>
  <c r="I25" i="81"/>
  <c r="H25" i="81"/>
  <c r="G25" i="81"/>
  <c r="E25" i="81"/>
  <c r="D25" i="81"/>
  <c r="N24" i="81"/>
  <c r="M24" i="81"/>
  <c r="L24" i="81"/>
  <c r="K24" i="81"/>
  <c r="J24" i="81"/>
  <c r="I24" i="81"/>
  <c r="H24" i="81"/>
  <c r="G24" i="81"/>
  <c r="F24" i="81"/>
  <c r="E24" i="81"/>
  <c r="D24" i="81"/>
  <c r="R23" i="81"/>
  <c r="R21" i="81"/>
  <c r="R20" i="81"/>
  <c r="R19" i="81"/>
  <c r="Q19" i="81"/>
  <c r="R18" i="81"/>
  <c r="R17" i="81"/>
  <c r="Q17" i="81"/>
  <c r="R16" i="81"/>
  <c r="R15" i="81"/>
  <c r="R13" i="81"/>
  <c r="R12" i="81"/>
  <c r="Q11" i="81"/>
  <c r="B11" i="81"/>
  <c r="B12" i="81" s="1"/>
  <c r="B13" i="81" s="1"/>
  <c r="B14" i="81" s="1"/>
  <c r="B15" i="81" s="1"/>
  <c r="B16" i="81" s="1"/>
  <c r="B17" i="81" s="1"/>
  <c r="B18" i="81" s="1"/>
  <c r="B19" i="81" s="1"/>
  <c r="B20" i="81" s="1"/>
  <c r="B21" i="81" s="1"/>
  <c r="B22" i="81" s="1"/>
  <c r="B23" i="81" s="1"/>
  <c r="O10" i="81"/>
  <c r="R10" i="81" s="1"/>
  <c r="L5" i="81"/>
  <c r="L2" i="81"/>
  <c r="R14" i="81" l="1"/>
  <c r="R11" i="81"/>
  <c r="Q22" i="81"/>
  <c r="R22" i="81"/>
  <c r="Q14" i="81"/>
  <c r="Q16" i="81"/>
  <c r="Q13" i="81"/>
  <c r="Q21" i="81"/>
  <c r="O24" i="81"/>
  <c r="O25" i="81"/>
  <c r="P10" i="81"/>
  <c r="Q10" i="81"/>
  <c r="Q18" i="81"/>
  <c r="Q15" i="81"/>
  <c r="Q23" i="81"/>
  <c r="Q12" i="81"/>
  <c r="Q20" i="81"/>
  <c r="K32" i="80"/>
  <c r="P25" i="81" l="1"/>
  <c r="P24" i="81"/>
  <c r="K33" i="80"/>
  <c r="B11" i="80" l="1"/>
  <c r="B12" i="80" s="1"/>
  <c r="B13" i="80" s="1"/>
  <c r="B14" i="80" s="1"/>
  <c r="B15" i="80" s="1"/>
  <c r="B16" i="80" s="1"/>
  <c r="B17" i="80" s="1"/>
  <c r="B18" i="80" s="1"/>
  <c r="B19" i="80" s="1"/>
  <c r="B20" i="80" s="1"/>
  <c r="B21" i="80" s="1"/>
  <c r="B22" i="80" s="1"/>
  <c r="B23" i="80" s="1"/>
  <c r="N25" i="80"/>
  <c r="M25" i="80"/>
  <c r="L25" i="80"/>
  <c r="K25" i="80"/>
  <c r="J25" i="80"/>
  <c r="I25" i="80"/>
  <c r="H25" i="80"/>
  <c r="G25" i="80"/>
  <c r="E25" i="80"/>
  <c r="D25" i="80"/>
  <c r="N24" i="80"/>
  <c r="M24" i="80"/>
  <c r="L24" i="80"/>
  <c r="K24" i="80"/>
  <c r="J24" i="80"/>
  <c r="I24" i="80"/>
  <c r="H24" i="80"/>
  <c r="G24" i="80"/>
  <c r="F24" i="80"/>
  <c r="E24" i="80"/>
  <c r="D24" i="80"/>
  <c r="O23" i="80"/>
  <c r="R23" i="80" s="1"/>
  <c r="O22" i="80"/>
  <c r="P22" i="80" s="1"/>
  <c r="O21" i="80"/>
  <c r="R21" i="80" s="1"/>
  <c r="O20" i="80"/>
  <c r="P20" i="80" s="1"/>
  <c r="O19" i="80"/>
  <c r="R19" i="80" s="1"/>
  <c r="O18" i="80"/>
  <c r="P18" i="80" s="1"/>
  <c r="O17" i="80"/>
  <c r="R17" i="80" s="1"/>
  <c r="O16" i="80"/>
  <c r="P16" i="80" s="1"/>
  <c r="O15" i="80"/>
  <c r="R15" i="80" s="1"/>
  <c r="O14" i="80"/>
  <c r="P14" i="80" s="1"/>
  <c r="O13" i="80"/>
  <c r="R13" i="80" s="1"/>
  <c r="O12" i="80"/>
  <c r="R12" i="80" s="1"/>
  <c r="O11" i="80"/>
  <c r="R11" i="80" s="1"/>
  <c r="O10" i="80"/>
  <c r="L5" i="80"/>
  <c r="L2" i="80"/>
  <c r="O25" i="80" l="1"/>
  <c r="P12" i="80"/>
  <c r="Q10" i="80"/>
  <c r="Q12" i="80"/>
  <c r="Q14" i="80"/>
  <c r="Q16" i="80"/>
  <c r="Q18" i="80"/>
  <c r="Q20" i="80"/>
  <c r="Q22" i="80"/>
  <c r="R10" i="80"/>
  <c r="R14" i="80"/>
  <c r="R16" i="80"/>
  <c r="R18" i="80"/>
  <c r="R20" i="80"/>
  <c r="R22" i="80"/>
  <c r="O24" i="80"/>
  <c r="P13" i="80"/>
  <c r="P17" i="80"/>
  <c r="P23" i="80"/>
  <c r="Q11" i="80"/>
  <c r="Q13" i="80"/>
  <c r="Q15" i="80"/>
  <c r="Q17" i="80"/>
  <c r="Q19" i="80"/>
  <c r="Q21" i="80"/>
  <c r="Q23" i="80"/>
  <c r="P10" i="80"/>
  <c r="P11" i="80"/>
  <c r="P15" i="80"/>
  <c r="P19" i="80"/>
  <c r="P21" i="80"/>
  <c r="O23" i="79"/>
  <c r="P23" i="79" s="1"/>
  <c r="P24" i="80" l="1"/>
  <c r="P25" i="80"/>
  <c r="O22" i="79"/>
  <c r="P22" i="79" s="1"/>
  <c r="O21" i="79" l="1"/>
  <c r="P21" i="79" s="1"/>
  <c r="O20" i="79" l="1"/>
  <c r="P20" i="79" s="1"/>
  <c r="O19" i="79" l="1"/>
  <c r="P19" i="79" s="1"/>
  <c r="O16" i="79" l="1"/>
  <c r="P16" i="79" s="1"/>
  <c r="O17" i="79"/>
  <c r="P17" i="79" s="1"/>
  <c r="O18" i="79"/>
  <c r="P18" i="79" s="1"/>
  <c r="O15" i="79" l="1"/>
  <c r="P15" i="79" s="1"/>
  <c r="K32" i="79" l="1"/>
  <c r="N25" i="79"/>
  <c r="M25" i="79"/>
  <c r="L25" i="79"/>
  <c r="K25" i="79"/>
  <c r="J25" i="79"/>
  <c r="I25" i="79"/>
  <c r="H25" i="79"/>
  <c r="G25" i="79"/>
  <c r="E25" i="79"/>
  <c r="D25" i="79"/>
  <c r="N24" i="79"/>
  <c r="M24" i="79"/>
  <c r="L24" i="79"/>
  <c r="K24" i="79"/>
  <c r="J24" i="79"/>
  <c r="I24" i="79"/>
  <c r="H24" i="79"/>
  <c r="G24" i="79"/>
  <c r="F24" i="79"/>
  <c r="E24" i="79"/>
  <c r="D24" i="79"/>
  <c r="Q23" i="79"/>
  <c r="Q22" i="79"/>
  <c r="Q21" i="79"/>
  <c r="R20" i="79"/>
  <c r="Q19" i="79"/>
  <c r="R18" i="79"/>
  <c r="Q17" i="79"/>
  <c r="Q16" i="79"/>
  <c r="Q15" i="79"/>
  <c r="O14" i="79"/>
  <c r="R14" i="79" s="1"/>
  <c r="O13" i="79"/>
  <c r="Q13" i="79" s="1"/>
  <c r="O12" i="79"/>
  <c r="Q12" i="79" s="1"/>
  <c r="O11" i="79"/>
  <c r="Q11" i="79" s="1"/>
  <c r="O10" i="79"/>
  <c r="L5" i="79"/>
  <c r="L2" i="79"/>
  <c r="O25" i="79" l="1"/>
  <c r="P11" i="79"/>
  <c r="R11" i="79"/>
  <c r="R15" i="79"/>
  <c r="R19" i="79"/>
  <c r="R23" i="79"/>
  <c r="P13" i="79"/>
  <c r="R13" i="79"/>
  <c r="R17" i="79"/>
  <c r="R21" i="79"/>
  <c r="P12" i="79"/>
  <c r="Q10" i="79"/>
  <c r="Q14" i="79"/>
  <c r="Q18" i="79"/>
  <c r="R10" i="79"/>
  <c r="R12" i="79"/>
  <c r="R16" i="79"/>
  <c r="R22" i="79"/>
  <c r="O24" i="79"/>
  <c r="P10" i="79"/>
  <c r="P14" i="79"/>
  <c r="Q20" i="79"/>
  <c r="O23" i="78"/>
  <c r="P23" i="78" s="1"/>
  <c r="P25" i="79" l="1"/>
  <c r="P24" i="79"/>
  <c r="O22" i="78"/>
  <c r="P22" i="78" s="1"/>
  <c r="O21" i="78" l="1"/>
  <c r="P21" i="78" s="1"/>
  <c r="O20" i="78" l="1"/>
  <c r="P20" i="78" s="1"/>
  <c r="O19" i="78" l="1"/>
  <c r="P19" i="78" s="1"/>
  <c r="O16" i="78" l="1"/>
  <c r="P16" i="78" s="1"/>
  <c r="O17" i="78"/>
  <c r="P17" i="78" s="1"/>
  <c r="O18" i="78"/>
  <c r="P18" i="78" s="1"/>
  <c r="O15" i="78" l="1"/>
  <c r="P15" i="78" s="1"/>
  <c r="O14" i="78" l="1"/>
  <c r="P14" i="78" s="1"/>
  <c r="O13" i="78" l="1"/>
  <c r="P13" i="78" s="1"/>
  <c r="O12" i="78" l="1"/>
  <c r="P12" i="78" s="1"/>
  <c r="H25" i="78" l="1"/>
  <c r="I25" i="78"/>
  <c r="J25" i="78"/>
  <c r="K25" i="78"/>
  <c r="K32" i="78" l="1"/>
  <c r="N25" i="78"/>
  <c r="M25" i="78"/>
  <c r="L25" i="78"/>
  <c r="G25" i="78"/>
  <c r="E25" i="78"/>
  <c r="N24" i="78"/>
  <c r="M24" i="78"/>
  <c r="L24" i="78"/>
  <c r="K24" i="78"/>
  <c r="J24" i="78"/>
  <c r="I24" i="78"/>
  <c r="H24" i="78"/>
  <c r="G24" i="78"/>
  <c r="F24" i="78"/>
  <c r="E24" i="78"/>
  <c r="R23" i="78"/>
  <c r="R21" i="78"/>
  <c r="Q20" i="78"/>
  <c r="Q18" i="78"/>
  <c r="R17" i="78"/>
  <c r="R16" i="78"/>
  <c r="R15" i="78"/>
  <c r="Q13" i="78"/>
  <c r="R12" i="78"/>
  <c r="O11" i="78"/>
  <c r="R11" i="78" s="1"/>
  <c r="D24" i="78"/>
  <c r="O10" i="78"/>
  <c r="Q10" i="78" s="1"/>
  <c r="D25" i="78"/>
  <c r="L5" i="78"/>
  <c r="L2" i="78"/>
  <c r="R20" i="78" l="1"/>
  <c r="Q15" i="78"/>
  <c r="R13" i="78"/>
  <c r="Q23" i="78"/>
  <c r="R18" i="78"/>
  <c r="Q12" i="78"/>
  <c r="R10" i="78"/>
  <c r="Q17" i="78"/>
  <c r="Q14" i="78"/>
  <c r="Q22" i="78"/>
  <c r="Q11" i="78"/>
  <c r="R14" i="78"/>
  <c r="Q19" i="78"/>
  <c r="R22" i="78"/>
  <c r="O25" i="78"/>
  <c r="P11" i="78"/>
  <c r="Q16" i="78"/>
  <c r="R19" i="78"/>
  <c r="O24" i="78"/>
  <c r="P10" i="78"/>
  <c r="Q21" i="78"/>
  <c r="O23" i="77"/>
  <c r="P24" i="78" l="1"/>
  <c r="P25" i="78"/>
  <c r="O22" i="77"/>
  <c r="O21" i="77" l="1"/>
  <c r="O20" i="77" l="1"/>
  <c r="O19" i="77" l="1"/>
  <c r="O16" i="77" l="1"/>
  <c r="O17" i="77"/>
  <c r="O18" i="77"/>
  <c r="O15" i="77" l="1"/>
  <c r="O14" i="77" l="1"/>
  <c r="V20" i="76" l="1"/>
  <c r="V21" i="76"/>
  <c r="V22" i="76"/>
  <c r="V23" i="76"/>
  <c r="V11" i="76"/>
  <c r="V12" i="76"/>
  <c r="V13" i="76"/>
  <c r="V14" i="76"/>
  <c r="V15" i="76"/>
  <c r="V16" i="76"/>
  <c r="V17" i="76"/>
  <c r="V18" i="76"/>
  <c r="V19" i="76"/>
  <c r="V10" i="76"/>
  <c r="T11" i="76" l="1"/>
  <c r="T12" i="76"/>
  <c r="T13" i="76"/>
  <c r="T14" i="76"/>
  <c r="T15" i="76"/>
  <c r="T16" i="76"/>
  <c r="T17" i="76"/>
  <c r="T18" i="76"/>
  <c r="T19" i="76"/>
  <c r="T10" i="76"/>
  <c r="O13" i="77" l="1"/>
  <c r="O12" i="77" l="1"/>
  <c r="K32" i="77" l="1"/>
  <c r="N25" i="77"/>
  <c r="M25" i="77"/>
  <c r="L25" i="77"/>
  <c r="K25" i="77"/>
  <c r="J25" i="77"/>
  <c r="I25" i="77"/>
  <c r="H25" i="77"/>
  <c r="G25" i="77"/>
  <c r="E25" i="77"/>
  <c r="N24" i="77"/>
  <c r="M24" i="77"/>
  <c r="L24" i="77"/>
  <c r="K24" i="77"/>
  <c r="J24" i="77"/>
  <c r="I24" i="77"/>
  <c r="H24" i="77"/>
  <c r="G24" i="77"/>
  <c r="F24" i="77"/>
  <c r="E24" i="77"/>
  <c r="R23" i="77"/>
  <c r="D23" i="77"/>
  <c r="P23" i="77" s="1"/>
  <c r="Q22" i="77"/>
  <c r="D22" i="77"/>
  <c r="P22" i="77" s="1"/>
  <c r="D21" i="77"/>
  <c r="P21" i="77" s="1"/>
  <c r="R20" i="77"/>
  <c r="D20" i="77"/>
  <c r="P20" i="77" s="1"/>
  <c r="Q19" i="77"/>
  <c r="D19" i="77"/>
  <c r="P19" i="77" s="1"/>
  <c r="D18" i="77"/>
  <c r="P18" i="77" s="1"/>
  <c r="R17" i="77"/>
  <c r="D17" i="77"/>
  <c r="P17" i="77" s="1"/>
  <c r="D16" i="77"/>
  <c r="P16" i="77" s="1"/>
  <c r="R15" i="77"/>
  <c r="D15" i="77"/>
  <c r="P15" i="77" s="1"/>
  <c r="D14" i="77"/>
  <c r="P14" i="77" s="1"/>
  <c r="Q13" i="77"/>
  <c r="D13" i="77"/>
  <c r="P13" i="77" s="1"/>
  <c r="R12" i="77"/>
  <c r="D12" i="77"/>
  <c r="P12" i="77" s="1"/>
  <c r="O11" i="77"/>
  <c r="R11" i="77" s="1"/>
  <c r="D11" i="77"/>
  <c r="O10" i="77"/>
  <c r="D10" i="77"/>
  <c r="L5" i="77"/>
  <c r="L2" i="77"/>
  <c r="D24" i="77" l="1"/>
  <c r="Q14" i="77"/>
  <c r="R22" i="77"/>
  <c r="R19" i="77"/>
  <c r="O24" i="77"/>
  <c r="P11" i="77"/>
  <c r="Q11" i="77"/>
  <c r="Q16" i="77"/>
  <c r="R16" i="77"/>
  <c r="R14" i="77"/>
  <c r="Q12" i="77"/>
  <c r="Q21" i="77"/>
  <c r="Q10" i="77"/>
  <c r="R13" i="77"/>
  <c r="Q18" i="77"/>
  <c r="R21" i="77"/>
  <c r="D25" i="77"/>
  <c r="R10" i="77"/>
  <c r="Q15" i="77"/>
  <c r="R18" i="77"/>
  <c r="Q23" i="77"/>
  <c r="Q20" i="77"/>
  <c r="O25" i="77"/>
  <c r="P10" i="77"/>
  <c r="Q17" i="77"/>
  <c r="O23" i="76"/>
  <c r="P25" i="77" l="1"/>
  <c r="P24" i="77"/>
  <c r="O22" i="76"/>
  <c r="O21" i="76" l="1"/>
  <c r="O20" i="76" l="1"/>
  <c r="O19" i="76" l="1"/>
  <c r="O17" i="76" l="1"/>
  <c r="O18" i="76"/>
  <c r="O16" i="76"/>
  <c r="O15" i="76" l="1"/>
  <c r="O12" i="76" l="1"/>
  <c r="O13" i="76"/>
  <c r="O14" i="76"/>
  <c r="N25" i="76"/>
  <c r="M25" i="76"/>
  <c r="L25" i="76"/>
  <c r="K25" i="76"/>
  <c r="J25" i="76"/>
  <c r="I25" i="76"/>
  <c r="H25" i="76"/>
  <c r="D23" i="76" l="1"/>
  <c r="P23" i="76" s="1"/>
  <c r="D22" i="76"/>
  <c r="P22" i="76" s="1"/>
  <c r="D21" i="76"/>
  <c r="P21" i="76" s="1"/>
  <c r="D20" i="76"/>
  <c r="P20" i="76" s="1"/>
  <c r="D19" i="76"/>
  <c r="P19" i="76" s="1"/>
  <c r="D18" i="76"/>
  <c r="P18" i="76" s="1"/>
  <c r="D17" i="76"/>
  <c r="P17" i="76" s="1"/>
  <c r="D16" i="76"/>
  <c r="P16" i="76" s="1"/>
  <c r="D15" i="76"/>
  <c r="P15" i="76" s="1"/>
  <c r="D14" i="76"/>
  <c r="P14" i="76" s="1"/>
  <c r="D13" i="76"/>
  <c r="P13" i="76" s="1"/>
  <c r="D12" i="76"/>
  <c r="P12" i="76" s="1"/>
  <c r="D11" i="76"/>
  <c r="D10" i="76"/>
  <c r="L5" i="76"/>
  <c r="K32" i="76"/>
  <c r="G25" i="76"/>
  <c r="E25" i="76"/>
  <c r="N24" i="76"/>
  <c r="M24" i="76"/>
  <c r="L24" i="76"/>
  <c r="K24" i="76"/>
  <c r="J24" i="76"/>
  <c r="I24" i="76"/>
  <c r="H24" i="76"/>
  <c r="G24" i="76"/>
  <c r="F24" i="76"/>
  <c r="E24" i="76"/>
  <c r="R23" i="76"/>
  <c r="Q23" i="76"/>
  <c r="R22" i="76"/>
  <c r="R21" i="76"/>
  <c r="R20" i="76"/>
  <c r="R19" i="76"/>
  <c r="R18" i="76"/>
  <c r="Q18" i="76"/>
  <c r="R17" i="76"/>
  <c r="R16" i="76"/>
  <c r="Q15" i="76"/>
  <c r="R15" i="76"/>
  <c r="Q14" i="76"/>
  <c r="R13" i="76"/>
  <c r="Q13" i="76"/>
  <c r="Q12" i="76"/>
  <c r="R12" i="76"/>
  <c r="O11" i="76"/>
  <c r="R11" i="76" s="1"/>
  <c r="O10" i="76"/>
  <c r="L2" i="76"/>
  <c r="P10" i="76" l="1"/>
  <c r="D25" i="76"/>
  <c r="O25" i="76"/>
  <c r="Q10" i="76"/>
  <c r="D24" i="76"/>
  <c r="Q20" i="76"/>
  <c r="R10" i="76"/>
  <c r="Q22" i="76"/>
  <c r="Q11" i="76"/>
  <c r="R14" i="76"/>
  <c r="Q19" i="76"/>
  <c r="Q17" i="76"/>
  <c r="P11" i="76"/>
  <c r="Q16" i="76"/>
  <c r="O24" i="76"/>
  <c r="Q21" i="76"/>
  <c r="O23" i="75"/>
  <c r="P23" i="75" s="1"/>
  <c r="P25" i="76" l="1"/>
  <c r="P24" i="76"/>
  <c r="O22" i="75"/>
  <c r="P22" i="75" s="1"/>
  <c r="O21" i="75" l="1"/>
  <c r="P21" i="75" s="1"/>
  <c r="O20" i="75" l="1"/>
  <c r="P20" i="75" s="1"/>
  <c r="O16" i="75" l="1"/>
  <c r="P16" i="75" s="1"/>
  <c r="O17" i="75"/>
  <c r="P17" i="75" s="1"/>
  <c r="O18" i="75"/>
  <c r="P18" i="75" s="1"/>
  <c r="O19" i="75"/>
  <c r="P19" i="75" s="1"/>
  <c r="O15" i="75" l="1"/>
  <c r="P15" i="75" s="1"/>
  <c r="O14" i="75" l="1"/>
  <c r="P14" i="75" s="1"/>
  <c r="O13" i="75" l="1"/>
  <c r="P13" i="75" s="1"/>
  <c r="J25" i="75" l="1"/>
  <c r="K32" i="75"/>
  <c r="N25" i="75"/>
  <c r="M25" i="75"/>
  <c r="L25" i="75"/>
  <c r="K25" i="75"/>
  <c r="I25" i="75"/>
  <c r="H25" i="75"/>
  <c r="G25" i="75"/>
  <c r="E25" i="75"/>
  <c r="D25" i="75"/>
  <c r="N24" i="75"/>
  <c r="M24" i="75"/>
  <c r="L24" i="75"/>
  <c r="K24" i="75"/>
  <c r="J24" i="75"/>
  <c r="I24" i="75"/>
  <c r="H24" i="75"/>
  <c r="G24" i="75"/>
  <c r="F24" i="75"/>
  <c r="E24" i="75"/>
  <c r="D24" i="75"/>
  <c r="R23" i="75"/>
  <c r="R22" i="75"/>
  <c r="Q21" i="75"/>
  <c r="Q20" i="75"/>
  <c r="R19" i="75"/>
  <c r="R17" i="75"/>
  <c r="Q15" i="75"/>
  <c r="R14" i="75"/>
  <c r="Q13" i="75"/>
  <c r="O12" i="75"/>
  <c r="O11" i="75"/>
  <c r="R11" i="75" s="1"/>
  <c r="B11" i="75"/>
  <c r="B12" i="75" s="1"/>
  <c r="B13" i="75" s="1"/>
  <c r="B14" i="75" s="1"/>
  <c r="B15" i="75" s="1"/>
  <c r="B16" i="75" s="1"/>
  <c r="B17" i="75" s="1"/>
  <c r="B18" i="75" s="1"/>
  <c r="B19" i="75" s="1"/>
  <c r="B20" i="75" s="1"/>
  <c r="B21" i="75" s="1"/>
  <c r="B22" i="75" s="1"/>
  <c r="B23" i="75" s="1"/>
  <c r="O10" i="75"/>
  <c r="P10" i="75" s="1"/>
  <c r="L2" i="75"/>
  <c r="R15" i="75" l="1"/>
  <c r="Q16" i="75"/>
  <c r="R13" i="75"/>
  <c r="R16" i="75"/>
  <c r="Q18" i="75"/>
  <c r="O25" i="75"/>
  <c r="Q23" i="75"/>
  <c r="Q11" i="75"/>
  <c r="R18" i="75"/>
  <c r="Q19" i="75"/>
  <c r="Q10" i="75"/>
  <c r="R10" i="75"/>
  <c r="R21" i="75"/>
  <c r="R12" i="75"/>
  <c r="Q17" i="75"/>
  <c r="R20" i="75"/>
  <c r="P11" i="75"/>
  <c r="Q14" i="75"/>
  <c r="Q22" i="75"/>
  <c r="Q12" i="75"/>
  <c r="O24" i="75"/>
  <c r="P12" i="75"/>
  <c r="P25" i="75" l="1"/>
  <c r="P24" i="75"/>
  <c r="O23" i="74" l="1"/>
  <c r="P23" i="74" s="1"/>
  <c r="O22" i="74" l="1"/>
  <c r="P22" i="74" s="1"/>
  <c r="O21" i="74" l="1"/>
  <c r="P21" i="74" s="1"/>
  <c r="O20" i="74" l="1"/>
  <c r="P20" i="74" s="1"/>
  <c r="O19" i="74" l="1"/>
  <c r="P19" i="74" s="1"/>
  <c r="O17" i="74" l="1"/>
  <c r="P17" i="74" s="1"/>
  <c r="O18" i="74"/>
  <c r="P18" i="74" s="1"/>
  <c r="O15" i="74" l="1"/>
  <c r="P15" i="74" s="1"/>
  <c r="O16" i="74"/>
  <c r="P16" i="74" s="1"/>
  <c r="O14" i="74" l="1"/>
  <c r="P14" i="74" s="1"/>
  <c r="O13" i="74" l="1"/>
  <c r="P13" i="74" s="1"/>
  <c r="I25" i="74" l="1"/>
  <c r="E24" i="74" l="1"/>
  <c r="E25" i="74"/>
  <c r="K32" i="74"/>
  <c r="N25" i="74"/>
  <c r="M25" i="74"/>
  <c r="L25" i="74"/>
  <c r="K25" i="74"/>
  <c r="H25" i="74"/>
  <c r="G25" i="74"/>
  <c r="D25" i="74"/>
  <c r="N24" i="74"/>
  <c r="M24" i="74"/>
  <c r="L24" i="74"/>
  <c r="K24" i="74"/>
  <c r="J24" i="74"/>
  <c r="I24" i="74"/>
  <c r="H24" i="74"/>
  <c r="G24" i="74"/>
  <c r="F24" i="74"/>
  <c r="D24" i="74"/>
  <c r="R23" i="74"/>
  <c r="R22" i="74"/>
  <c r="R21" i="74"/>
  <c r="Q20" i="74"/>
  <c r="Q19" i="74"/>
  <c r="R18" i="74"/>
  <c r="R16" i="74"/>
  <c r="R15" i="74"/>
  <c r="R14" i="74"/>
  <c r="Q13" i="74"/>
  <c r="O12" i="74"/>
  <c r="O11" i="74"/>
  <c r="P11" i="74" s="1"/>
  <c r="B11" i="74"/>
  <c r="B12" i="74" s="1"/>
  <c r="B13" i="74" s="1"/>
  <c r="B14" i="74" s="1"/>
  <c r="B15" i="74" s="1"/>
  <c r="B16" i="74" s="1"/>
  <c r="B17" i="74" s="1"/>
  <c r="B18" i="74" s="1"/>
  <c r="B19" i="74" s="1"/>
  <c r="B20" i="74" s="1"/>
  <c r="B21" i="74" s="1"/>
  <c r="B22" i="74" s="1"/>
  <c r="B23" i="74" s="1"/>
  <c r="O10" i="74"/>
  <c r="L2" i="74"/>
  <c r="Q12" i="74" l="1"/>
  <c r="P12" i="74"/>
  <c r="R12" i="74"/>
  <c r="Q22" i="74"/>
  <c r="Q17" i="74"/>
  <c r="O25" i="74"/>
  <c r="R17" i="74"/>
  <c r="Q14" i="74"/>
  <c r="R20" i="74"/>
  <c r="Q11" i="74"/>
  <c r="R11" i="74"/>
  <c r="Q16" i="74"/>
  <c r="R19" i="74"/>
  <c r="O24" i="74"/>
  <c r="Q21" i="74"/>
  <c r="Q10" i="74"/>
  <c r="R13" i="74"/>
  <c r="Q18" i="74"/>
  <c r="P10" i="74"/>
  <c r="R10" i="74"/>
  <c r="Q15" i="74"/>
  <c r="Q23" i="74"/>
  <c r="P25" i="74" l="1"/>
  <c r="P24" i="74"/>
  <c r="O23" i="73" l="1"/>
  <c r="P23" i="73" s="1"/>
  <c r="O22" i="73"/>
  <c r="P22" i="73" s="1"/>
  <c r="O21" i="73" l="1"/>
  <c r="P21" i="73" s="1"/>
  <c r="O20" i="73" l="1"/>
  <c r="P20" i="73" s="1"/>
  <c r="O19" i="73" l="1"/>
  <c r="P19" i="73" s="1"/>
  <c r="K32" i="73" l="1"/>
  <c r="N25" i="73"/>
  <c r="M25" i="73"/>
  <c r="L25" i="73"/>
  <c r="K25" i="73"/>
  <c r="I25" i="73"/>
  <c r="H25" i="73"/>
  <c r="G25" i="73"/>
  <c r="E25" i="73"/>
  <c r="D25" i="73"/>
  <c r="N24" i="73"/>
  <c r="M24" i="73"/>
  <c r="L24" i="73"/>
  <c r="K24" i="73"/>
  <c r="J24" i="73"/>
  <c r="I24" i="73"/>
  <c r="H24" i="73"/>
  <c r="G24" i="73"/>
  <c r="F24" i="73"/>
  <c r="E24" i="73"/>
  <c r="D24" i="73"/>
  <c r="Q23" i="73"/>
  <c r="R22" i="73"/>
  <c r="Q21" i="73"/>
  <c r="R19" i="73"/>
  <c r="O18" i="73"/>
  <c r="R18" i="73" s="1"/>
  <c r="O17" i="73"/>
  <c r="R17" i="73" s="1"/>
  <c r="O16" i="73"/>
  <c r="R16" i="73" s="1"/>
  <c r="O15" i="73"/>
  <c r="Q15" i="73" s="1"/>
  <c r="O14" i="73"/>
  <c r="Q14" i="73" s="1"/>
  <c r="O13" i="73"/>
  <c r="Q13" i="73" s="1"/>
  <c r="O12" i="73"/>
  <c r="P12" i="73" s="1"/>
  <c r="O11" i="73"/>
  <c r="R11" i="73" s="1"/>
  <c r="B11" i="73"/>
  <c r="B12" i="73" s="1"/>
  <c r="B13" i="73" s="1"/>
  <c r="B14" i="73" s="1"/>
  <c r="B15" i="73" s="1"/>
  <c r="B16" i="73" s="1"/>
  <c r="B17" i="73" s="1"/>
  <c r="B18" i="73" s="1"/>
  <c r="B19" i="73" s="1"/>
  <c r="B20" i="73" s="1"/>
  <c r="B21" i="73" s="1"/>
  <c r="B22" i="73" s="1"/>
  <c r="B23" i="73" s="1"/>
  <c r="O10" i="73"/>
  <c r="K5" i="73"/>
  <c r="L2" i="73"/>
  <c r="R21" i="73" l="1"/>
  <c r="O25" i="73"/>
  <c r="R13" i="73"/>
  <c r="Q20" i="73"/>
  <c r="Q17" i="73"/>
  <c r="R15" i="73"/>
  <c r="Q12" i="73"/>
  <c r="P15" i="73"/>
  <c r="Q18" i="73"/>
  <c r="R23" i="73"/>
  <c r="P13" i="73"/>
  <c r="P17" i="73"/>
  <c r="R20" i="73"/>
  <c r="Q10" i="73"/>
  <c r="R12" i="73"/>
  <c r="P14" i="73"/>
  <c r="Q22" i="73"/>
  <c r="Q11" i="73"/>
  <c r="R14" i="73"/>
  <c r="P16" i="73"/>
  <c r="Q19" i="73"/>
  <c r="P11" i="73"/>
  <c r="Q16" i="73"/>
  <c r="O24" i="73"/>
  <c r="P10" i="73"/>
  <c r="P18" i="73"/>
  <c r="R10" i="73"/>
  <c r="O23" i="72"/>
  <c r="P23" i="72" s="1"/>
  <c r="P24" i="73" l="1"/>
  <c r="P25" i="73"/>
  <c r="O22" i="72" l="1"/>
  <c r="P22" i="72" s="1"/>
  <c r="O21" i="72" l="1"/>
  <c r="P21" i="72" s="1"/>
  <c r="O20" i="72" l="1"/>
  <c r="P20" i="72" s="1"/>
  <c r="O19" i="72" l="1"/>
  <c r="P19" i="72" s="1"/>
  <c r="O17" i="72" l="1"/>
  <c r="P17" i="72" s="1"/>
  <c r="O18" i="72"/>
  <c r="P18" i="72" s="1"/>
  <c r="K32" i="72"/>
  <c r="O15" i="72" l="1"/>
  <c r="P15" i="72" s="1"/>
  <c r="O16" i="72"/>
  <c r="P16" i="72" s="1"/>
  <c r="O14" i="72" l="1"/>
  <c r="P14" i="72" s="1"/>
  <c r="K5" i="72" l="1"/>
  <c r="O13" i="72"/>
  <c r="P13" i="72" s="1"/>
  <c r="O12" i="72" l="1"/>
  <c r="P12" i="72" s="1"/>
  <c r="K25" i="72" l="1"/>
  <c r="H25" i="72" l="1"/>
  <c r="I25" i="72"/>
  <c r="O23" i="71" l="1"/>
  <c r="P23" i="71" s="1"/>
  <c r="D25" i="72" l="1"/>
  <c r="N25" i="72"/>
  <c r="M25" i="72"/>
  <c r="L25" i="72"/>
  <c r="G25" i="72"/>
  <c r="E25" i="72"/>
  <c r="N24" i="72"/>
  <c r="M24" i="72"/>
  <c r="L24" i="72"/>
  <c r="K24" i="72"/>
  <c r="J24" i="72"/>
  <c r="I24" i="72"/>
  <c r="H24" i="72"/>
  <c r="G24" i="72"/>
  <c r="F24" i="72"/>
  <c r="E24" i="72"/>
  <c r="R23" i="72"/>
  <c r="Q23" i="72"/>
  <c r="R22" i="72"/>
  <c r="Q21" i="72"/>
  <c r="R21" i="72"/>
  <c r="R19" i="72"/>
  <c r="Q18" i="72"/>
  <c r="R18" i="72"/>
  <c r="R17" i="72"/>
  <c r="Q16" i="72"/>
  <c r="Q15" i="72"/>
  <c r="R14" i="72"/>
  <c r="R13" i="72"/>
  <c r="O11" i="72"/>
  <c r="R11" i="72" s="1"/>
  <c r="B11" i="72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O10" i="72"/>
  <c r="R10" i="72" s="1"/>
  <c r="L2" i="72"/>
  <c r="P10" i="72" l="1"/>
  <c r="D24" i="72"/>
  <c r="Q10" i="72"/>
  <c r="Q12" i="72"/>
  <c r="Q20" i="72"/>
  <c r="R16" i="72"/>
  <c r="Q13" i="72"/>
  <c r="Q17" i="72"/>
  <c r="R20" i="72"/>
  <c r="R12" i="72"/>
  <c r="P11" i="72"/>
  <c r="Q14" i="72"/>
  <c r="Q22" i="72"/>
  <c r="O24" i="72"/>
  <c r="Q11" i="72"/>
  <c r="R15" i="72"/>
  <c r="Q19" i="72"/>
  <c r="O25" i="72"/>
  <c r="O22" i="71"/>
  <c r="P22" i="71" s="1"/>
  <c r="P24" i="72" l="1"/>
  <c r="P25" i="72"/>
  <c r="O21" i="71"/>
  <c r="P21" i="71" s="1"/>
  <c r="O20" i="71" l="1"/>
  <c r="P20" i="71" s="1"/>
  <c r="O19" i="71" l="1"/>
  <c r="P19" i="71" s="1"/>
  <c r="O17" i="71" l="1"/>
  <c r="P17" i="71" s="1"/>
  <c r="O18" i="71"/>
  <c r="P18" i="71" s="1"/>
  <c r="O16" i="71" l="1"/>
  <c r="P16" i="71" s="1"/>
  <c r="O15" i="71" l="1"/>
  <c r="P15" i="71" s="1"/>
  <c r="W11" i="70" l="1"/>
  <c r="W12" i="70"/>
  <c r="W10" i="70"/>
  <c r="W14" i="70"/>
  <c r="W15" i="70"/>
  <c r="W16" i="70"/>
  <c r="W17" i="70"/>
  <c r="W18" i="70"/>
  <c r="W19" i="70"/>
  <c r="W20" i="70"/>
  <c r="W21" i="70"/>
  <c r="W22" i="70"/>
  <c r="W23" i="70"/>
  <c r="W13" i="70"/>
  <c r="U11" i="70"/>
  <c r="U12" i="70"/>
  <c r="U13" i="70"/>
  <c r="U14" i="70"/>
  <c r="U15" i="70"/>
  <c r="U16" i="70"/>
  <c r="U17" i="70"/>
  <c r="U18" i="70"/>
  <c r="U19" i="70"/>
  <c r="U20" i="70"/>
  <c r="U21" i="70"/>
  <c r="U22" i="70"/>
  <c r="U23" i="70"/>
  <c r="U10" i="70"/>
  <c r="O14" i="71" l="1"/>
  <c r="P14" i="71" s="1"/>
  <c r="O13" i="71" l="1"/>
  <c r="P13" i="71" s="1"/>
  <c r="O12" i="71" l="1"/>
  <c r="P12" i="71" s="1"/>
  <c r="O11" i="71" l="1"/>
  <c r="P11" i="71" s="1"/>
  <c r="O23" i="70"/>
  <c r="P23" i="70" s="1"/>
  <c r="E24" i="71" l="1"/>
  <c r="N25" i="71"/>
  <c r="M25" i="71"/>
  <c r="L25" i="71"/>
  <c r="K25" i="71"/>
  <c r="J25" i="71"/>
  <c r="I25" i="71"/>
  <c r="H25" i="71"/>
  <c r="G25" i="71"/>
  <c r="E25" i="71"/>
  <c r="D25" i="71"/>
  <c r="N24" i="71"/>
  <c r="M24" i="71"/>
  <c r="L24" i="71"/>
  <c r="K24" i="71"/>
  <c r="J24" i="71"/>
  <c r="I24" i="71"/>
  <c r="H24" i="71"/>
  <c r="G24" i="71"/>
  <c r="F24" i="71"/>
  <c r="D24" i="71"/>
  <c r="R23" i="71"/>
  <c r="Q23" i="71"/>
  <c r="R22" i="71"/>
  <c r="Q20" i="71"/>
  <c r="Q19" i="71"/>
  <c r="R18" i="71"/>
  <c r="Q17" i="71"/>
  <c r="R16" i="71"/>
  <c r="R15" i="71"/>
  <c r="Q14" i="71"/>
  <c r="Q12" i="71"/>
  <c r="Q11" i="71"/>
  <c r="B11" i="71"/>
  <c r="B12" i="71" s="1"/>
  <c r="B13" i="71" s="1"/>
  <c r="B14" i="71" s="1"/>
  <c r="B15" i="71" s="1"/>
  <c r="B16" i="71" s="1"/>
  <c r="B17" i="71" s="1"/>
  <c r="B18" i="71" s="1"/>
  <c r="B19" i="71" s="1"/>
  <c r="B20" i="71" s="1"/>
  <c r="B21" i="71" s="1"/>
  <c r="B22" i="71" s="1"/>
  <c r="B23" i="71" s="1"/>
  <c r="O10" i="71"/>
  <c r="P10" i="71" s="1"/>
  <c r="L2" i="71"/>
  <c r="R14" i="71" l="1"/>
  <c r="R17" i="71"/>
  <c r="Q22" i="71"/>
  <c r="R20" i="71"/>
  <c r="R12" i="71"/>
  <c r="O24" i="71"/>
  <c r="R19" i="71"/>
  <c r="R11" i="71"/>
  <c r="Q21" i="71"/>
  <c r="Q18" i="71"/>
  <c r="R21" i="71"/>
  <c r="O25" i="71"/>
  <c r="Q16" i="71"/>
  <c r="Q13" i="71"/>
  <c r="Q10" i="71"/>
  <c r="R13" i="71"/>
  <c r="R10" i="71"/>
  <c r="Q15" i="71"/>
  <c r="O22" i="70"/>
  <c r="P22" i="70" s="1"/>
  <c r="P25" i="71" l="1"/>
  <c r="P24" i="71"/>
  <c r="O21" i="70"/>
  <c r="P21" i="70" s="1"/>
  <c r="O20" i="70" l="1"/>
  <c r="P20" i="70" s="1"/>
  <c r="O19" i="70" l="1"/>
  <c r="P19" i="70" s="1"/>
  <c r="O17" i="70" l="1"/>
  <c r="P17" i="70" s="1"/>
  <c r="O18" i="70"/>
  <c r="P18" i="70" s="1"/>
  <c r="O16" i="70" l="1"/>
  <c r="P16" i="70" s="1"/>
  <c r="K24" i="69" l="1"/>
  <c r="W11" i="69" l="1"/>
  <c r="W12" i="69"/>
  <c r="W13" i="69"/>
  <c r="W14" i="69"/>
  <c r="W15" i="69"/>
  <c r="W16" i="69"/>
  <c r="W17" i="69"/>
  <c r="W18" i="69"/>
  <c r="W19" i="69"/>
  <c r="W20" i="69"/>
  <c r="W21" i="69"/>
  <c r="W22" i="69"/>
  <c r="W23" i="69"/>
  <c r="W10" i="69"/>
  <c r="V11" i="69" l="1"/>
  <c r="V12" i="69"/>
  <c r="V13" i="69"/>
  <c r="V14" i="69"/>
  <c r="V15" i="69"/>
  <c r="V16" i="69"/>
  <c r="V17" i="69"/>
  <c r="V18" i="69"/>
  <c r="V19" i="69"/>
  <c r="V20" i="69"/>
  <c r="V21" i="69"/>
  <c r="V22" i="69"/>
  <c r="V23" i="69"/>
  <c r="V10" i="69"/>
  <c r="V24" i="69" l="1"/>
  <c r="O15" i="70"/>
  <c r="P15" i="70" s="1"/>
  <c r="T11" i="69" l="1"/>
  <c r="T12" i="69"/>
  <c r="T13" i="69"/>
  <c r="T14" i="69"/>
  <c r="T15" i="69"/>
  <c r="T16" i="69"/>
  <c r="T17" i="69"/>
  <c r="T18" i="69"/>
  <c r="T19" i="69"/>
  <c r="T20" i="69"/>
  <c r="T21" i="69"/>
  <c r="T22" i="69"/>
  <c r="T23" i="69"/>
  <c r="T10" i="69"/>
  <c r="T24" i="69" l="1"/>
  <c r="O14" i="70"/>
  <c r="P14" i="70" s="1"/>
  <c r="O13" i="70" l="1"/>
  <c r="P13" i="70" s="1"/>
  <c r="O12" i="70" l="1"/>
  <c r="P12" i="70" s="1"/>
  <c r="O11" i="70" l="1"/>
  <c r="P11" i="70" s="1"/>
  <c r="K32" i="70" l="1"/>
  <c r="N25" i="70"/>
  <c r="M25" i="70"/>
  <c r="L25" i="70"/>
  <c r="K25" i="70"/>
  <c r="J25" i="70"/>
  <c r="I25" i="70"/>
  <c r="H25" i="70"/>
  <c r="G25" i="70"/>
  <c r="E25" i="70"/>
  <c r="D25" i="70"/>
  <c r="N24" i="70"/>
  <c r="M24" i="70"/>
  <c r="L24" i="70"/>
  <c r="K24" i="70"/>
  <c r="J24" i="70"/>
  <c r="I24" i="70"/>
  <c r="H24" i="70"/>
  <c r="G24" i="70"/>
  <c r="F24" i="70"/>
  <c r="E24" i="70"/>
  <c r="D24" i="70"/>
  <c r="Q23" i="70"/>
  <c r="Q22" i="70"/>
  <c r="R20" i="70"/>
  <c r="R19" i="70"/>
  <c r="R18" i="70"/>
  <c r="Q17" i="70"/>
  <c r="R16" i="70"/>
  <c r="Q15" i="70"/>
  <c r="Q14" i="70"/>
  <c r="R13" i="70"/>
  <c r="R12" i="70"/>
  <c r="B11" i="70"/>
  <c r="B12" i="70" s="1"/>
  <c r="B13" i="70" s="1"/>
  <c r="B14" i="70" s="1"/>
  <c r="B15" i="70" s="1"/>
  <c r="B16" i="70" s="1"/>
  <c r="B17" i="70" s="1"/>
  <c r="B18" i="70" s="1"/>
  <c r="B19" i="70" s="1"/>
  <c r="B20" i="70" s="1"/>
  <c r="B21" i="70" s="1"/>
  <c r="B22" i="70" s="1"/>
  <c r="B23" i="70" s="1"/>
  <c r="O10" i="70"/>
  <c r="L2" i="70"/>
  <c r="Q11" i="70" l="1"/>
  <c r="R15" i="70"/>
  <c r="R22" i="70"/>
  <c r="Q12" i="70"/>
  <c r="Q16" i="70"/>
  <c r="Q19" i="70"/>
  <c r="R23" i="70"/>
  <c r="R11" i="70"/>
  <c r="O25" i="70"/>
  <c r="Q20" i="70"/>
  <c r="R14" i="70"/>
  <c r="R17" i="70"/>
  <c r="P10" i="70"/>
  <c r="Q13" i="70"/>
  <c r="Q21" i="70"/>
  <c r="O24" i="70"/>
  <c r="Q10" i="70"/>
  <c r="Q18" i="70"/>
  <c r="R21" i="70"/>
  <c r="R10" i="70"/>
  <c r="O23" i="69"/>
  <c r="P23" i="69" s="1"/>
  <c r="P25" i="70" l="1"/>
  <c r="P24" i="70"/>
  <c r="O22" i="69"/>
  <c r="P22" i="69" s="1"/>
  <c r="O21" i="69" l="1"/>
  <c r="P21" i="69" s="1"/>
  <c r="O20" i="69" l="1"/>
  <c r="P20" i="69" s="1"/>
  <c r="O19" i="69" l="1"/>
  <c r="P19" i="69" s="1"/>
  <c r="O16" i="69" l="1"/>
  <c r="P16" i="69" s="1"/>
  <c r="O17" i="69"/>
  <c r="P17" i="69" s="1"/>
  <c r="O18" i="69"/>
  <c r="P18" i="69" s="1"/>
  <c r="O15" i="69" l="1"/>
  <c r="P15" i="69" s="1"/>
  <c r="O14" i="69" l="1"/>
  <c r="P14" i="69" s="1"/>
  <c r="K32" i="69" l="1"/>
  <c r="N25" i="69"/>
  <c r="M25" i="69"/>
  <c r="L25" i="69"/>
  <c r="K25" i="69"/>
  <c r="J25" i="69"/>
  <c r="I25" i="69"/>
  <c r="H25" i="69"/>
  <c r="G25" i="69"/>
  <c r="E25" i="69"/>
  <c r="D25" i="69"/>
  <c r="N24" i="69"/>
  <c r="M24" i="69"/>
  <c r="L24" i="69"/>
  <c r="J24" i="69"/>
  <c r="I24" i="69"/>
  <c r="H24" i="69"/>
  <c r="G24" i="69"/>
  <c r="F24" i="69"/>
  <c r="E24" i="69"/>
  <c r="D24" i="69"/>
  <c r="R23" i="69"/>
  <c r="Q21" i="69"/>
  <c r="R20" i="69"/>
  <c r="Q19" i="69"/>
  <c r="R18" i="69"/>
  <c r="Q17" i="69"/>
  <c r="Q15" i="69"/>
  <c r="O13" i="69"/>
  <c r="Q13" i="69" s="1"/>
  <c r="O12" i="69"/>
  <c r="R12" i="69" s="1"/>
  <c r="O11" i="69"/>
  <c r="R11" i="69" s="1"/>
  <c r="B11" i="69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O10" i="69"/>
  <c r="P10" i="69" s="1"/>
  <c r="L2" i="69"/>
  <c r="R16" i="69" l="1"/>
  <c r="Q16" i="69"/>
  <c r="R19" i="69"/>
  <c r="R17" i="69"/>
  <c r="Q14" i="69"/>
  <c r="R14" i="69"/>
  <c r="Q22" i="69"/>
  <c r="P11" i="69"/>
  <c r="R22" i="69"/>
  <c r="Q11" i="69"/>
  <c r="R13" i="69"/>
  <c r="P13" i="69"/>
  <c r="Q23" i="69"/>
  <c r="Q12" i="69"/>
  <c r="R15" i="69"/>
  <c r="Q20" i="69"/>
  <c r="O25" i="69"/>
  <c r="Q10" i="69"/>
  <c r="Q18" i="69"/>
  <c r="R21" i="69"/>
  <c r="R10" i="69"/>
  <c r="P12" i="69"/>
  <c r="O24" i="69"/>
  <c r="O23" i="68"/>
  <c r="P23" i="68" s="1"/>
  <c r="P24" i="69" l="1"/>
  <c r="P25" i="69"/>
  <c r="O22" i="68" l="1"/>
  <c r="P22" i="68" s="1"/>
  <c r="O21" i="68" l="1"/>
  <c r="P21" i="68" s="1"/>
  <c r="O20" i="68" l="1"/>
  <c r="P20" i="68" s="1"/>
  <c r="O19" i="68" l="1"/>
  <c r="P19" i="68" s="1"/>
  <c r="O16" i="68" l="1"/>
  <c r="P16" i="68" s="1"/>
  <c r="O17" i="68"/>
  <c r="P17" i="68" s="1"/>
  <c r="O18" i="68"/>
  <c r="P18" i="68" s="1"/>
  <c r="O15" i="68" l="1"/>
  <c r="P15" i="68" s="1"/>
  <c r="O12" i="68" l="1"/>
  <c r="P12" i="68" s="1"/>
  <c r="O13" i="68"/>
  <c r="P13" i="68" s="1"/>
  <c r="O14" i="68"/>
  <c r="P14" i="68" s="1"/>
  <c r="K32" i="68" l="1"/>
  <c r="N25" i="68"/>
  <c r="M25" i="68"/>
  <c r="L25" i="68"/>
  <c r="K25" i="68"/>
  <c r="J25" i="68"/>
  <c r="I25" i="68"/>
  <c r="H25" i="68"/>
  <c r="G25" i="68"/>
  <c r="E25" i="68"/>
  <c r="D25" i="68"/>
  <c r="N24" i="68"/>
  <c r="M24" i="68"/>
  <c r="L24" i="68"/>
  <c r="K24" i="68"/>
  <c r="J24" i="68"/>
  <c r="I24" i="68"/>
  <c r="H24" i="68"/>
  <c r="G24" i="68"/>
  <c r="F24" i="68"/>
  <c r="E24" i="68"/>
  <c r="D24" i="68"/>
  <c r="Q23" i="68"/>
  <c r="R22" i="68"/>
  <c r="R21" i="68"/>
  <c r="R20" i="68"/>
  <c r="R19" i="68"/>
  <c r="Q19" i="68"/>
  <c r="R18" i="68"/>
  <c r="Q17" i="68"/>
  <c r="Q16" i="68"/>
  <c r="R15" i="68"/>
  <c r="R14" i="68"/>
  <c r="Q14" i="68"/>
  <c r="R13" i="68"/>
  <c r="R12" i="68"/>
  <c r="O11" i="68"/>
  <c r="Q11" i="68" s="1"/>
  <c r="B11" i="68"/>
  <c r="B12" i="68" s="1"/>
  <c r="B13" i="68" s="1"/>
  <c r="B14" i="68" s="1"/>
  <c r="B15" i="68" s="1"/>
  <c r="B16" i="68" s="1"/>
  <c r="B17" i="68" s="1"/>
  <c r="B18" i="68" s="1"/>
  <c r="B19" i="68" s="1"/>
  <c r="B20" i="68" s="1"/>
  <c r="B21" i="68" s="1"/>
  <c r="B22" i="68" s="1"/>
  <c r="B23" i="68" s="1"/>
  <c r="O10" i="68"/>
  <c r="R10" i="68" s="1"/>
  <c r="L2" i="68"/>
  <c r="P11" i="68" l="1"/>
  <c r="R11" i="68"/>
  <c r="R17" i="68"/>
  <c r="Q22" i="68"/>
  <c r="O24" i="68"/>
  <c r="Q13" i="68"/>
  <c r="R16" i="68"/>
  <c r="Q21" i="68"/>
  <c r="Q18" i="68"/>
  <c r="Q15" i="68"/>
  <c r="Q12" i="68"/>
  <c r="Q20" i="68"/>
  <c r="R23" i="68"/>
  <c r="O25" i="68"/>
  <c r="P10" i="68"/>
  <c r="Q10" i="68"/>
  <c r="P25" i="68" l="1"/>
  <c r="P24" i="68"/>
  <c r="I25" i="67"/>
  <c r="J25" i="67"/>
  <c r="K25" i="67"/>
  <c r="I24" i="67"/>
  <c r="J24" i="67"/>
  <c r="K24" i="67"/>
  <c r="H25" i="67"/>
  <c r="H24" i="67"/>
  <c r="K32" i="67" l="1"/>
  <c r="N25" i="67"/>
  <c r="M25" i="67"/>
  <c r="L25" i="67"/>
  <c r="G25" i="67"/>
  <c r="E25" i="67"/>
  <c r="D25" i="67"/>
  <c r="N24" i="67"/>
  <c r="M24" i="67"/>
  <c r="L24" i="67"/>
  <c r="G24" i="67"/>
  <c r="F24" i="67"/>
  <c r="E24" i="67"/>
  <c r="D24" i="67"/>
  <c r="O23" i="67"/>
  <c r="O22" i="67"/>
  <c r="P22" i="67" s="1"/>
  <c r="O21" i="67"/>
  <c r="O20" i="67"/>
  <c r="O19" i="67"/>
  <c r="O18" i="67"/>
  <c r="O17" i="67"/>
  <c r="P17" i="67" s="1"/>
  <c r="O16" i="67"/>
  <c r="O15" i="67"/>
  <c r="O14" i="67"/>
  <c r="O13" i="67"/>
  <c r="O12" i="67"/>
  <c r="O11" i="67"/>
  <c r="R11" i="67" s="1"/>
  <c r="B11" i="67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O10" i="67"/>
  <c r="R10" i="67" s="1"/>
  <c r="L2" i="67"/>
  <c r="R23" i="67" l="1"/>
  <c r="P23" i="67"/>
  <c r="R21" i="67"/>
  <c r="P21" i="67"/>
  <c r="Q20" i="67"/>
  <c r="P20" i="67"/>
  <c r="R19" i="67"/>
  <c r="P19" i="67"/>
  <c r="R18" i="67"/>
  <c r="P18" i="67"/>
  <c r="R16" i="67"/>
  <c r="P16" i="67"/>
  <c r="R15" i="67"/>
  <c r="P15" i="67"/>
  <c r="R14" i="67"/>
  <c r="P14" i="67"/>
  <c r="R13" i="67"/>
  <c r="P13" i="67"/>
  <c r="Q12" i="67"/>
  <c r="P12" i="67"/>
  <c r="R22" i="67"/>
  <c r="R17" i="67"/>
  <c r="Q22" i="67"/>
  <c r="Q14" i="67"/>
  <c r="R20" i="67"/>
  <c r="Q17" i="67"/>
  <c r="R12" i="67"/>
  <c r="O25" i="67"/>
  <c r="P11" i="67"/>
  <c r="Q11" i="67"/>
  <c r="Q19" i="67"/>
  <c r="Q16" i="67"/>
  <c r="O24" i="67"/>
  <c r="P10" i="67"/>
  <c r="Q13" i="67"/>
  <c r="Q21" i="67"/>
  <c r="Q10" i="67"/>
  <c r="Q18" i="67"/>
  <c r="Q15" i="67"/>
  <c r="Q23" i="67"/>
  <c r="P25" i="67" l="1"/>
  <c r="P24" i="67"/>
  <c r="K32" i="65"/>
  <c r="T11" i="65" l="1"/>
  <c r="T12" i="65"/>
  <c r="T13" i="65"/>
  <c r="T14" i="65"/>
  <c r="T15" i="65"/>
  <c r="T16" i="65"/>
  <c r="T17" i="65"/>
  <c r="T18" i="65"/>
  <c r="T19" i="65"/>
  <c r="T20" i="65"/>
  <c r="T10" i="65"/>
  <c r="T11" i="64" l="1"/>
  <c r="T12" i="64"/>
  <c r="T13" i="64"/>
  <c r="T14" i="64"/>
  <c r="T15" i="64"/>
  <c r="T16" i="64"/>
  <c r="T17" i="64"/>
  <c r="T18" i="64"/>
  <c r="T19" i="64"/>
  <c r="T20" i="64"/>
  <c r="T10" i="64"/>
  <c r="O23" i="66" l="1"/>
  <c r="O22" i="66"/>
  <c r="P22" i="66" s="1"/>
  <c r="O21" i="66"/>
  <c r="P21" i="66" s="1"/>
  <c r="O20" i="66"/>
  <c r="P20" i="66" s="1"/>
  <c r="O19" i="66"/>
  <c r="P19" i="66" s="1"/>
  <c r="O18" i="66"/>
  <c r="P18" i="66" s="1"/>
  <c r="O17" i="66"/>
  <c r="P17" i="66" s="1"/>
  <c r="O16" i="66"/>
  <c r="P16" i="66" s="1"/>
  <c r="O15" i="66"/>
  <c r="P15" i="66" s="1"/>
  <c r="O14" i="66"/>
  <c r="O13" i="66"/>
  <c r="P13" i="66" s="1"/>
  <c r="O12" i="66"/>
  <c r="P12" i="66" s="1"/>
  <c r="O11" i="66"/>
  <c r="P11" i="66" s="1"/>
  <c r="P23" i="66" l="1"/>
  <c r="R23" i="66"/>
  <c r="P14" i="66"/>
  <c r="R14" i="66"/>
  <c r="K24" i="66"/>
  <c r="K25" i="66"/>
  <c r="K32" i="66" l="1"/>
  <c r="N25" i="66"/>
  <c r="M25" i="66"/>
  <c r="L25" i="66"/>
  <c r="I25" i="66"/>
  <c r="H25" i="66"/>
  <c r="G25" i="66"/>
  <c r="E25" i="66"/>
  <c r="D25" i="66"/>
  <c r="N24" i="66"/>
  <c r="M24" i="66"/>
  <c r="L24" i="66"/>
  <c r="J24" i="66"/>
  <c r="I24" i="66"/>
  <c r="H24" i="66"/>
  <c r="G24" i="66"/>
  <c r="F24" i="66"/>
  <c r="E24" i="66"/>
  <c r="D24" i="66"/>
  <c r="R22" i="66"/>
  <c r="R20" i="66"/>
  <c r="R19" i="66"/>
  <c r="R18" i="66"/>
  <c r="R16" i="66"/>
  <c r="R15" i="66"/>
  <c r="Q12" i="66"/>
  <c r="R11" i="66"/>
  <c r="B11" i="66"/>
  <c r="B12" i="66" s="1"/>
  <c r="B13" i="66" s="1"/>
  <c r="B14" i="66" s="1"/>
  <c r="B15" i="66" s="1"/>
  <c r="B16" i="66" s="1"/>
  <c r="B17" i="66" s="1"/>
  <c r="B18" i="66" s="1"/>
  <c r="B19" i="66" s="1"/>
  <c r="B20" i="66" s="1"/>
  <c r="B21" i="66" s="1"/>
  <c r="B22" i="66" s="1"/>
  <c r="B23" i="66" s="1"/>
  <c r="O10" i="66"/>
  <c r="L2" i="66"/>
  <c r="P10" i="66" l="1"/>
  <c r="Q10" i="66"/>
  <c r="R13" i="66"/>
  <c r="R12" i="66"/>
  <c r="O24" i="66"/>
  <c r="Q13" i="66"/>
  <c r="Q14" i="66"/>
  <c r="Q17" i="66"/>
  <c r="Q18" i="66"/>
  <c r="Q21" i="66"/>
  <c r="Q22" i="66"/>
  <c r="R17" i="66"/>
  <c r="R21" i="66"/>
  <c r="R10" i="66"/>
  <c r="Q11" i="66"/>
  <c r="Q15" i="66"/>
  <c r="Q19" i="66"/>
  <c r="Q23" i="66"/>
  <c r="O25" i="66"/>
  <c r="Q16" i="66"/>
  <c r="Q20" i="66"/>
  <c r="J25" i="64"/>
  <c r="F25" i="64"/>
  <c r="N25" i="64"/>
  <c r="M25" i="64"/>
  <c r="L25" i="64"/>
  <c r="M24" i="64"/>
  <c r="P25" i="66" l="1"/>
  <c r="P24" i="66"/>
  <c r="N25" i="65"/>
  <c r="K25" i="65"/>
  <c r="I25" i="65"/>
  <c r="H25" i="65"/>
  <c r="G25" i="65"/>
  <c r="E25" i="65"/>
  <c r="D25" i="65"/>
  <c r="N24" i="65"/>
  <c r="M24" i="65"/>
  <c r="L24" i="65"/>
  <c r="K24" i="65"/>
  <c r="J24" i="65"/>
  <c r="I24" i="65"/>
  <c r="H24" i="65"/>
  <c r="G24" i="65"/>
  <c r="F24" i="65"/>
  <c r="E24" i="65"/>
  <c r="D24" i="65"/>
  <c r="O23" i="65"/>
  <c r="R23" i="65" s="1"/>
  <c r="O22" i="65"/>
  <c r="R22" i="65" s="1"/>
  <c r="O21" i="65"/>
  <c r="R21" i="65" s="1"/>
  <c r="O20" i="65"/>
  <c r="Q20" i="65" s="1"/>
  <c r="O19" i="65"/>
  <c r="R19" i="65" s="1"/>
  <c r="O18" i="65"/>
  <c r="R18" i="65" s="1"/>
  <c r="O17" i="65"/>
  <c r="P17" i="65" s="1"/>
  <c r="O16" i="65"/>
  <c r="P16" i="65" s="1"/>
  <c r="O15" i="65"/>
  <c r="R15" i="65" s="1"/>
  <c r="O14" i="65"/>
  <c r="R14" i="65" s="1"/>
  <c r="O13" i="65"/>
  <c r="R13" i="65" s="1"/>
  <c r="O12" i="65"/>
  <c r="Q12" i="65" s="1"/>
  <c r="O11" i="65"/>
  <c r="R11" i="65" s="1"/>
  <c r="B11" i="65"/>
  <c r="B12" i="65" s="1"/>
  <c r="B13" i="65" s="1"/>
  <c r="B14" i="65" s="1"/>
  <c r="B15" i="65" s="1"/>
  <c r="B16" i="65" s="1"/>
  <c r="B17" i="65" s="1"/>
  <c r="B18" i="65" s="1"/>
  <c r="B19" i="65" s="1"/>
  <c r="B20" i="65" s="1"/>
  <c r="B21" i="65" s="1"/>
  <c r="B22" i="65" s="1"/>
  <c r="B23" i="65" s="1"/>
  <c r="O10" i="65"/>
  <c r="L2" i="65"/>
  <c r="P11" i="65" l="1"/>
  <c r="Q11" i="65"/>
  <c r="P12" i="65"/>
  <c r="R12" i="65"/>
  <c r="O25" i="65"/>
  <c r="P15" i="65"/>
  <c r="P19" i="65"/>
  <c r="P22" i="65"/>
  <c r="Q15" i="65"/>
  <c r="Q19" i="65"/>
  <c r="Q22" i="65"/>
  <c r="P14" i="65"/>
  <c r="Q17" i="65"/>
  <c r="P20" i="65"/>
  <c r="Q23" i="65"/>
  <c r="Q14" i="65"/>
  <c r="R17" i="65"/>
  <c r="R20" i="65"/>
  <c r="Q16" i="65"/>
  <c r="P13" i="65"/>
  <c r="P21" i="65"/>
  <c r="P10" i="65"/>
  <c r="Q13" i="65"/>
  <c r="R16" i="65"/>
  <c r="P18" i="65"/>
  <c r="Q21" i="65"/>
  <c r="O24" i="65"/>
  <c r="Q10" i="65"/>
  <c r="Q18" i="65"/>
  <c r="P23" i="65"/>
  <c r="R10" i="65"/>
  <c r="K32" i="64"/>
  <c r="K25" i="64"/>
  <c r="I25" i="64"/>
  <c r="H25" i="64"/>
  <c r="G25" i="64"/>
  <c r="E25" i="64"/>
  <c r="D25" i="64"/>
  <c r="N24" i="64"/>
  <c r="L24" i="64"/>
  <c r="K24" i="64"/>
  <c r="J24" i="64"/>
  <c r="I24" i="64"/>
  <c r="H24" i="64"/>
  <c r="G24" i="64"/>
  <c r="F24" i="64"/>
  <c r="E24" i="64"/>
  <c r="D24" i="64"/>
  <c r="O23" i="64"/>
  <c r="R23" i="64" s="1"/>
  <c r="O22" i="64"/>
  <c r="P22" i="64" s="1"/>
  <c r="O21" i="64"/>
  <c r="Q21" i="64" s="1"/>
  <c r="O20" i="64"/>
  <c r="Q20" i="64" s="1"/>
  <c r="O19" i="64"/>
  <c r="Q19" i="64" s="1"/>
  <c r="O18" i="64"/>
  <c r="P18" i="64" s="1"/>
  <c r="O17" i="64"/>
  <c r="Q17" i="64" s="1"/>
  <c r="O16" i="64"/>
  <c r="R16" i="64" s="1"/>
  <c r="O15" i="64"/>
  <c r="Q15" i="64" s="1"/>
  <c r="O14" i="64"/>
  <c r="R14" i="64" s="1"/>
  <c r="O13" i="64"/>
  <c r="Q13" i="64" s="1"/>
  <c r="O12" i="64"/>
  <c r="O11" i="64"/>
  <c r="R11" i="64" s="1"/>
  <c r="B11" i="64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O10" i="64"/>
  <c r="P10" i="64" s="1"/>
  <c r="L2" i="64"/>
  <c r="P25" i="65" l="1"/>
  <c r="P24" i="65"/>
  <c r="R13" i="64"/>
  <c r="O25" i="64"/>
  <c r="R15" i="64"/>
  <c r="Q18" i="64"/>
  <c r="P23" i="64"/>
  <c r="R10" i="64"/>
  <c r="P15" i="64"/>
  <c r="R18" i="64"/>
  <c r="Q23" i="64"/>
  <c r="Q10" i="64"/>
  <c r="P16" i="64"/>
  <c r="R21" i="64"/>
  <c r="P14" i="64"/>
  <c r="P11" i="64"/>
  <c r="Q14" i="64"/>
  <c r="R17" i="64"/>
  <c r="P19" i="64"/>
  <c r="Q22" i="64"/>
  <c r="P20" i="64"/>
  <c r="Q12" i="64"/>
  <c r="R20" i="64"/>
  <c r="Q11" i="64"/>
  <c r="R22" i="64"/>
  <c r="P13" i="64"/>
  <c r="Q16" i="64"/>
  <c r="R19" i="64"/>
  <c r="P21" i="64"/>
  <c r="O24" i="64"/>
  <c r="P12" i="64"/>
  <c r="P17" i="64"/>
  <c r="R12" i="64"/>
  <c r="P24" i="64" l="1"/>
  <c r="P25" i="64"/>
  <c r="K32" i="63" l="1"/>
  <c r="N25" i="63"/>
  <c r="M25" i="63"/>
  <c r="L25" i="63"/>
  <c r="K25" i="63"/>
  <c r="I25" i="63"/>
  <c r="H25" i="63"/>
  <c r="G25" i="63"/>
  <c r="E25" i="63"/>
  <c r="D25" i="63"/>
  <c r="N24" i="63"/>
  <c r="M24" i="63"/>
  <c r="L24" i="63"/>
  <c r="K24" i="63"/>
  <c r="J24" i="63"/>
  <c r="I24" i="63"/>
  <c r="H24" i="63"/>
  <c r="G24" i="63"/>
  <c r="F24" i="63"/>
  <c r="E24" i="63"/>
  <c r="D24" i="63"/>
  <c r="O23" i="63"/>
  <c r="R23" i="63" s="1"/>
  <c r="O22" i="63"/>
  <c r="R22" i="63" s="1"/>
  <c r="O21" i="63"/>
  <c r="O20" i="63"/>
  <c r="Q20" i="63" s="1"/>
  <c r="O19" i="63"/>
  <c r="R19" i="63" s="1"/>
  <c r="O18" i="63"/>
  <c r="P18" i="63" s="1"/>
  <c r="O17" i="63"/>
  <c r="P17" i="63" s="1"/>
  <c r="O16" i="63"/>
  <c r="Q16" i="63" s="1"/>
  <c r="O15" i="63"/>
  <c r="R15" i="63" s="1"/>
  <c r="O14" i="63"/>
  <c r="R14" i="63" s="1"/>
  <c r="O13" i="63"/>
  <c r="R13" i="63" s="1"/>
  <c r="O12" i="63"/>
  <c r="Q12" i="63" s="1"/>
  <c r="O11" i="63"/>
  <c r="P11" i="63" s="1"/>
  <c r="B11" i="63"/>
  <c r="B12" i="63" s="1"/>
  <c r="B13" i="63" s="1"/>
  <c r="B14" i="63" s="1"/>
  <c r="B15" i="63" s="1"/>
  <c r="B16" i="63" s="1"/>
  <c r="B17" i="63" s="1"/>
  <c r="B18" i="63" s="1"/>
  <c r="B19" i="63" s="1"/>
  <c r="B20" i="63" s="1"/>
  <c r="B21" i="63" s="1"/>
  <c r="B22" i="63" s="1"/>
  <c r="B23" i="63" s="1"/>
  <c r="O10" i="63"/>
  <c r="Q10" i="63" s="1"/>
  <c r="L2" i="63"/>
  <c r="R21" i="63" l="1"/>
  <c r="Q21" i="63"/>
  <c r="P14" i="63"/>
  <c r="Q14" i="63"/>
  <c r="R12" i="63"/>
  <c r="Q17" i="63"/>
  <c r="P22" i="63"/>
  <c r="R17" i="63"/>
  <c r="Q22" i="63"/>
  <c r="R20" i="63"/>
  <c r="R11" i="63"/>
  <c r="P21" i="63"/>
  <c r="O24" i="63"/>
  <c r="P19" i="63"/>
  <c r="Q11" i="63"/>
  <c r="P16" i="63"/>
  <c r="Q19" i="63"/>
  <c r="Q18" i="63"/>
  <c r="P10" i="63"/>
  <c r="Q13" i="63"/>
  <c r="R16" i="63"/>
  <c r="P15" i="63"/>
  <c r="P23" i="63"/>
  <c r="R10" i="63"/>
  <c r="P12" i="63"/>
  <c r="Q15" i="63"/>
  <c r="R18" i="63"/>
  <c r="P20" i="63"/>
  <c r="Q23" i="63"/>
  <c r="O25" i="63"/>
  <c r="P13" i="63"/>
  <c r="O23" i="62"/>
  <c r="P23" i="62" s="1"/>
  <c r="P25" i="63" l="1"/>
  <c r="P24" i="63"/>
  <c r="O22" i="62"/>
  <c r="P22" i="62" s="1"/>
  <c r="O21" i="62" l="1"/>
  <c r="P21" i="62" s="1"/>
  <c r="O20" i="62" l="1"/>
  <c r="P20" i="62" s="1"/>
  <c r="O19" i="62" l="1"/>
  <c r="P19" i="62" s="1"/>
  <c r="O17" i="62" l="1"/>
  <c r="P17" i="62" s="1"/>
  <c r="O18" i="62"/>
  <c r="P18" i="62" s="1"/>
  <c r="O16" i="62" l="1"/>
  <c r="P16" i="62" s="1"/>
  <c r="O15" i="62" l="1"/>
  <c r="P15" i="62" s="1"/>
  <c r="O14" i="62" l="1"/>
  <c r="P14" i="62" s="1"/>
  <c r="O13" i="62" l="1"/>
  <c r="R13" i="62" s="1"/>
  <c r="P13" i="62" l="1"/>
  <c r="Q13" i="62"/>
  <c r="O12" i="62" l="1"/>
  <c r="P12" i="62" s="1"/>
  <c r="O11" i="62" l="1"/>
  <c r="P11" i="62" s="1"/>
  <c r="K32" i="62" l="1"/>
  <c r="N25" i="62"/>
  <c r="M25" i="62"/>
  <c r="L25" i="62"/>
  <c r="K25" i="62"/>
  <c r="I25" i="62"/>
  <c r="H25" i="62"/>
  <c r="G25" i="62"/>
  <c r="E25" i="62"/>
  <c r="D25" i="62"/>
  <c r="N24" i="62"/>
  <c r="M24" i="62"/>
  <c r="L24" i="62"/>
  <c r="K24" i="62"/>
  <c r="J24" i="62"/>
  <c r="I24" i="62"/>
  <c r="H24" i="62"/>
  <c r="G24" i="62"/>
  <c r="F24" i="62"/>
  <c r="E24" i="62"/>
  <c r="D24" i="62"/>
  <c r="R23" i="62"/>
  <c r="R20" i="62"/>
  <c r="R19" i="62"/>
  <c r="R18" i="62"/>
  <c r="Q17" i="62"/>
  <c r="Q16" i="62"/>
  <c r="R15" i="62"/>
  <c r="R12" i="62"/>
  <c r="R11" i="62"/>
  <c r="B11" i="62"/>
  <c r="B12" i="62" s="1"/>
  <c r="B13" i="62" s="1"/>
  <c r="B14" i="62" s="1"/>
  <c r="B15" i="62" s="1"/>
  <c r="B16" i="62" s="1"/>
  <c r="B17" i="62" s="1"/>
  <c r="B18" i="62" s="1"/>
  <c r="B19" i="62" s="1"/>
  <c r="B20" i="62" s="1"/>
  <c r="B21" i="62" s="1"/>
  <c r="B22" i="62" s="1"/>
  <c r="B23" i="62" s="1"/>
  <c r="O10" i="62"/>
  <c r="R10" i="62" s="1"/>
  <c r="L2" i="62"/>
  <c r="R22" i="62" l="1"/>
  <c r="Q22" i="62"/>
  <c r="Q19" i="62"/>
  <c r="Q14" i="62"/>
  <c r="Q11" i="62"/>
  <c r="R14" i="62"/>
  <c r="R17" i="62"/>
  <c r="Q10" i="62"/>
  <c r="Q18" i="62"/>
  <c r="R21" i="62"/>
  <c r="O24" i="62"/>
  <c r="P10" i="62"/>
  <c r="R16" i="62"/>
  <c r="Q21" i="62"/>
  <c r="Q23" i="62"/>
  <c r="O25" i="62"/>
  <c r="Q15" i="62"/>
  <c r="Q12" i="62"/>
  <c r="Q20" i="62"/>
  <c r="P24" i="62" l="1"/>
  <c r="P25" i="62"/>
  <c r="O23" i="59" l="1"/>
  <c r="P23" i="59" l="1"/>
  <c r="R23" i="59"/>
  <c r="O22" i="59"/>
  <c r="P22" i="59" l="1"/>
  <c r="R22" i="59"/>
  <c r="O21" i="59"/>
  <c r="P21" i="59" l="1"/>
  <c r="R21" i="59"/>
  <c r="O20" i="59"/>
  <c r="R20" i="59" s="1"/>
  <c r="P20" i="59" l="1"/>
  <c r="O19" i="59" l="1"/>
  <c r="P19" i="59" l="1"/>
  <c r="R19" i="59"/>
  <c r="O18" i="59" l="1"/>
  <c r="P18" i="59" l="1"/>
  <c r="R18" i="59"/>
  <c r="O17" i="59"/>
  <c r="P17" i="59" s="1"/>
  <c r="R17" i="59" l="1"/>
  <c r="O16" i="59"/>
  <c r="R16" i="59" s="1"/>
  <c r="P16" i="59" l="1"/>
  <c r="K32" i="59" l="1"/>
  <c r="O15" i="59" l="1"/>
  <c r="R15" i="59" s="1"/>
  <c r="P15" i="59" l="1"/>
  <c r="F25" i="57"/>
  <c r="O14" i="59" l="1"/>
  <c r="P14" i="59" l="1"/>
  <c r="R14" i="59"/>
  <c r="O13" i="59" l="1"/>
  <c r="P13" i="59" l="1"/>
  <c r="R13" i="59"/>
  <c r="O12" i="59"/>
  <c r="P12" i="59" l="1"/>
  <c r="R12" i="59"/>
  <c r="O11" i="59"/>
  <c r="R11" i="59" s="1"/>
  <c r="P11" i="59" l="1"/>
  <c r="N25" i="59" l="1"/>
  <c r="M25" i="59"/>
  <c r="L25" i="59"/>
  <c r="K25" i="59"/>
  <c r="I25" i="59"/>
  <c r="H25" i="59"/>
  <c r="G25" i="59"/>
  <c r="E25" i="59"/>
  <c r="N24" i="59"/>
  <c r="M24" i="59"/>
  <c r="L24" i="59"/>
  <c r="K24" i="59"/>
  <c r="J24" i="59"/>
  <c r="I24" i="59"/>
  <c r="H24" i="59"/>
  <c r="G24" i="59"/>
  <c r="F24" i="59"/>
  <c r="Q23" i="59"/>
  <c r="Q22" i="59"/>
  <c r="E24" i="59"/>
  <c r="B11" i="59"/>
  <c r="B12" i="59" s="1"/>
  <c r="B13" i="59" s="1"/>
  <c r="B14" i="59" s="1"/>
  <c r="B15" i="59" s="1"/>
  <c r="B16" i="59" s="1"/>
  <c r="B17" i="59" s="1"/>
  <c r="B18" i="59" s="1"/>
  <c r="B19" i="59" s="1"/>
  <c r="B20" i="59" s="1"/>
  <c r="B21" i="59" s="1"/>
  <c r="B22" i="59" s="1"/>
  <c r="B23" i="59" s="1"/>
  <c r="O10" i="59"/>
  <c r="L2" i="59"/>
  <c r="P10" i="59" l="1"/>
  <c r="R10" i="59"/>
  <c r="D24" i="59"/>
  <c r="D25" i="59"/>
  <c r="Q11" i="59"/>
  <c r="Q13" i="59"/>
  <c r="Q15" i="59"/>
  <c r="Q17" i="59"/>
  <c r="Q19" i="59"/>
  <c r="Q10" i="59"/>
  <c r="Q12" i="59"/>
  <c r="Q14" i="59"/>
  <c r="Q16" i="59"/>
  <c r="Q18" i="59"/>
  <c r="Q20" i="59"/>
  <c r="O24" i="59"/>
  <c r="E24" i="57"/>
  <c r="O25" i="59" l="1"/>
  <c r="Q21" i="59"/>
  <c r="P25" i="59" l="1"/>
  <c r="P24" i="59"/>
  <c r="N25" i="56"/>
  <c r="M25" i="56"/>
  <c r="L25" i="56"/>
  <c r="N24" i="56"/>
  <c r="M24" i="56"/>
  <c r="L24" i="56"/>
  <c r="O11" i="56" l="1"/>
  <c r="P11" i="56" s="1"/>
  <c r="O12" i="56"/>
  <c r="P12" i="56" s="1"/>
  <c r="O13" i="56"/>
  <c r="O14" i="56"/>
  <c r="P14" i="56" s="1"/>
  <c r="O15" i="56"/>
  <c r="P15" i="56" s="1"/>
  <c r="O16" i="56"/>
  <c r="P16" i="56" s="1"/>
  <c r="O17" i="56"/>
  <c r="P17" i="56" s="1"/>
  <c r="O18" i="56"/>
  <c r="P18" i="56" s="1"/>
  <c r="O19" i="56"/>
  <c r="P19" i="56" s="1"/>
  <c r="O20" i="56"/>
  <c r="P20" i="56" s="1"/>
  <c r="O21" i="56"/>
  <c r="P21" i="56" s="1"/>
  <c r="O22" i="56"/>
  <c r="P22" i="56" s="1"/>
  <c r="O23" i="56"/>
  <c r="P23" i="56" s="1"/>
  <c r="K25" i="56"/>
  <c r="K24" i="56"/>
  <c r="I25" i="56"/>
  <c r="I24" i="56"/>
  <c r="P13" i="56" l="1"/>
  <c r="R13" i="56"/>
  <c r="L2" i="57"/>
  <c r="K32" i="57"/>
  <c r="N25" i="57"/>
  <c r="M25" i="57"/>
  <c r="L25" i="57"/>
  <c r="K25" i="57"/>
  <c r="J25" i="57"/>
  <c r="I25" i="57"/>
  <c r="H25" i="57"/>
  <c r="G25" i="57"/>
  <c r="E25" i="57"/>
  <c r="D25" i="57"/>
  <c r="N24" i="57"/>
  <c r="M24" i="57"/>
  <c r="L24" i="57"/>
  <c r="K24" i="57"/>
  <c r="J24" i="57"/>
  <c r="I24" i="57"/>
  <c r="H24" i="57"/>
  <c r="G24" i="57"/>
  <c r="F24" i="57"/>
  <c r="D24" i="57"/>
  <c r="O23" i="57"/>
  <c r="O22" i="57"/>
  <c r="O21" i="57"/>
  <c r="P21" i="57" s="1"/>
  <c r="O20" i="57"/>
  <c r="P20" i="57" s="1"/>
  <c r="O19" i="57"/>
  <c r="P19" i="57" s="1"/>
  <c r="O18" i="57"/>
  <c r="P18" i="57" s="1"/>
  <c r="O17" i="57"/>
  <c r="Q17" i="57" s="1"/>
  <c r="O16" i="57"/>
  <c r="P16" i="57" s="1"/>
  <c r="O15" i="57"/>
  <c r="Q15" i="57" s="1"/>
  <c r="O14" i="57"/>
  <c r="P14" i="57" s="1"/>
  <c r="O13" i="57"/>
  <c r="Q13" i="57" s="1"/>
  <c r="O12" i="57"/>
  <c r="P12" i="57" s="1"/>
  <c r="O11" i="57"/>
  <c r="P11" i="57" s="1"/>
  <c r="B11" i="57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O10" i="57"/>
  <c r="Q23" i="57" l="1"/>
  <c r="P23" i="57"/>
  <c r="Q22" i="57"/>
  <c r="P22" i="57"/>
  <c r="Q19" i="57"/>
  <c r="P13" i="57"/>
  <c r="Q18" i="57"/>
  <c r="P15" i="57"/>
  <c r="Q16" i="57"/>
  <c r="Q21" i="57"/>
  <c r="P17" i="57"/>
  <c r="Q20" i="57"/>
  <c r="Q11" i="57"/>
  <c r="Q14" i="57"/>
  <c r="O25" i="57"/>
  <c r="O24" i="57"/>
  <c r="Q12" i="57"/>
  <c r="Q10" i="57"/>
  <c r="P10" i="57"/>
  <c r="K32" i="56"/>
  <c r="P24" i="57" l="1"/>
  <c r="P25" i="57"/>
  <c r="J25" i="56"/>
  <c r="H25" i="56"/>
  <c r="E25" i="56"/>
  <c r="D25" i="56"/>
  <c r="J24" i="56"/>
  <c r="H24" i="56"/>
  <c r="G24" i="56"/>
  <c r="F24" i="56"/>
  <c r="E24" i="56"/>
  <c r="D24" i="56"/>
  <c r="Q23" i="56"/>
  <c r="Q21" i="56"/>
  <c r="Q11" i="56"/>
  <c r="B11" i="56"/>
  <c r="B12" i="56" s="1"/>
  <c r="B13" i="56" s="1"/>
  <c r="B14" i="56" s="1"/>
  <c r="B15" i="56" s="1"/>
  <c r="B16" i="56" s="1"/>
  <c r="B17" i="56" s="1"/>
  <c r="B18" i="56" s="1"/>
  <c r="B19" i="56" s="1"/>
  <c r="B20" i="56" s="1"/>
  <c r="B21" i="56" s="1"/>
  <c r="B22" i="56" s="1"/>
  <c r="B23" i="56" s="1"/>
  <c r="O10" i="56"/>
  <c r="Q10" i="56" s="1"/>
  <c r="L2" i="56"/>
  <c r="Q22" i="56" l="1"/>
  <c r="Q20" i="56"/>
  <c r="Q19" i="56"/>
  <c r="Q18" i="56"/>
  <c r="Q17" i="56"/>
  <c r="Q16" i="56"/>
  <c r="Q15" i="56"/>
  <c r="Q14" i="56"/>
  <c r="Q13" i="56"/>
  <c r="Q12" i="56"/>
  <c r="O25" i="56"/>
  <c r="P10" i="56"/>
  <c r="O24" i="56"/>
  <c r="G25" i="56"/>
  <c r="O23" i="55"/>
  <c r="Q23" i="55" s="1"/>
  <c r="P25" i="56" l="1"/>
  <c r="P24" i="56"/>
  <c r="P23" i="55"/>
  <c r="O22" i="55"/>
  <c r="Q22" i="55" s="1"/>
  <c r="P22" i="55" l="1"/>
  <c r="O20" i="55" l="1"/>
  <c r="P20" i="55" s="1"/>
  <c r="O21" i="55"/>
  <c r="P21" i="55" l="1"/>
  <c r="Q21" i="55"/>
  <c r="O16" i="55"/>
  <c r="P16" i="55" s="1"/>
  <c r="O17" i="55"/>
  <c r="P17" i="55" s="1"/>
  <c r="O18" i="55"/>
  <c r="P18" i="55" s="1"/>
  <c r="O19" i="55"/>
  <c r="P19" i="55" s="1"/>
  <c r="O15" i="55" l="1"/>
  <c r="P15" i="55" s="1"/>
  <c r="O14" i="55" l="1"/>
  <c r="P14" i="55" s="1"/>
  <c r="O13" i="55" l="1"/>
  <c r="P13" i="55" s="1"/>
  <c r="O12" i="55" l="1"/>
  <c r="P12" i="55" s="1"/>
  <c r="L2" i="55" l="1"/>
  <c r="O23" i="54"/>
  <c r="P23" i="54" s="1"/>
  <c r="N25" i="55"/>
  <c r="M25" i="55"/>
  <c r="L25" i="55"/>
  <c r="K25" i="55"/>
  <c r="J25" i="55"/>
  <c r="I25" i="55"/>
  <c r="H25" i="55"/>
  <c r="G25" i="55"/>
  <c r="E25" i="55"/>
  <c r="D25" i="55"/>
  <c r="N24" i="55"/>
  <c r="M24" i="55"/>
  <c r="L24" i="55"/>
  <c r="K24" i="55"/>
  <c r="J24" i="55"/>
  <c r="I24" i="55"/>
  <c r="H24" i="55"/>
  <c r="G24" i="55"/>
  <c r="F24" i="55"/>
  <c r="E24" i="55"/>
  <c r="D24" i="55"/>
  <c r="O11" i="55"/>
  <c r="P11" i="55" s="1"/>
  <c r="B11" i="55"/>
  <c r="B12" i="55" s="1"/>
  <c r="B13" i="55" s="1"/>
  <c r="B14" i="55" s="1"/>
  <c r="B15" i="55" s="1"/>
  <c r="B16" i="55" s="1"/>
  <c r="B17" i="55" s="1"/>
  <c r="B18" i="55" s="1"/>
  <c r="B19" i="55" s="1"/>
  <c r="B20" i="55" s="1"/>
  <c r="B21" i="55" s="1"/>
  <c r="B22" i="55" s="1"/>
  <c r="B23" i="55" s="1"/>
  <c r="O10" i="55"/>
  <c r="P10" i="55" s="1"/>
  <c r="O24" i="55" l="1"/>
  <c r="P24" i="55"/>
  <c r="O25" i="55"/>
  <c r="P25" i="55"/>
  <c r="O22" i="54"/>
  <c r="P22" i="54" s="1"/>
  <c r="O21" i="54" l="1"/>
  <c r="P21" i="54" s="1"/>
  <c r="O19" i="54" l="1"/>
  <c r="P19" i="54" s="1"/>
  <c r="O20" i="54"/>
  <c r="P20" i="54" s="1"/>
  <c r="O16" i="54" l="1"/>
  <c r="P16" i="54" s="1"/>
  <c r="O17" i="54"/>
  <c r="P17" i="54" s="1"/>
  <c r="O18" i="54"/>
  <c r="P18" i="54" s="1"/>
  <c r="O15" i="54" l="1"/>
  <c r="P15" i="54" s="1"/>
  <c r="O14" i="54" l="1"/>
  <c r="P14" i="54" s="1"/>
  <c r="O13" i="54" l="1"/>
  <c r="P13" i="54" s="1"/>
  <c r="O12" i="54" l="1"/>
  <c r="P12" i="54" s="1"/>
  <c r="O23" i="53" l="1"/>
  <c r="P23" i="53" s="1"/>
  <c r="N25" i="54"/>
  <c r="M25" i="54"/>
  <c r="L25" i="54"/>
  <c r="K25" i="54"/>
  <c r="J25" i="54"/>
  <c r="I25" i="54"/>
  <c r="H25" i="54"/>
  <c r="G25" i="54"/>
  <c r="E25" i="54"/>
  <c r="D25" i="54"/>
  <c r="N24" i="54"/>
  <c r="M24" i="54"/>
  <c r="L24" i="54"/>
  <c r="K24" i="54"/>
  <c r="J24" i="54"/>
  <c r="I24" i="54"/>
  <c r="H24" i="54"/>
  <c r="G24" i="54"/>
  <c r="F24" i="54"/>
  <c r="E24" i="54"/>
  <c r="D24" i="54"/>
  <c r="O11" i="54"/>
  <c r="P11" i="54" s="1"/>
  <c r="B11" i="54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O10" i="54"/>
  <c r="O24" i="54" l="1"/>
  <c r="P10" i="54"/>
  <c r="O25" i="54"/>
  <c r="O22" i="53"/>
  <c r="P22" i="53" s="1"/>
  <c r="P24" i="54" l="1"/>
  <c r="P25" i="54"/>
  <c r="F31" i="52"/>
  <c r="F32" i="52" s="1"/>
  <c r="O21" i="53" l="1"/>
  <c r="P21" i="53" s="1"/>
  <c r="O20" i="53" l="1"/>
  <c r="P20" i="53" s="1"/>
  <c r="O19" i="53" l="1"/>
  <c r="P19" i="53" s="1"/>
  <c r="O15" i="53" l="1"/>
  <c r="P15" i="53" s="1"/>
  <c r="O16" i="53"/>
  <c r="P16" i="53" s="1"/>
  <c r="O17" i="53"/>
  <c r="P17" i="53" s="1"/>
  <c r="O18" i="53"/>
  <c r="P18" i="53" s="1"/>
  <c r="O13" i="53" l="1"/>
  <c r="P13" i="53" s="1"/>
  <c r="O14" i="53"/>
  <c r="P14" i="53" s="1"/>
  <c r="O12" i="53" l="1"/>
  <c r="P12" i="53" s="1"/>
  <c r="N25" i="53" l="1"/>
  <c r="M25" i="53"/>
  <c r="L25" i="53"/>
  <c r="K25" i="53"/>
  <c r="J25" i="53"/>
  <c r="I25" i="53"/>
  <c r="H25" i="53"/>
  <c r="G25" i="53"/>
  <c r="E25" i="53"/>
  <c r="D25" i="53"/>
  <c r="N24" i="53"/>
  <c r="M24" i="53"/>
  <c r="L24" i="53"/>
  <c r="K24" i="53"/>
  <c r="J24" i="53"/>
  <c r="I24" i="53"/>
  <c r="H24" i="53"/>
  <c r="G24" i="53"/>
  <c r="F24" i="53"/>
  <c r="E24" i="53"/>
  <c r="D24" i="53"/>
  <c r="O11" i="53"/>
  <c r="P11" i="53" s="1"/>
  <c r="B11" i="53"/>
  <c r="B12" i="53" s="1"/>
  <c r="B13" i="53" s="1"/>
  <c r="B14" i="53" s="1"/>
  <c r="B15" i="53" s="1"/>
  <c r="B16" i="53" s="1"/>
  <c r="B17" i="53" s="1"/>
  <c r="B18" i="53" s="1"/>
  <c r="B19" i="53" s="1"/>
  <c r="B20" i="53" s="1"/>
  <c r="B21" i="53" s="1"/>
  <c r="B22" i="53" s="1"/>
  <c r="B23" i="53" s="1"/>
  <c r="O10" i="53"/>
  <c r="P10" i="53" s="1"/>
  <c r="P25" i="53" l="1"/>
  <c r="P24" i="53"/>
  <c r="O24" i="53"/>
  <c r="O25" i="53"/>
  <c r="O23" i="52"/>
  <c r="P23" i="52" s="1"/>
  <c r="O22" i="52" l="1"/>
  <c r="P22" i="52" s="1"/>
  <c r="O21" i="52" l="1"/>
  <c r="P21" i="52" s="1"/>
  <c r="O20" i="52" l="1"/>
  <c r="P20" i="52" s="1"/>
  <c r="O19" i="52" l="1"/>
  <c r="P19" i="52" s="1"/>
  <c r="O16" i="52" l="1"/>
  <c r="P16" i="52" s="1"/>
  <c r="O17" i="52"/>
  <c r="P17" i="52" s="1"/>
  <c r="O18" i="52"/>
  <c r="P18" i="52" s="1"/>
  <c r="O15" i="52" l="1"/>
  <c r="P15" i="52" s="1"/>
  <c r="O14" i="52" l="1"/>
  <c r="P14" i="52" s="1"/>
  <c r="F25" i="51" l="1"/>
  <c r="O13" i="52" l="1"/>
  <c r="P13" i="52" s="1"/>
  <c r="O12" i="52" l="1"/>
  <c r="P12" i="52" s="1"/>
  <c r="O23" i="51" l="1"/>
  <c r="P23" i="51" s="1"/>
  <c r="O11" i="52"/>
  <c r="P11" i="52" s="1"/>
  <c r="O22" i="51" l="1"/>
  <c r="P22" i="51" s="1"/>
  <c r="O21" i="51" l="1"/>
  <c r="P21" i="51" s="1"/>
  <c r="O20" i="51" l="1"/>
  <c r="P20" i="51" s="1"/>
  <c r="E3" i="52" l="1"/>
  <c r="N25" i="52" l="1"/>
  <c r="M25" i="52"/>
  <c r="L25" i="52"/>
  <c r="K25" i="52"/>
  <c r="J25" i="52"/>
  <c r="I25" i="52"/>
  <c r="H25" i="52"/>
  <c r="G25" i="52"/>
  <c r="E25" i="52"/>
  <c r="D25" i="52"/>
  <c r="N24" i="52"/>
  <c r="M24" i="52"/>
  <c r="L24" i="52"/>
  <c r="K24" i="52"/>
  <c r="J24" i="52"/>
  <c r="I24" i="52"/>
  <c r="H24" i="52"/>
  <c r="G24" i="52"/>
  <c r="F24" i="52"/>
  <c r="E24" i="52"/>
  <c r="D24" i="52"/>
  <c r="B11" i="52"/>
  <c r="B12" i="52" s="1"/>
  <c r="B13" i="52" s="1"/>
  <c r="B14" i="52" s="1"/>
  <c r="B15" i="52" s="1"/>
  <c r="B16" i="52" s="1"/>
  <c r="B17" i="52" s="1"/>
  <c r="B18" i="52" s="1"/>
  <c r="B19" i="52" s="1"/>
  <c r="B20" i="52" s="1"/>
  <c r="B21" i="52" s="1"/>
  <c r="B22" i="52" s="1"/>
  <c r="B23" i="52" s="1"/>
  <c r="O10" i="52"/>
  <c r="O25" i="52" l="1"/>
  <c r="O24" i="52"/>
  <c r="P10" i="52"/>
  <c r="O19" i="51"/>
  <c r="P19" i="51" s="1"/>
  <c r="P25" i="52" l="1"/>
  <c r="P24" i="52"/>
  <c r="O16" i="51"/>
  <c r="P16" i="51" s="1"/>
  <c r="O17" i="51"/>
  <c r="P17" i="51" s="1"/>
  <c r="O18" i="51"/>
  <c r="P18" i="51" s="1"/>
  <c r="O15" i="51" l="1"/>
  <c r="P15" i="51" s="1"/>
  <c r="O14" i="51" l="1"/>
  <c r="P14" i="51" s="1"/>
  <c r="O13" i="51" l="1"/>
  <c r="P13" i="51" s="1"/>
  <c r="O12" i="51" l="1"/>
  <c r="P12" i="51" s="1"/>
  <c r="N25" i="51" l="1"/>
  <c r="M25" i="51"/>
  <c r="L25" i="51"/>
  <c r="K25" i="51"/>
  <c r="J25" i="51"/>
  <c r="I25" i="51"/>
  <c r="H25" i="51"/>
  <c r="G25" i="51"/>
  <c r="E25" i="51"/>
  <c r="D25" i="51"/>
  <c r="N24" i="51"/>
  <c r="M24" i="51"/>
  <c r="L24" i="51"/>
  <c r="K24" i="51"/>
  <c r="J24" i="51"/>
  <c r="I24" i="51"/>
  <c r="H24" i="51"/>
  <c r="G24" i="51"/>
  <c r="F24" i="51"/>
  <c r="E24" i="51"/>
  <c r="D24" i="51"/>
  <c r="O11" i="51"/>
  <c r="P11" i="51" s="1"/>
  <c r="B11" i="51"/>
  <c r="B12" i="51" s="1"/>
  <c r="B13" i="51" s="1"/>
  <c r="B14" i="51" s="1"/>
  <c r="B15" i="51" s="1"/>
  <c r="B16" i="51" s="1"/>
  <c r="B17" i="51" s="1"/>
  <c r="B18" i="51" s="1"/>
  <c r="B19" i="51" s="1"/>
  <c r="B20" i="51" s="1"/>
  <c r="B21" i="51" s="1"/>
  <c r="B22" i="51" s="1"/>
  <c r="B23" i="51" s="1"/>
  <c r="O10" i="51"/>
  <c r="P10" i="51" s="1"/>
  <c r="O23" i="50"/>
  <c r="P23" i="50" s="1"/>
  <c r="O25" i="51" l="1"/>
  <c r="P24" i="51"/>
  <c r="O24" i="51"/>
  <c r="P25" i="51" l="1"/>
  <c r="O22" i="50"/>
  <c r="P22" i="50" s="1"/>
  <c r="O21" i="50" l="1"/>
  <c r="P21" i="50" s="1"/>
  <c r="O20" i="50" l="1"/>
  <c r="P20" i="50" s="1"/>
  <c r="O19" i="50" l="1"/>
  <c r="P19" i="50" s="1"/>
  <c r="O16" i="50" l="1"/>
  <c r="P16" i="50" s="1"/>
  <c r="O17" i="50"/>
  <c r="P17" i="50" s="1"/>
  <c r="O18" i="50"/>
  <c r="P18" i="50" s="1"/>
  <c r="O15" i="50" l="1"/>
  <c r="P15" i="50" s="1"/>
  <c r="O14" i="50" l="1"/>
  <c r="P14" i="50" s="1"/>
  <c r="O13" i="50" l="1"/>
  <c r="P13" i="50" s="1"/>
  <c r="O12" i="50" l="1"/>
  <c r="P12" i="50" s="1"/>
  <c r="O23" i="49" l="1"/>
  <c r="P23" i="49" s="1"/>
  <c r="N25" i="50"/>
  <c r="M25" i="50"/>
  <c r="L25" i="50"/>
  <c r="K25" i="50"/>
  <c r="J25" i="50"/>
  <c r="I25" i="50"/>
  <c r="H25" i="50"/>
  <c r="G25" i="50"/>
  <c r="E25" i="50"/>
  <c r="D25" i="50"/>
  <c r="N24" i="50"/>
  <c r="M24" i="50"/>
  <c r="L24" i="50"/>
  <c r="K24" i="50"/>
  <c r="J24" i="50"/>
  <c r="I24" i="50"/>
  <c r="H24" i="50"/>
  <c r="G24" i="50"/>
  <c r="F24" i="50"/>
  <c r="E24" i="50"/>
  <c r="D24" i="50"/>
  <c r="O11" i="50"/>
  <c r="P11" i="50" s="1"/>
  <c r="B11" i="50"/>
  <c r="B12" i="50" s="1"/>
  <c r="B13" i="50" s="1"/>
  <c r="B14" i="50" s="1"/>
  <c r="B15" i="50" s="1"/>
  <c r="B16" i="50" s="1"/>
  <c r="B17" i="50" s="1"/>
  <c r="B18" i="50" s="1"/>
  <c r="B19" i="50" s="1"/>
  <c r="B20" i="50" s="1"/>
  <c r="B21" i="50" s="1"/>
  <c r="B22" i="50" s="1"/>
  <c r="B23" i="50" s="1"/>
  <c r="O10" i="50"/>
  <c r="O24" i="50" l="1"/>
  <c r="O25" i="50"/>
  <c r="P10" i="50"/>
  <c r="O22" i="49"/>
  <c r="P22" i="49" s="1"/>
  <c r="P25" i="50" l="1"/>
  <c r="P24" i="50"/>
  <c r="O21" i="49"/>
  <c r="P21" i="49" s="1"/>
  <c r="O20" i="49" l="1"/>
  <c r="P20" i="49" s="1"/>
  <c r="O19" i="49" l="1"/>
  <c r="P19" i="49" s="1"/>
  <c r="O16" i="49" l="1"/>
  <c r="P16" i="49" s="1"/>
  <c r="O17" i="49"/>
  <c r="P17" i="49" s="1"/>
  <c r="O18" i="49"/>
  <c r="P18" i="49" s="1"/>
  <c r="O15" i="49" l="1"/>
  <c r="P15" i="49" s="1"/>
  <c r="O14" i="49" l="1"/>
  <c r="P14" i="49" s="1"/>
  <c r="O12" i="49"/>
  <c r="P12" i="49" s="1"/>
  <c r="O13" i="49"/>
  <c r="P13" i="49" s="1"/>
  <c r="O23" i="48" l="1"/>
  <c r="P23" i="48" s="1"/>
  <c r="N25" i="49"/>
  <c r="M25" i="49"/>
  <c r="L25" i="49"/>
  <c r="K25" i="49"/>
  <c r="J25" i="49"/>
  <c r="I25" i="49"/>
  <c r="H25" i="49"/>
  <c r="G25" i="49"/>
  <c r="E25" i="49"/>
  <c r="D25" i="49"/>
  <c r="N24" i="49"/>
  <c r="M24" i="49"/>
  <c r="L24" i="49"/>
  <c r="K24" i="49"/>
  <c r="J24" i="49"/>
  <c r="I24" i="49"/>
  <c r="H24" i="49"/>
  <c r="G24" i="49"/>
  <c r="F24" i="49"/>
  <c r="E24" i="49"/>
  <c r="D24" i="49"/>
  <c r="O11" i="49"/>
  <c r="P11" i="49" s="1"/>
  <c r="B11" i="49"/>
  <c r="B12" i="49" s="1"/>
  <c r="B13" i="49" s="1"/>
  <c r="B14" i="49" s="1"/>
  <c r="B15" i="49" s="1"/>
  <c r="B16" i="49" s="1"/>
  <c r="B17" i="49" s="1"/>
  <c r="B18" i="49" s="1"/>
  <c r="B19" i="49" s="1"/>
  <c r="B20" i="49" s="1"/>
  <c r="B21" i="49" s="1"/>
  <c r="B22" i="49" s="1"/>
  <c r="B23" i="49" s="1"/>
  <c r="O10" i="49"/>
  <c r="O25" i="49" l="1"/>
  <c r="P10" i="49"/>
  <c r="O24" i="49"/>
  <c r="O22" i="48"/>
  <c r="P22" i="48" s="1"/>
  <c r="P24" i="49" l="1"/>
  <c r="P25" i="49"/>
  <c r="O21" i="48"/>
  <c r="P21" i="48" s="1"/>
  <c r="O20" i="48" l="1"/>
  <c r="P20" i="48" s="1"/>
  <c r="O19" i="48" l="1"/>
  <c r="P19" i="48" s="1"/>
  <c r="O16" i="48" l="1"/>
  <c r="P16" i="48" s="1"/>
  <c r="O17" i="48"/>
  <c r="P17" i="48" s="1"/>
  <c r="O18" i="48"/>
  <c r="P18" i="48" s="1"/>
  <c r="O15" i="48" l="1"/>
  <c r="P15" i="48" s="1"/>
  <c r="O14" i="48" l="1"/>
  <c r="P14" i="48" s="1"/>
  <c r="O13" i="48" l="1"/>
  <c r="P13" i="48" s="1"/>
  <c r="O12" i="48" l="1"/>
  <c r="P12" i="48" s="1"/>
  <c r="O23" i="47" l="1"/>
  <c r="P23" i="47" s="1"/>
  <c r="N25" i="48"/>
  <c r="M25" i="48"/>
  <c r="L25" i="48"/>
  <c r="K25" i="48"/>
  <c r="J25" i="48"/>
  <c r="I25" i="48"/>
  <c r="H25" i="48"/>
  <c r="G25" i="48"/>
  <c r="E25" i="48"/>
  <c r="D25" i="48"/>
  <c r="N24" i="48"/>
  <c r="M24" i="48"/>
  <c r="L24" i="48"/>
  <c r="K24" i="48"/>
  <c r="J24" i="48"/>
  <c r="I24" i="48"/>
  <c r="H24" i="48"/>
  <c r="G24" i="48"/>
  <c r="F24" i="48"/>
  <c r="E24" i="48"/>
  <c r="D24" i="48"/>
  <c r="O11" i="48"/>
  <c r="P11" i="48" s="1"/>
  <c r="B11" i="48"/>
  <c r="B12" i="48" s="1"/>
  <c r="B13" i="48" s="1"/>
  <c r="B14" i="48" s="1"/>
  <c r="B15" i="48" s="1"/>
  <c r="B16" i="48" s="1"/>
  <c r="B17" i="48" s="1"/>
  <c r="B18" i="48" s="1"/>
  <c r="B19" i="48" s="1"/>
  <c r="B20" i="48" s="1"/>
  <c r="B21" i="48" s="1"/>
  <c r="B22" i="48" s="1"/>
  <c r="B23" i="48" s="1"/>
  <c r="O10" i="48"/>
  <c r="P10" i="48" s="1"/>
  <c r="O25" i="48" l="1"/>
  <c r="P24" i="48"/>
  <c r="O24" i="48"/>
  <c r="O22" i="47"/>
  <c r="P22" i="47" s="1"/>
  <c r="P25" i="48" l="1"/>
  <c r="O21" i="47"/>
  <c r="P21" i="47" s="1"/>
  <c r="O20" i="47" l="1"/>
  <c r="P20" i="47" s="1"/>
  <c r="O19" i="47"/>
  <c r="P19" i="47" s="1"/>
  <c r="O16" i="47" l="1"/>
  <c r="P16" i="47" s="1"/>
  <c r="O17" i="47"/>
  <c r="P17" i="47" s="1"/>
  <c r="O18" i="47"/>
  <c r="P18" i="47" s="1"/>
  <c r="O15" i="47" l="1"/>
  <c r="P15" i="47" s="1"/>
  <c r="O14" i="47" l="1"/>
  <c r="P14" i="47" s="1"/>
  <c r="O13" i="47" l="1"/>
  <c r="P13" i="47" s="1"/>
  <c r="O12" i="47" l="1"/>
  <c r="P12" i="47" s="1"/>
  <c r="N25" i="47" l="1"/>
  <c r="M25" i="47"/>
  <c r="L25" i="47"/>
  <c r="K25" i="47"/>
  <c r="J25" i="47"/>
  <c r="I25" i="47"/>
  <c r="H25" i="47"/>
  <c r="G25" i="47"/>
  <c r="E25" i="47"/>
  <c r="D25" i="47"/>
  <c r="N24" i="47"/>
  <c r="M24" i="47"/>
  <c r="L24" i="47"/>
  <c r="K24" i="47"/>
  <c r="J24" i="47"/>
  <c r="I24" i="47"/>
  <c r="H24" i="47"/>
  <c r="G24" i="47"/>
  <c r="F24" i="47"/>
  <c r="E24" i="47"/>
  <c r="D24" i="47"/>
  <c r="O11" i="47"/>
  <c r="P11" i="47" s="1"/>
  <c r="B11" i="47"/>
  <c r="B12" i="47" s="1"/>
  <c r="B13" i="47" s="1"/>
  <c r="B14" i="47" s="1"/>
  <c r="B15" i="47" s="1"/>
  <c r="B16" i="47" s="1"/>
  <c r="B17" i="47" s="1"/>
  <c r="B18" i="47" s="1"/>
  <c r="B19" i="47" s="1"/>
  <c r="B20" i="47" s="1"/>
  <c r="B21" i="47" s="1"/>
  <c r="B22" i="47" s="1"/>
  <c r="B23" i="47" s="1"/>
  <c r="O10" i="47"/>
  <c r="O23" i="46"/>
  <c r="P23" i="46" s="1"/>
  <c r="O24" i="47" l="1"/>
  <c r="O25" i="47"/>
  <c r="P10" i="47"/>
  <c r="O22" i="46"/>
  <c r="P22" i="46" s="1"/>
  <c r="P24" i="47" l="1"/>
  <c r="P25" i="47"/>
  <c r="O21" i="46"/>
  <c r="P21" i="46" s="1"/>
  <c r="O20" i="46" l="1"/>
  <c r="P20" i="46" s="1"/>
  <c r="O19" i="46" l="1"/>
  <c r="P19" i="46" s="1"/>
  <c r="O18" i="46" l="1"/>
  <c r="P18" i="46" s="1"/>
  <c r="O16" i="46" l="1"/>
  <c r="P16" i="46" s="1"/>
  <c r="O17" i="46"/>
  <c r="P17" i="46" s="1"/>
  <c r="O15" i="46" l="1"/>
  <c r="P15" i="46" s="1"/>
  <c r="O14" i="46" l="1"/>
  <c r="P14" i="46" s="1"/>
  <c r="O12" i="46" l="1"/>
  <c r="P12" i="46" s="1"/>
  <c r="O13" i="46"/>
  <c r="P13" i="46" s="1"/>
  <c r="O10" i="46" l="1"/>
  <c r="P10" i="46" s="1"/>
  <c r="O23" i="45"/>
  <c r="P23" i="45" s="1"/>
  <c r="B11" i="46" l="1"/>
  <c r="B12" i="46" s="1"/>
  <c r="B13" i="46" s="1"/>
  <c r="B14" i="46" s="1"/>
  <c r="B15" i="46" s="1"/>
  <c r="B16" i="46" s="1"/>
  <c r="B17" i="46" s="1"/>
  <c r="B18" i="46" s="1"/>
  <c r="B19" i="46" s="1"/>
  <c r="B20" i="46" s="1"/>
  <c r="B21" i="46" s="1"/>
  <c r="B22" i="46" s="1"/>
  <c r="B23" i="46" s="1"/>
  <c r="N25" i="46"/>
  <c r="M25" i="46"/>
  <c r="L25" i="46"/>
  <c r="K25" i="46"/>
  <c r="J25" i="46"/>
  <c r="I25" i="46"/>
  <c r="H25" i="46"/>
  <c r="G25" i="46"/>
  <c r="E25" i="46"/>
  <c r="D25" i="46"/>
  <c r="N24" i="46"/>
  <c r="M24" i="46"/>
  <c r="L24" i="46"/>
  <c r="K24" i="46"/>
  <c r="J24" i="46"/>
  <c r="I24" i="46"/>
  <c r="H24" i="46"/>
  <c r="G24" i="46"/>
  <c r="F24" i="46"/>
  <c r="E24" i="46"/>
  <c r="D24" i="46"/>
  <c r="O11" i="46"/>
  <c r="P11" i="46" s="1"/>
  <c r="O24" i="46" l="1"/>
  <c r="O25" i="46"/>
  <c r="H32" i="44"/>
  <c r="P25" i="46" l="1"/>
  <c r="P24" i="46"/>
  <c r="O22" i="45"/>
  <c r="P22" i="45" s="1"/>
  <c r="O21" i="45" l="1"/>
  <c r="P21" i="45" s="1"/>
  <c r="O20" i="45" l="1"/>
  <c r="P20" i="45" s="1"/>
  <c r="O19" i="45" l="1"/>
  <c r="P19" i="45" s="1"/>
  <c r="O16" i="45" l="1"/>
  <c r="P16" i="45" s="1"/>
  <c r="O17" i="45"/>
  <c r="P17" i="45" s="1"/>
  <c r="O18" i="45"/>
  <c r="P18" i="45" s="1"/>
  <c r="O15" i="45" l="1"/>
  <c r="P15" i="45" s="1"/>
  <c r="O14" i="45" l="1"/>
  <c r="P14" i="45" s="1"/>
  <c r="O13" i="45" l="1"/>
  <c r="P13" i="45" s="1"/>
  <c r="O11" i="45" l="1"/>
  <c r="P11" i="45" s="1"/>
  <c r="O12" i="45"/>
  <c r="P12" i="45" s="1"/>
  <c r="N25" i="45"/>
  <c r="M25" i="45"/>
  <c r="L25" i="45"/>
  <c r="K25" i="45"/>
  <c r="J25" i="45"/>
  <c r="I25" i="45"/>
  <c r="H25" i="45"/>
  <c r="G25" i="45"/>
  <c r="E25" i="45"/>
  <c r="N24" i="45"/>
  <c r="M24" i="45"/>
  <c r="L24" i="45"/>
  <c r="K24" i="45"/>
  <c r="J24" i="45"/>
  <c r="I24" i="45"/>
  <c r="H24" i="45"/>
  <c r="G24" i="45"/>
  <c r="F24" i="45"/>
  <c r="E24" i="45"/>
  <c r="O10" i="45"/>
  <c r="O23" i="44"/>
  <c r="P23" i="44" s="1"/>
  <c r="O24" i="45" l="1"/>
  <c r="D25" i="45"/>
  <c r="P10" i="45"/>
  <c r="D24" i="45"/>
  <c r="O25" i="45"/>
  <c r="P24" i="45" l="1"/>
  <c r="P25" i="45"/>
  <c r="O20" i="44" l="1"/>
  <c r="P20" i="44" s="1"/>
  <c r="N25" i="44" l="1"/>
  <c r="M25" i="44"/>
  <c r="L25" i="44"/>
  <c r="K25" i="44"/>
  <c r="J25" i="44"/>
  <c r="I25" i="44"/>
  <c r="H25" i="44"/>
  <c r="G25" i="44"/>
  <c r="F25" i="44"/>
  <c r="E25" i="44"/>
  <c r="D25" i="44"/>
  <c r="N24" i="44"/>
  <c r="M24" i="44"/>
  <c r="L24" i="44"/>
  <c r="K24" i="44"/>
  <c r="J24" i="44"/>
  <c r="I24" i="44"/>
  <c r="H24" i="44"/>
  <c r="G24" i="44"/>
  <c r="F24" i="44"/>
  <c r="E24" i="44"/>
  <c r="D24" i="44"/>
  <c r="O22" i="44"/>
  <c r="P22" i="44" s="1"/>
  <c r="O21" i="44"/>
  <c r="P21" i="44" s="1"/>
  <c r="O19" i="44"/>
  <c r="P19" i="44" s="1"/>
  <c r="O18" i="44"/>
  <c r="P18" i="44" s="1"/>
  <c r="O17" i="44"/>
  <c r="P17" i="44" s="1"/>
  <c r="O16" i="44"/>
  <c r="P16" i="44" s="1"/>
  <c r="O15" i="44"/>
  <c r="P15" i="44" s="1"/>
  <c r="O14" i="44"/>
  <c r="P14" i="44" s="1"/>
  <c r="O13" i="44"/>
  <c r="P13" i="44" s="1"/>
  <c r="O12" i="44"/>
  <c r="P12" i="44" s="1"/>
  <c r="O11" i="44"/>
  <c r="P11" i="44" s="1"/>
  <c r="O10" i="44"/>
  <c r="O23" i="43"/>
  <c r="P23" i="43" s="1"/>
  <c r="O25" i="44" l="1"/>
  <c r="O24" i="44"/>
  <c r="P10" i="44"/>
  <c r="O22" i="43"/>
  <c r="P22" i="43" s="1"/>
  <c r="P25" i="44" l="1"/>
  <c r="P24" i="44"/>
  <c r="O21" i="43"/>
  <c r="P21" i="43" s="1"/>
  <c r="O19" i="43" l="1"/>
  <c r="P19" i="43" l="1"/>
  <c r="O20" i="43"/>
  <c r="P20" i="43" s="1"/>
  <c r="O16" i="43" l="1"/>
  <c r="P16" i="43" s="1"/>
  <c r="O17" i="43"/>
  <c r="P17" i="43" s="1"/>
  <c r="O18" i="43"/>
  <c r="P18" i="43" s="1"/>
  <c r="O15" i="43" l="1"/>
  <c r="P15" i="43" s="1"/>
  <c r="O14" i="43" l="1"/>
  <c r="P14" i="43" s="1"/>
  <c r="O13" i="43"/>
  <c r="P13" i="43" s="1"/>
  <c r="K24" i="42" l="1"/>
  <c r="O12" i="43" l="1"/>
  <c r="P12" i="43" s="1"/>
  <c r="O23" i="42" l="1"/>
  <c r="P23" i="42" s="1"/>
  <c r="N25" i="43"/>
  <c r="M25" i="43"/>
  <c r="L25" i="43"/>
  <c r="K25" i="43"/>
  <c r="J25" i="43"/>
  <c r="I25" i="43"/>
  <c r="H25" i="43"/>
  <c r="G25" i="43"/>
  <c r="F25" i="43"/>
  <c r="E25" i="43"/>
  <c r="D25" i="43"/>
  <c r="N24" i="43"/>
  <c r="M24" i="43"/>
  <c r="L24" i="43"/>
  <c r="K24" i="43"/>
  <c r="J24" i="43"/>
  <c r="I24" i="43"/>
  <c r="H24" i="43"/>
  <c r="G24" i="43"/>
  <c r="F24" i="43"/>
  <c r="E24" i="43"/>
  <c r="D24" i="43"/>
  <c r="O11" i="43"/>
  <c r="P11" i="43" s="1"/>
  <c r="B11" i="43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10" i="44" s="1"/>
  <c r="B11" i="44" s="1"/>
  <c r="B12" i="44" s="1"/>
  <c r="B13" i="44" s="1"/>
  <c r="B14" i="44" s="1"/>
  <c r="B15" i="44" s="1"/>
  <c r="B16" i="44" s="1"/>
  <c r="B17" i="44" s="1"/>
  <c r="B18" i="44" s="1"/>
  <c r="B19" i="44" s="1"/>
  <c r="B20" i="44" s="1"/>
  <c r="B21" i="44" s="1"/>
  <c r="B22" i="44" s="1"/>
  <c r="B23" i="44" s="1"/>
  <c r="B10" i="45" s="1"/>
  <c r="B11" i="45" s="1"/>
  <c r="B12" i="45" s="1"/>
  <c r="B13" i="45" s="1"/>
  <c r="B14" i="45" s="1"/>
  <c r="B15" i="45" s="1"/>
  <c r="B16" i="45" s="1"/>
  <c r="B17" i="45" s="1"/>
  <c r="B18" i="45" s="1"/>
  <c r="B19" i="45" s="1"/>
  <c r="B20" i="45" s="1"/>
  <c r="B21" i="45" s="1"/>
  <c r="B22" i="45" s="1"/>
  <c r="B23" i="45" s="1"/>
  <c r="O10" i="43"/>
  <c r="O25" i="43" l="1"/>
  <c r="P10" i="43"/>
  <c r="O24" i="43"/>
  <c r="O22" i="42"/>
  <c r="P22" i="42" s="1"/>
  <c r="P24" i="43" l="1"/>
  <c r="P25" i="43"/>
  <c r="O21" i="42"/>
  <c r="P21" i="42" s="1"/>
  <c r="O20" i="42" l="1"/>
  <c r="P20" i="42" s="1"/>
  <c r="O19" i="42" l="1"/>
  <c r="P19" i="42" s="1"/>
  <c r="O16" i="42" l="1"/>
  <c r="P16" i="42" s="1"/>
  <c r="O17" i="42"/>
  <c r="P17" i="42" s="1"/>
  <c r="O18" i="42"/>
  <c r="P18" i="42" s="1"/>
  <c r="O15" i="42" l="1"/>
  <c r="P15" i="42" s="1"/>
  <c r="E25" i="42" l="1"/>
  <c r="O14" i="42" l="1"/>
  <c r="P14" i="42" s="1"/>
  <c r="O13" i="42" l="1"/>
  <c r="P13" i="42" s="1"/>
  <c r="O12" i="42" l="1"/>
  <c r="P12" i="42" s="1"/>
  <c r="N25" i="42" l="1"/>
  <c r="M25" i="42"/>
  <c r="L25" i="42"/>
  <c r="K25" i="42"/>
  <c r="J25" i="42"/>
  <c r="I25" i="42"/>
  <c r="H25" i="42"/>
  <c r="G25" i="42"/>
  <c r="F25" i="42"/>
  <c r="D25" i="42"/>
  <c r="N24" i="42"/>
  <c r="M24" i="42"/>
  <c r="L24" i="42"/>
  <c r="J24" i="42"/>
  <c r="I24" i="42"/>
  <c r="H24" i="42"/>
  <c r="G24" i="42"/>
  <c r="F24" i="42"/>
  <c r="E24" i="42"/>
  <c r="D24" i="42"/>
  <c r="O11" i="42"/>
  <c r="B11" i="42"/>
  <c r="B12" i="42" s="1"/>
  <c r="B13" i="42" s="1"/>
  <c r="B14" i="42" s="1"/>
  <c r="B15" i="42" s="1"/>
  <c r="B16" i="42" s="1"/>
  <c r="B17" i="42" s="1"/>
  <c r="B18" i="42" s="1"/>
  <c r="B19" i="42" s="1"/>
  <c r="B20" i="42" s="1"/>
  <c r="B21" i="42" s="1"/>
  <c r="B22" i="42" s="1"/>
  <c r="B23" i="42" s="1"/>
  <c r="O10" i="42"/>
  <c r="O23" i="41"/>
  <c r="P23" i="41" s="1"/>
  <c r="O25" i="42" l="1"/>
  <c r="O24" i="42"/>
  <c r="P10" i="42"/>
  <c r="P11" i="42"/>
  <c r="O22" i="41"/>
  <c r="P22" i="41" s="1"/>
  <c r="P24" i="42" l="1"/>
  <c r="P25" i="42"/>
  <c r="O21" i="41"/>
  <c r="P21" i="41" s="1"/>
  <c r="O19" i="41" l="1"/>
  <c r="P19" i="41" s="1"/>
  <c r="O20" i="41"/>
  <c r="P20" i="41" s="1"/>
  <c r="O16" i="41" l="1"/>
  <c r="P16" i="41" s="1"/>
  <c r="O17" i="41"/>
  <c r="P17" i="41" s="1"/>
  <c r="O18" i="41"/>
  <c r="P18" i="41" s="1"/>
  <c r="O15" i="41" l="1"/>
  <c r="P15" i="41" s="1"/>
  <c r="O14" i="41" l="1"/>
  <c r="P14" i="41" s="1"/>
  <c r="O11" i="40" l="1"/>
  <c r="O10" i="40"/>
  <c r="E24" i="41" l="1"/>
  <c r="O13" i="41"/>
  <c r="P13" i="41" s="1"/>
  <c r="O11" i="41" l="1"/>
  <c r="O23" i="40"/>
  <c r="P23" i="40" l="1"/>
  <c r="N25" i="41"/>
  <c r="M25" i="41"/>
  <c r="L25" i="41"/>
  <c r="K25" i="41"/>
  <c r="J25" i="41"/>
  <c r="I25" i="41"/>
  <c r="H25" i="41"/>
  <c r="G25" i="41"/>
  <c r="F25" i="41"/>
  <c r="E25" i="41"/>
  <c r="D25" i="41"/>
  <c r="N24" i="41"/>
  <c r="M24" i="41"/>
  <c r="L24" i="41"/>
  <c r="K24" i="41"/>
  <c r="J24" i="41"/>
  <c r="I24" i="41"/>
  <c r="H24" i="41"/>
  <c r="G24" i="41"/>
  <c r="F24" i="41"/>
  <c r="D24" i="41"/>
  <c r="O12" i="41"/>
  <c r="P11" i="41"/>
  <c r="B11" i="41"/>
  <c r="B12" i="41" s="1"/>
  <c r="B13" i="41" s="1"/>
  <c r="B14" i="41" s="1"/>
  <c r="B15" i="41" s="1"/>
  <c r="B16" i="41" s="1"/>
  <c r="B17" i="41" s="1"/>
  <c r="B18" i="41" s="1"/>
  <c r="B19" i="41" s="1"/>
  <c r="B20" i="41" s="1"/>
  <c r="B21" i="41" s="1"/>
  <c r="B22" i="41" s="1"/>
  <c r="B23" i="41" s="1"/>
  <c r="O10" i="41"/>
  <c r="P10" i="41" s="1"/>
  <c r="O25" i="41" l="1"/>
  <c r="P12" i="41"/>
  <c r="P24" i="41" s="1"/>
  <c r="O24" i="41"/>
  <c r="O22" i="40"/>
  <c r="P22" i="40" s="1"/>
  <c r="P25" i="41" l="1"/>
  <c r="O21" i="40"/>
  <c r="P21" i="40" s="1"/>
  <c r="O20" i="40" l="1"/>
  <c r="P20" i="40" s="1"/>
  <c r="O19" i="40" l="1"/>
  <c r="P19" i="40" s="1"/>
  <c r="O16" i="40" l="1"/>
  <c r="P16" i="40" s="1"/>
  <c r="O17" i="40"/>
  <c r="P17" i="40" s="1"/>
  <c r="O18" i="40"/>
  <c r="P18" i="40" s="1"/>
  <c r="O15" i="40" l="1"/>
  <c r="P15" i="40" s="1"/>
  <c r="O14" i="40" l="1"/>
  <c r="P14" i="40" s="1"/>
  <c r="O13" i="40" l="1"/>
  <c r="P13" i="40" s="1"/>
  <c r="O12" i="40" l="1"/>
  <c r="P12" i="40" s="1"/>
  <c r="O23" i="39" l="1"/>
  <c r="P23" i="39" s="1"/>
  <c r="N25" i="40"/>
  <c r="M25" i="40"/>
  <c r="L25" i="40"/>
  <c r="K25" i="40"/>
  <c r="J25" i="40"/>
  <c r="I25" i="40"/>
  <c r="H25" i="40"/>
  <c r="G25" i="40"/>
  <c r="F25" i="40"/>
  <c r="E25" i="40"/>
  <c r="D25" i="40"/>
  <c r="N24" i="40"/>
  <c r="M24" i="40"/>
  <c r="L24" i="40"/>
  <c r="K24" i="40"/>
  <c r="J24" i="40"/>
  <c r="I24" i="40"/>
  <c r="H24" i="40"/>
  <c r="G24" i="40"/>
  <c r="F24" i="40"/>
  <c r="E24" i="40"/>
  <c r="D24" i="40"/>
  <c r="P11" i="40"/>
  <c r="B11" i="40"/>
  <c r="B12" i="40" s="1"/>
  <c r="B13" i="40" s="1"/>
  <c r="B14" i="40" s="1"/>
  <c r="B15" i="40" s="1"/>
  <c r="B16" i="40" s="1"/>
  <c r="B17" i="40" s="1"/>
  <c r="B18" i="40" s="1"/>
  <c r="B19" i="40" s="1"/>
  <c r="B20" i="40" s="1"/>
  <c r="B21" i="40" s="1"/>
  <c r="B22" i="40" s="1"/>
  <c r="B23" i="40" s="1"/>
  <c r="O24" i="40" l="1"/>
  <c r="O25" i="40"/>
  <c r="P10" i="40"/>
  <c r="O21" i="39"/>
  <c r="P21" i="39" s="1"/>
  <c r="O22" i="39"/>
  <c r="P22" i="39" s="1"/>
  <c r="P25" i="40" l="1"/>
  <c r="P24" i="40"/>
  <c r="O20" i="39"/>
  <c r="P20" i="39" s="1"/>
  <c r="O19" i="39" l="1"/>
  <c r="P19" i="39" s="1"/>
  <c r="O16" i="39" l="1"/>
  <c r="P16" i="39" s="1"/>
  <c r="O17" i="39"/>
  <c r="P17" i="39" s="1"/>
  <c r="O18" i="39"/>
  <c r="P18" i="39" s="1"/>
  <c r="O15" i="39" l="1"/>
  <c r="P15" i="39" s="1"/>
  <c r="O14" i="39" l="1"/>
  <c r="P14" i="39" s="1"/>
  <c r="O13" i="39" l="1"/>
  <c r="P13" i="39" s="1"/>
  <c r="O12" i="39" l="1"/>
  <c r="P12" i="39" s="1"/>
  <c r="O23" i="38" l="1"/>
  <c r="P23" i="38" s="1"/>
  <c r="N25" i="39"/>
  <c r="M25" i="39"/>
  <c r="L25" i="39"/>
  <c r="K25" i="39"/>
  <c r="J25" i="39"/>
  <c r="I25" i="39"/>
  <c r="H25" i="39"/>
  <c r="G25" i="39"/>
  <c r="F25" i="39"/>
  <c r="E25" i="39"/>
  <c r="D25" i="39"/>
  <c r="N24" i="39"/>
  <c r="M24" i="39"/>
  <c r="L24" i="39"/>
  <c r="K24" i="39"/>
  <c r="J24" i="39"/>
  <c r="I24" i="39"/>
  <c r="H24" i="39"/>
  <c r="G24" i="39"/>
  <c r="F24" i="39"/>
  <c r="E24" i="39"/>
  <c r="D24" i="39"/>
  <c r="O11" i="39"/>
  <c r="P11" i="39" s="1"/>
  <c r="B11" i="39"/>
  <c r="B12" i="39" s="1"/>
  <c r="B13" i="39" s="1"/>
  <c r="B14" i="39" s="1"/>
  <c r="B15" i="39" s="1"/>
  <c r="B16" i="39" s="1"/>
  <c r="B17" i="39" s="1"/>
  <c r="B18" i="39" s="1"/>
  <c r="B19" i="39" s="1"/>
  <c r="B20" i="39" s="1"/>
  <c r="B21" i="39" s="1"/>
  <c r="B22" i="39" s="1"/>
  <c r="B23" i="39" s="1"/>
  <c r="O10" i="39"/>
  <c r="P10" i="39" s="1"/>
  <c r="P24" i="39" l="1"/>
  <c r="P25" i="39"/>
  <c r="O24" i="39"/>
  <c r="O25" i="39"/>
  <c r="O22" i="38" l="1"/>
  <c r="P22" i="38" s="1"/>
  <c r="O21" i="38" l="1"/>
  <c r="P21" i="38" s="1"/>
  <c r="O20" i="38" l="1"/>
  <c r="P20" i="38" s="1"/>
  <c r="O19" i="38" l="1"/>
  <c r="P19" i="38" s="1"/>
  <c r="O16" i="38" l="1"/>
  <c r="P16" i="38" s="1"/>
  <c r="O17" i="38"/>
  <c r="P17" i="38" s="1"/>
  <c r="O18" i="38"/>
  <c r="P18" i="38" s="1"/>
  <c r="O15" i="38" l="1"/>
  <c r="P15" i="38" s="1"/>
  <c r="O14" i="38" l="1"/>
  <c r="P14" i="38" s="1"/>
  <c r="I25" i="37" l="1"/>
  <c r="O13" i="38" l="1"/>
  <c r="P13" i="38" s="1"/>
  <c r="H25" i="37" l="1"/>
  <c r="I24" i="37" l="1"/>
  <c r="H24" i="37" l="1"/>
  <c r="O12" i="38" l="1"/>
  <c r="P12" i="38" s="1"/>
  <c r="N25" i="38" l="1"/>
  <c r="M25" i="38"/>
  <c r="L25" i="38"/>
  <c r="K25" i="38"/>
  <c r="J25" i="38"/>
  <c r="I25" i="38"/>
  <c r="H25" i="38"/>
  <c r="G25" i="38"/>
  <c r="F25" i="38"/>
  <c r="E25" i="38"/>
  <c r="D25" i="38"/>
  <c r="N24" i="38"/>
  <c r="M24" i="38"/>
  <c r="L24" i="38"/>
  <c r="K24" i="38"/>
  <c r="J24" i="38"/>
  <c r="I24" i="38"/>
  <c r="H24" i="38"/>
  <c r="G24" i="38"/>
  <c r="F24" i="38"/>
  <c r="E24" i="38"/>
  <c r="D24" i="38"/>
  <c r="O11" i="38"/>
  <c r="P11" i="38" s="1"/>
  <c r="B11" i="38"/>
  <c r="B12" i="38" s="1"/>
  <c r="B13" i="38" s="1"/>
  <c r="B14" i="38" s="1"/>
  <c r="B15" i="38" s="1"/>
  <c r="B16" i="38" s="1"/>
  <c r="B17" i="38" s="1"/>
  <c r="B18" i="38" s="1"/>
  <c r="B19" i="38" s="1"/>
  <c r="B20" i="38" s="1"/>
  <c r="B21" i="38" s="1"/>
  <c r="B22" i="38" s="1"/>
  <c r="B23" i="38" s="1"/>
  <c r="O10" i="38"/>
  <c r="P10" i="38" s="1"/>
  <c r="O23" i="37"/>
  <c r="P23" i="37" s="1"/>
  <c r="O24" i="38" l="1"/>
  <c r="O25" i="38"/>
  <c r="P24" i="38"/>
  <c r="P25" i="38"/>
  <c r="O22" i="37" l="1"/>
  <c r="P22" i="37" s="1"/>
  <c r="O21" i="37" l="1"/>
  <c r="P21" i="37" s="1"/>
  <c r="O20" i="37" l="1"/>
  <c r="P20" i="37" s="1"/>
  <c r="O19" i="37" l="1"/>
  <c r="P19" i="37" s="1"/>
  <c r="O16" i="37" l="1"/>
  <c r="P16" i="37" s="1"/>
  <c r="O17" i="37"/>
  <c r="P17" i="37" s="1"/>
  <c r="O18" i="37"/>
  <c r="P18" i="37" s="1"/>
  <c r="O15" i="37" l="1"/>
  <c r="P15" i="37" s="1"/>
  <c r="O14" i="37" l="1"/>
  <c r="P14" i="37" s="1"/>
  <c r="O13" i="37" l="1"/>
  <c r="P13" i="37" s="1"/>
  <c r="O12" i="37" l="1"/>
  <c r="P12" i="37" s="1"/>
  <c r="O23" i="36" l="1"/>
  <c r="P23" i="36" s="1"/>
  <c r="N25" i="37"/>
  <c r="M25" i="37"/>
  <c r="L25" i="37"/>
  <c r="K25" i="37"/>
  <c r="J25" i="37"/>
  <c r="G25" i="37"/>
  <c r="E25" i="37"/>
  <c r="D25" i="37"/>
  <c r="N24" i="37"/>
  <c r="M24" i="37"/>
  <c r="L24" i="37"/>
  <c r="K24" i="37"/>
  <c r="J24" i="37"/>
  <c r="G24" i="37"/>
  <c r="F24" i="37"/>
  <c r="E24" i="37"/>
  <c r="D24" i="37"/>
  <c r="O11" i="37"/>
  <c r="P11" i="37" s="1"/>
  <c r="B11" i="37"/>
  <c r="B12" i="37" s="1"/>
  <c r="B13" i="37" s="1"/>
  <c r="B14" i="37" s="1"/>
  <c r="B15" i="37" s="1"/>
  <c r="B16" i="37" s="1"/>
  <c r="B17" i="37" s="1"/>
  <c r="B18" i="37" s="1"/>
  <c r="B19" i="37" s="1"/>
  <c r="B20" i="37" s="1"/>
  <c r="B21" i="37" s="1"/>
  <c r="B22" i="37" s="1"/>
  <c r="B23" i="37" s="1"/>
  <c r="O10" i="37"/>
  <c r="P10" i="37" s="1"/>
  <c r="P24" i="37" l="1"/>
  <c r="P25" i="37"/>
  <c r="O25" i="37"/>
  <c r="O24" i="37"/>
  <c r="O22" i="36"/>
  <c r="P22" i="36" s="1"/>
  <c r="O21" i="36" l="1"/>
  <c r="P21" i="36" s="1"/>
  <c r="O20" i="36"/>
  <c r="P20" i="36" l="1"/>
  <c r="O19" i="36" l="1"/>
  <c r="P19" i="36" s="1"/>
  <c r="O18" i="36" l="1"/>
  <c r="P18" i="36" s="1"/>
  <c r="O17" i="36" l="1"/>
  <c r="P17" i="36" s="1"/>
  <c r="O16" i="36" l="1"/>
  <c r="P16" i="36" s="1"/>
  <c r="O15" i="36" l="1"/>
  <c r="P15" i="36" s="1"/>
  <c r="K25" i="35" l="1"/>
  <c r="K24" i="35"/>
  <c r="N25" i="36" l="1"/>
  <c r="M25" i="36"/>
  <c r="L25" i="36"/>
  <c r="K25" i="36"/>
  <c r="J25" i="36"/>
  <c r="I25" i="36"/>
  <c r="H25" i="36"/>
  <c r="G25" i="36"/>
  <c r="F25" i="36"/>
  <c r="E25" i="36"/>
  <c r="D25" i="36"/>
  <c r="N24" i="36"/>
  <c r="M24" i="36"/>
  <c r="L24" i="36"/>
  <c r="K24" i="36"/>
  <c r="J24" i="36"/>
  <c r="I24" i="36"/>
  <c r="H24" i="36"/>
  <c r="G24" i="36"/>
  <c r="F24" i="36"/>
  <c r="E24" i="36"/>
  <c r="D24" i="36"/>
  <c r="O14" i="36"/>
  <c r="P14" i="36" s="1"/>
  <c r="O13" i="36"/>
  <c r="P13" i="36" s="1"/>
  <c r="O12" i="36"/>
  <c r="P12" i="36" s="1"/>
  <c r="O11" i="36"/>
  <c r="P11" i="36" s="1"/>
  <c r="B11" i="36"/>
  <c r="B12" i="36" s="1"/>
  <c r="B13" i="36" s="1"/>
  <c r="B14" i="36" s="1"/>
  <c r="B15" i="36" s="1"/>
  <c r="B16" i="36" s="1"/>
  <c r="B17" i="36" s="1"/>
  <c r="B18" i="36" s="1"/>
  <c r="B19" i="36" s="1"/>
  <c r="B20" i="36" s="1"/>
  <c r="B21" i="36" s="1"/>
  <c r="B22" i="36" s="1"/>
  <c r="B23" i="36" s="1"/>
  <c r="O10" i="36"/>
  <c r="O23" i="35"/>
  <c r="P23" i="35" s="1"/>
  <c r="O24" i="36" l="1"/>
  <c r="P10" i="36"/>
  <c r="P25" i="36" s="1"/>
  <c r="O25" i="36"/>
  <c r="O22" i="35"/>
  <c r="P22" i="35" s="1"/>
  <c r="P24" i="36" l="1"/>
  <c r="O21" i="35"/>
  <c r="P21" i="35" s="1"/>
  <c r="O20" i="35" l="1"/>
  <c r="P20" i="35" s="1"/>
  <c r="O19" i="35" l="1"/>
  <c r="P19" i="35" s="1"/>
  <c r="O16" i="35" l="1"/>
  <c r="P16" i="35" s="1"/>
  <c r="O17" i="35"/>
  <c r="P17" i="35" s="1"/>
  <c r="O18" i="35"/>
  <c r="P18" i="35" s="1"/>
  <c r="O15" i="35" l="1"/>
  <c r="P15" i="35" s="1"/>
  <c r="O14" i="35" l="1"/>
  <c r="P14" i="35" s="1"/>
  <c r="O13" i="35" l="1"/>
  <c r="P13" i="35" s="1"/>
  <c r="N25" i="35" l="1"/>
  <c r="M25" i="35"/>
  <c r="L25" i="35"/>
  <c r="J25" i="35"/>
  <c r="I25" i="35"/>
  <c r="H25" i="35"/>
  <c r="G25" i="35"/>
  <c r="F25" i="35"/>
  <c r="E25" i="35"/>
  <c r="D25" i="35"/>
  <c r="N24" i="35"/>
  <c r="M24" i="35"/>
  <c r="L24" i="35"/>
  <c r="J24" i="35"/>
  <c r="I24" i="35"/>
  <c r="H24" i="35"/>
  <c r="G24" i="35"/>
  <c r="F24" i="35"/>
  <c r="E24" i="35"/>
  <c r="D24" i="35"/>
  <c r="O12" i="35"/>
  <c r="P12" i="35" s="1"/>
  <c r="O11" i="35"/>
  <c r="B11" i="35"/>
  <c r="B12" i="35" s="1"/>
  <c r="B13" i="35" s="1"/>
  <c r="B14" i="35" s="1"/>
  <c r="B15" i="35" s="1"/>
  <c r="B16" i="35" s="1"/>
  <c r="B17" i="35" s="1"/>
  <c r="B18" i="35" s="1"/>
  <c r="B19" i="35" s="1"/>
  <c r="B20" i="35" s="1"/>
  <c r="B21" i="35" s="1"/>
  <c r="B22" i="35" s="1"/>
  <c r="B23" i="35" s="1"/>
  <c r="O10" i="35"/>
  <c r="P10" i="35" s="1"/>
  <c r="O25" i="35" l="1"/>
  <c r="P11" i="35"/>
  <c r="P25" i="35" s="1"/>
  <c r="O24" i="35"/>
  <c r="P24" i="35" l="1"/>
  <c r="N25" i="34" l="1"/>
  <c r="M25" i="34"/>
  <c r="L25" i="34"/>
  <c r="K25" i="34"/>
  <c r="J25" i="34"/>
  <c r="I25" i="34"/>
  <c r="H25" i="34"/>
  <c r="G25" i="34"/>
  <c r="F25" i="34"/>
  <c r="E25" i="34"/>
  <c r="D25" i="34"/>
  <c r="N24" i="34"/>
  <c r="M24" i="34"/>
  <c r="L24" i="34"/>
  <c r="K24" i="34"/>
  <c r="J24" i="34"/>
  <c r="I24" i="34"/>
  <c r="H24" i="34"/>
  <c r="G24" i="34"/>
  <c r="F24" i="34"/>
  <c r="E24" i="34"/>
  <c r="D24" i="34"/>
  <c r="O23" i="34"/>
  <c r="P23" i="34" s="1"/>
  <c r="O22" i="34"/>
  <c r="P22" i="34" s="1"/>
  <c r="O21" i="34"/>
  <c r="P21" i="34" s="1"/>
  <c r="O20" i="34"/>
  <c r="P20" i="34" s="1"/>
  <c r="O19" i="34"/>
  <c r="P19" i="34" s="1"/>
  <c r="O18" i="34"/>
  <c r="P18" i="34" s="1"/>
  <c r="O17" i="34"/>
  <c r="P17" i="34" s="1"/>
  <c r="O16" i="34"/>
  <c r="P16" i="34" s="1"/>
  <c r="O15" i="34"/>
  <c r="P15" i="34" s="1"/>
  <c r="O14" i="34"/>
  <c r="P14" i="34" s="1"/>
  <c r="O13" i="34"/>
  <c r="P13" i="34" s="1"/>
  <c r="O12" i="34"/>
  <c r="P12" i="34" s="1"/>
  <c r="O11" i="34"/>
  <c r="P11" i="34" s="1"/>
  <c r="B11" i="34"/>
  <c r="B12" i="34" s="1"/>
  <c r="B13" i="34" s="1"/>
  <c r="B14" i="34" s="1"/>
  <c r="B15" i="34" s="1"/>
  <c r="B16" i="34" s="1"/>
  <c r="B17" i="34" s="1"/>
  <c r="B18" i="34" s="1"/>
  <c r="B19" i="34" s="1"/>
  <c r="B20" i="34" s="1"/>
  <c r="B21" i="34" s="1"/>
  <c r="B22" i="34" s="1"/>
  <c r="B23" i="34" s="1"/>
  <c r="O10" i="34"/>
  <c r="P10" i="34" s="1"/>
  <c r="P24" i="34" l="1"/>
  <c r="P25" i="34"/>
  <c r="O25" i="34"/>
  <c r="O24" i="34"/>
  <c r="D24" i="33" l="1"/>
  <c r="N25" i="33"/>
  <c r="M25" i="33"/>
  <c r="L25" i="33"/>
  <c r="K25" i="33"/>
  <c r="J25" i="33"/>
  <c r="I25" i="33"/>
  <c r="H25" i="33"/>
  <c r="G25" i="33"/>
  <c r="F25" i="33"/>
  <c r="E25" i="33"/>
  <c r="D25" i="33"/>
  <c r="N24" i="33"/>
  <c r="M24" i="33"/>
  <c r="L24" i="33"/>
  <c r="K24" i="33"/>
  <c r="J24" i="33"/>
  <c r="I24" i="33"/>
  <c r="H24" i="33"/>
  <c r="G24" i="33"/>
  <c r="F24" i="33"/>
  <c r="E24" i="33"/>
  <c r="O23" i="33"/>
  <c r="P23" i="33" s="1"/>
  <c r="O22" i="33"/>
  <c r="P22" i="33" s="1"/>
  <c r="O21" i="33"/>
  <c r="P21" i="33" s="1"/>
  <c r="O20" i="33"/>
  <c r="P20" i="33" s="1"/>
  <c r="O19" i="33"/>
  <c r="P19" i="33" s="1"/>
  <c r="O18" i="33"/>
  <c r="P18" i="33" s="1"/>
  <c r="O17" i="33"/>
  <c r="P17" i="33" s="1"/>
  <c r="O16" i="33"/>
  <c r="P16" i="33" s="1"/>
  <c r="O15" i="33"/>
  <c r="P15" i="33" s="1"/>
  <c r="O14" i="33"/>
  <c r="P14" i="33" s="1"/>
  <c r="O13" i="33"/>
  <c r="P13" i="33" s="1"/>
  <c r="O12" i="33"/>
  <c r="P12" i="33" s="1"/>
  <c r="O11" i="33"/>
  <c r="P11" i="33" s="1"/>
  <c r="B11" i="33"/>
  <c r="B12" i="33" s="1"/>
  <c r="B13" i="33" s="1"/>
  <c r="B14" i="33" s="1"/>
  <c r="B15" i="33" s="1"/>
  <c r="B16" i="33" s="1"/>
  <c r="B17" i="33" s="1"/>
  <c r="B18" i="33" s="1"/>
  <c r="B19" i="33" s="1"/>
  <c r="B20" i="33" s="1"/>
  <c r="B21" i="33" s="1"/>
  <c r="B22" i="33" s="1"/>
  <c r="B23" i="33" s="1"/>
  <c r="O10" i="33"/>
  <c r="P10" i="33" s="1"/>
  <c r="O24" i="33" l="1"/>
  <c r="P25" i="33"/>
  <c r="O25" i="33"/>
  <c r="P24" i="33" l="1"/>
  <c r="K24" i="31" l="1"/>
  <c r="H24" i="31" l="1"/>
  <c r="I25" i="31" l="1"/>
  <c r="I24" i="31"/>
  <c r="N25" i="32" l="1"/>
  <c r="M25" i="32"/>
  <c r="L25" i="32"/>
  <c r="K25" i="32"/>
  <c r="J25" i="32"/>
  <c r="I25" i="32"/>
  <c r="H25" i="32"/>
  <c r="G25" i="32"/>
  <c r="F25" i="32"/>
  <c r="E25" i="32"/>
  <c r="D25" i="32"/>
  <c r="N24" i="32"/>
  <c r="M24" i="32"/>
  <c r="L24" i="32"/>
  <c r="K24" i="32"/>
  <c r="J24" i="32"/>
  <c r="I24" i="32"/>
  <c r="H24" i="32"/>
  <c r="G24" i="32"/>
  <c r="F24" i="32"/>
  <c r="E24" i="32"/>
  <c r="D24" i="32"/>
  <c r="O23" i="32"/>
  <c r="P23" i="32" s="1"/>
  <c r="O22" i="32"/>
  <c r="P22" i="32" s="1"/>
  <c r="O21" i="32"/>
  <c r="P21" i="32" s="1"/>
  <c r="O20" i="32"/>
  <c r="P20" i="32" s="1"/>
  <c r="O19" i="32"/>
  <c r="P19" i="32" s="1"/>
  <c r="O18" i="32"/>
  <c r="P18" i="32" s="1"/>
  <c r="O17" i="32"/>
  <c r="P17" i="32" s="1"/>
  <c r="O16" i="32"/>
  <c r="P16" i="32" s="1"/>
  <c r="O15" i="32"/>
  <c r="P15" i="32" s="1"/>
  <c r="O14" i="32"/>
  <c r="P14" i="32" s="1"/>
  <c r="O13" i="32"/>
  <c r="P13" i="32" s="1"/>
  <c r="O12" i="32"/>
  <c r="P12" i="32" s="1"/>
  <c r="O11" i="32"/>
  <c r="P11" i="32" s="1"/>
  <c r="B11" i="32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O10" i="32"/>
  <c r="O24" i="32" l="1"/>
  <c r="P10" i="32"/>
  <c r="O25" i="32"/>
  <c r="H24" i="30"/>
  <c r="P24" i="32" l="1"/>
  <c r="P25" i="32"/>
  <c r="N25" i="31"/>
  <c r="M25" i="31"/>
  <c r="L25" i="31"/>
  <c r="K25" i="31"/>
  <c r="J25" i="31"/>
  <c r="H25" i="31"/>
  <c r="G25" i="31"/>
  <c r="F25" i="31"/>
  <c r="E25" i="31"/>
  <c r="N24" i="31"/>
  <c r="M24" i="31"/>
  <c r="L24" i="31"/>
  <c r="J24" i="31"/>
  <c r="G24" i="31"/>
  <c r="F24" i="31"/>
  <c r="E24" i="31"/>
  <c r="D24" i="31"/>
  <c r="O23" i="31"/>
  <c r="P23" i="31" s="1"/>
  <c r="O22" i="31"/>
  <c r="P22" i="31" s="1"/>
  <c r="O21" i="31"/>
  <c r="P21" i="31" s="1"/>
  <c r="O20" i="31"/>
  <c r="P20" i="31" s="1"/>
  <c r="O19" i="31"/>
  <c r="P19" i="31" s="1"/>
  <c r="O18" i="31"/>
  <c r="P18" i="31" s="1"/>
  <c r="O17" i="31"/>
  <c r="P17" i="31" s="1"/>
  <c r="O16" i="31"/>
  <c r="O15" i="31"/>
  <c r="P15" i="31" s="1"/>
  <c r="O14" i="31"/>
  <c r="P14" i="31" s="1"/>
  <c r="O13" i="31"/>
  <c r="P13" i="31" s="1"/>
  <c r="O12" i="31"/>
  <c r="P12" i="31" s="1"/>
  <c r="O11" i="31"/>
  <c r="P11" i="31" s="1"/>
  <c r="B11" i="31"/>
  <c r="B12" i="31" s="1"/>
  <c r="B13" i="31" s="1"/>
  <c r="B14" i="31" s="1"/>
  <c r="B15" i="31" s="1"/>
  <c r="B16" i="31" s="1"/>
  <c r="B17" i="31" s="1"/>
  <c r="B18" i="31" s="1"/>
  <c r="B19" i="31" s="1"/>
  <c r="B20" i="31" s="1"/>
  <c r="B21" i="31" s="1"/>
  <c r="B22" i="31" s="1"/>
  <c r="B23" i="31" s="1"/>
  <c r="O10" i="31"/>
  <c r="D25" i="31"/>
  <c r="O23" i="30"/>
  <c r="O25" i="31" l="1"/>
  <c r="P16" i="31"/>
  <c r="P10" i="31"/>
  <c r="O24" i="31"/>
  <c r="O22" i="30"/>
  <c r="P24" i="31" l="1"/>
  <c r="P25" i="31"/>
  <c r="O21" i="30"/>
  <c r="O20" i="30" l="1"/>
  <c r="O17" i="30" l="1"/>
  <c r="O18" i="30"/>
  <c r="O19" i="30"/>
  <c r="O16" i="30" l="1"/>
  <c r="O15" i="30" l="1"/>
  <c r="O14" i="30" l="1"/>
  <c r="O13" i="30" l="1"/>
  <c r="O12" i="30" l="1"/>
  <c r="O23" i="29" l="1"/>
  <c r="N25" i="30" l="1"/>
  <c r="M25" i="30"/>
  <c r="L25" i="30"/>
  <c r="K25" i="30"/>
  <c r="J25" i="30"/>
  <c r="I25" i="30"/>
  <c r="H25" i="30"/>
  <c r="G25" i="30"/>
  <c r="F25" i="30"/>
  <c r="E25" i="30"/>
  <c r="N24" i="30"/>
  <c r="M24" i="30"/>
  <c r="L24" i="30"/>
  <c r="K24" i="30"/>
  <c r="J24" i="30"/>
  <c r="I24" i="30"/>
  <c r="G24" i="30"/>
  <c r="F24" i="30"/>
  <c r="E24" i="30"/>
  <c r="D23" i="30"/>
  <c r="P23" i="30" s="1"/>
  <c r="D22" i="30"/>
  <c r="P22" i="30" s="1"/>
  <c r="D21" i="30"/>
  <c r="P21" i="30" s="1"/>
  <c r="D20" i="30"/>
  <c r="P20" i="30" s="1"/>
  <c r="D19" i="30"/>
  <c r="P19" i="30" s="1"/>
  <c r="D18" i="30"/>
  <c r="P18" i="30" s="1"/>
  <c r="D17" i="30"/>
  <c r="P17" i="30" s="1"/>
  <c r="D16" i="30"/>
  <c r="P16" i="30" s="1"/>
  <c r="D15" i="30"/>
  <c r="P15" i="30" s="1"/>
  <c r="D14" i="30"/>
  <c r="P14" i="30" s="1"/>
  <c r="D13" i="30"/>
  <c r="P13" i="30" s="1"/>
  <c r="D12" i="30"/>
  <c r="P12" i="30" s="1"/>
  <c r="O11" i="30"/>
  <c r="D11" i="30"/>
  <c r="B11" i="30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O10" i="30"/>
  <c r="D10" i="30"/>
  <c r="P10" i="30" l="1"/>
  <c r="D25" i="30"/>
  <c r="O24" i="30"/>
  <c r="D24" i="30"/>
  <c r="O25" i="30"/>
  <c r="P11" i="30"/>
  <c r="O22" i="29"/>
  <c r="P24" i="30" l="1"/>
  <c r="P25" i="30"/>
  <c r="O21" i="29"/>
  <c r="O20" i="29" l="1"/>
  <c r="O19" i="29" l="1"/>
  <c r="O16" i="29" l="1"/>
  <c r="O17" i="29"/>
  <c r="O18" i="29"/>
  <c r="O14" i="29" l="1"/>
  <c r="O15" i="29"/>
  <c r="O13" i="29" l="1"/>
  <c r="O12" i="29" l="1"/>
  <c r="N25" i="29" l="1"/>
  <c r="M25" i="29"/>
  <c r="L25" i="29"/>
  <c r="K25" i="29"/>
  <c r="J25" i="29"/>
  <c r="I25" i="29"/>
  <c r="H25" i="29"/>
  <c r="G25" i="29"/>
  <c r="F25" i="29"/>
  <c r="E25" i="29"/>
  <c r="N24" i="29"/>
  <c r="M24" i="29"/>
  <c r="K24" i="29"/>
  <c r="J24" i="29"/>
  <c r="I24" i="29"/>
  <c r="H24" i="29"/>
  <c r="G24" i="29"/>
  <c r="F24" i="29"/>
  <c r="E24" i="29"/>
  <c r="D23" i="29"/>
  <c r="P23" i="29" s="1"/>
  <c r="D22" i="29"/>
  <c r="P22" i="29" s="1"/>
  <c r="D21" i="29"/>
  <c r="P21" i="29" s="1"/>
  <c r="D20" i="29"/>
  <c r="P20" i="29" s="1"/>
  <c r="D19" i="29"/>
  <c r="P19" i="29" s="1"/>
  <c r="D18" i="29"/>
  <c r="P18" i="29" s="1"/>
  <c r="D17" i="29"/>
  <c r="P17" i="29" s="1"/>
  <c r="D16" i="29"/>
  <c r="P16" i="29" s="1"/>
  <c r="D15" i="29"/>
  <c r="P15" i="29" s="1"/>
  <c r="D14" i="29"/>
  <c r="P14" i="29" s="1"/>
  <c r="D13" i="29"/>
  <c r="P13" i="29" s="1"/>
  <c r="D12" i="29"/>
  <c r="P12" i="29" s="1"/>
  <c r="O11" i="29"/>
  <c r="D11" i="29"/>
  <c r="B11" i="29"/>
  <c r="B12" i="29" s="1"/>
  <c r="B13" i="29" s="1"/>
  <c r="B14" i="29" s="1"/>
  <c r="B15" i="29" s="1"/>
  <c r="B16" i="29" s="1"/>
  <c r="B17" i="29" s="1"/>
  <c r="B18" i="29" s="1"/>
  <c r="B19" i="29" s="1"/>
  <c r="B20" i="29" s="1"/>
  <c r="B21" i="29" s="1"/>
  <c r="B22" i="29" s="1"/>
  <c r="B23" i="29" s="1"/>
  <c r="O10" i="29"/>
  <c r="D10" i="29"/>
  <c r="D24" i="29" l="1"/>
  <c r="O24" i="29"/>
  <c r="O25" i="29"/>
  <c r="P11" i="29"/>
  <c r="D25" i="29"/>
  <c r="P10" i="29"/>
  <c r="O23" i="28"/>
  <c r="P24" i="29" l="1"/>
  <c r="P25" i="29"/>
  <c r="O22" i="28"/>
  <c r="O20" i="28" l="1"/>
  <c r="O21" i="28"/>
  <c r="O19" i="28" l="1"/>
  <c r="O16" i="28" l="1"/>
  <c r="O17" i="28"/>
  <c r="O18" i="28"/>
  <c r="O15" i="28" l="1"/>
  <c r="L23" i="25" l="1"/>
  <c r="Q22" i="27" l="1"/>
  <c r="O14" i="28" l="1"/>
  <c r="N25" i="28" l="1"/>
  <c r="M25" i="28"/>
  <c r="L25" i="28"/>
  <c r="K25" i="28"/>
  <c r="J25" i="28"/>
  <c r="I25" i="28"/>
  <c r="H25" i="28"/>
  <c r="G25" i="28"/>
  <c r="F25" i="28"/>
  <c r="E25" i="28"/>
  <c r="N24" i="28"/>
  <c r="M24" i="28"/>
  <c r="K24" i="28"/>
  <c r="J24" i="28"/>
  <c r="I24" i="28"/>
  <c r="H24" i="28"/>
  <c r="G24" i="28"/>
  <c r="F24" i="28"/>
  <c r="E24" i="28"/>
  <c r="D23" i="28"/>
  <c r="P23" i="28" s="1"/>
  <c r="D22" i="28"/>
  <c r="P22" i="28" s="1"/>
  <c r="D21" i="28"/>
  <c r="P21" i="28" s="1"/>
  <c r="D20" i="28"/>
  <c r="P20" i="28" s="1"/>
  <c r="D19" i="28"/>
  <c r="P19" i="28" s="1"/>
  <c r="D18" i="28"/>
  <c r="P18" i="28" s="1"/>
  <c r="D17" i="28"/>
  <c r="P17" i="28" s="1"/>
  <c r="D16" i="28"/>
  <c r="P16" i="28" s="1"/>
  <c r="D15" i="28"/>
  <c r="P15" i="28" s="1"/>
  <c r="D14" i="28"/>
  <c r="P14" i="28" s="1"/>
  <c r="O13" i="28"/>
  <c r="D13" i="28"/>
  <c r="O12" i="28"/>
  <c r="D12" i="28"/>
  <c r="O11" i="28"/>
  <c r="D11" i="28"/>
  <c r="B11" i="28"/>
  <c r="B12" i="28" s="1"/>
  <c r="B13" i="28" s="1"/>
  <c r="B14" i="28" s="1"/>
  <c r="B15" i="28" s="1"/>
  <c r="B16" i="28" s="1"/>
  <c r="B17" i="28" s="1"/>
  <c r="B18" i="28" s="1"/>
  <c r="B19" i="28" s="1"/>
  <c r="B20" i="28" s="1"/>
  <c r="B21" i="28" s="1"/>
  <c r="B22" i="28" s="1"/>
  <c r="B23" i="28" s="1"/>
  <c r="O10" i="28"/>
  <c r="D10" i="28"/>
  <c r="O25" i="28" l="1"/>
  <c r="P11" i="28"/>
  <c r="P12" i="28"/>
  <c r="D25" i="28"/>
  <c r="P13" i="28"/>
  <c r="D24" i="28"/>
  <c r="P10" i="28"/>
  <c r="O24" i="28"/>
  <c r="P25" i="28" l="1"/>
  <c r="P24" i="28"/>
  <c r="O22" i="27"/>
  <c r="O21" i="27" l="1"/>
  <c r="O20" i="27" l="1"/>
  <c r="O19" i="27" l="1"/>
  <c r="O16" i="27" l="1"/>
  <c r="O17" i="27"/>
  <c r="O18" i="27"/>
  <c r="O15" i="27" l="1"/>
  <c r="O14" i="27" l="1"/>
  <c r="O12" i="27" l="1"/>
  <c r="O13" i="27"/>
  <c r="N25" i="27" l="1"/>
  <c r="M25" i="27"/>
  <c r="K25" i="27"/>
  <c r="J25" i="27"/>
  <c r="I25" i="27"/>
  <c r="H25" i="27"/>
  <c r="G25" i="27"/>
  <c r="F25" i="27"/>
  <c r="E25" i="27"/>
  <c r="N24" i="27"/>
  <c r="M24" i="27"/>
  <c r="K24" i="27"/>
  <c r="J24" i="27"/>
  <c r="I24" i="27"/>
  <c r="H24" i="27"/>
  <c r="G24" i="27"/>
  <c r="F24" i="27"/>
  <c r="E24" i="27"/>
  <c r="D23" i="27"/>
  <c r="L23" i="27" s="1"/>
  <c r="O23" i="27" s="1"/>
  <c r="P23" i="27" s="1"/>
  <c r="D22" i="27"/>
  <c r="P22" i="27" s="1"/>
  <c r="D21" i="27"/>
  <c r="P21" i="27" s="1"/>
  <c r="D20" i="27"/>
  <c r="P20" i="27" s="1"/>
  <c r="D19" i="27"/>
  <c r="P19" i="27" s="1"/>
  <c r="D18" i="27"/>
  <c r="P18" i="27" s="1"/>
  <c r="D17" i="27"/>
  <c r="P17" i="27" s="1"/>
  <c r="D16" i="27"/>
  <c r="P16" i="27" s="1"/>
  <c r="D15" i="27"/>
  <c r="P15" i="27" s="1"/>
  <c r="D14" i="27"/>
  <c r="P14" i="27" s="1"/>
  <c r="D13" i="27"/>
  <c r="P13" i="27" s="1"/>
  <c r="D12" i="27"/>
  <c r="P12" i="27" s="1"/>
  <c r="O11" i="27"/>
  <c r="D11" i="27"/>
  <c r="B11" i="27"/>
  <c r="B12" i="27" s="1"/>
  <c r="B13" i="27" s="1"/>
  <c r="B14" i="27" s="1"/>
  <c r="B15" i="27" s="1"/>
  <c r="B16" i="27" s="1"/>
  <c r="B17" i="27" s="1"/>
  <c r="B18" i="27" s="1"/>
  <c r="B19" i="27" s="1"/>
  <c r="B20" i="27" s="1"/>
  <c r="B21" i="27" s="1"/>
  <c r="B22" i="27" s="1"/>
  <c r="B23" i="27" s="1"/>
  <c r="O10" i="27"/>
  <c r="D10" i="27"/>
  <c r="L24" i="27" l="1"/>
  <c r="L25" i="27"/>
  <c r="O24" i="27"/>
  <c r="D25" i="27"/>
  <c r="D24" i="27"/>
  <c r="P10" i="27"/>
  <c r="O25" i="27"/>
  <c r="P11" i="27"/>
  <c r="P25" i="27" l="1"/>
  <c r="P24" i="27"/>
  <c r="O10" i="26" l="1"/>
  <c r="D23" i="25" l="1"/>
  <c r="D23" i="26"/>
  <c r="N25" i="26"/>
  <c r="M25" i="26"/>
  <c r="L25" i="26"/>
  <c r="K25" i="26"/>
  <c r="J25" i="26"/>
  <c r="I25" i="26"/>
  <c r="H25" i="26"/>
  <c r="G25" i="26"/>
  <c r="F25" i="26"/>
  <c r="E25" i="26"/>
  <c r="N24" i="26"/>
  <c r="M24" i="26"/>
  <c r="L24" i="26"/>
  <c r="K24" i="26"/>
  <c r="J24" i="26"/>
  <c r="I24" i="26"/>
  <c r="H24" i="26"/>
  <c r="G24" i="26"/>
  <c r="F24" i="26"/>
  <c r="E24" i="26"/>
  <c r="O23" i="26"/>
  <c r="O22" i="26"/>
  <c r="D22" i="26"/>
  <c r="O21" i="26"/>
  <c r="D21" i="26"/>
  <c r="O20" i="26"/>
  <c r="D20" i="26"/>
  <c r="O19" i="26"/>
  <c r="D19" i="26"/>
  <c r="O18" i="26"/>
  <c r="D18" i="26"/>
  <c r="O17" i="26"/>
  <c r="D17" i="26"/>
  <c r="O16" i="26"/>
  <c r="D16" i="26"/>
  <c r="O15" i="26"/>
  <c r="D15" i="26"/>
  <c r="O14" i="26"/>
  <c r="D14" i="26"/>
  <c r="O13" i="26"/>
  <c r="D13" i="26"/>
  <c r="O12" i="26"/>
  <c r="D12" i="26"/>
  <c r="O11" i="26"/>
  <c r="D11" i="26"/>
  <c r="B11" i="26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D10" i="26"/>
  <c r="P13" i="26" l="1"/>
  <c r="P17" i="26"/>
  <c r="P21" i="26"/>
  <c r="P12" i="26"/>
  <c r="D25" i="26"/>
  <c r="P10" i="26"/>
  <c r="P23" i="26"/>
  <c r="D24" i="26"/>
  <c r="P11" i="26"/>
  <c r="P14" i="26"/>
  <c r="P18" i="26"/>
  <c r="P22" i="26"/>
  <c r="P15" i="26"/>
  <c r="P19" i="26"/>
  <c r="P16" i="26"/>
  <c r="P20" i="26"/>
  <c r="O24" i="26"/>
  <c r="O25" i="26"/>
  <c r="D22" i="25"/>
  <c r="P24" i="26" l="1"/>
  <c r="P25" i="26"/>
  <c r="D21" i="25"/>
  <c r="D20" i="25" l="1"/>
  <c r="D19" i="25" l="1"/>
  <c r="D16" i="25" l="1"/>
  <c r="D17" i="25"/>
  <c r="D18" i="25"/>
  <c r="D15" i="25" l="1"/>
  <c r="D14" i="25" l="1"/>
  <c r="D13" i="25" l="1"/>
  <c r="D10" i="25" l="1"/>
  <c r="D11" i="25"/>
  <c r="D12" i="25"/>
  <c r="N25" i="25"/>
  <c r="M25" i="25"/>
  <c r="L25" i="25"/>
  <c r="K25" i="25"/>
  <c r="J25" i="25"/>
  <c r="I25" i="25"/>
  <c r="H25" i="25"/>
  <c r="G25" i="25"/>
  <c r="F25" i="25"/>
  <c r="E25" i="25"/>
  <c r="N24" i="25"/>
  <c r="M24" i="25"/>
  <c r="L24" i="25"/>
  <c r="K24" i="25"/>
  <c r="J24" i="25"/>
  <c r="I24" i="25"/>
  <c r="H24" i="25"/>
  <c r="G24" i="25"/>
  <c r="F24" i="25"/>
  <c r="E24" i="25"/>
  <c r="O23" i="25"/>
  <c r="P23" i="25" s="1"/>
  <c r="O22" i="25"/>
  <c r="P22" i="25" s="1"/>
  <c r="O21" i="25"/>
  <c r="P21" i="25" s="1"/>
  <c r="O20" i="25"/>
  <c r="P20" i="25" s="1"/>
  <c r="O19" i="25"/>
  <c r="P19" i="25" s="1"/>
  <c r="O18" i="25"/>
  <c r="P18" i="25" s="1"/>
  <c r="O17" i="25"/>
  <c r="P17" i="25" s="1"/>
  <c r="O16" i="25"/>
  <c r="P16" i="25" s="1"/>
  <c r="O15" i="25"/>
  <c r="P15" i="25" s="1"/>
  <c r="O14" i="25"/>
  <c r="P14" i="25" s="1"/>
  <c r="O13" i="25"/>
  <c r="P13" i="25" s="1"/>
  <c r="O12" i="25"/>
  <c r="O11" i="25"/>
  <c r="B11" i="25"/>
  <c r="B12" i="25" s="1"/>
  <c r="B13" i="25" s="1"/>
  <c r="B14" i="25" s="1"/>
  <c r="B15" i="25" s="1"/>
  <c r="B16" i="25" s="1"/>
  <c r="B17" i="25" s="1"/>
  <c r="B18" i="25" s="1"/>
  <c r="B19" i="25" s="1"/>
  <c r="B20" i="25" s="1"/>
  <c r="B21" i="25" s="1"/>
  <c r="B22" i="25" s="1"/>
  <c r="B23" i="25" s="1"/>
  <c r="O10" i="25"/>
  <c r="D25" i="25" l="1"/>
  <c r="P11" i="25"/>
  <c r="P12" i="25"/>
  <c r="O25" i="25"/>
  <c r="P10" i="25"/>
  <c r="O24" i="25"/>
  <c r="D24" i="25"/>
  <c r="D23" i="24"/>
  <c r="P25" i="25" l="1"/>
  <c r="P24" i="25"/>
  <c r="D22" i="24"/>
  <c r="D21" i="24" l="1"/>
  <c r="D20" i="24" l="1"/>
  <c r="D16" i="24" l="1"/>
  <c r="D17" i="24"/>
  <c r="D18" i="24"/>
  <c r="D19" i="24"/>
  <c r="D15" i="24" l="1"/>
  <c r="D14" i="24" l="1"/>
  <c r="D13" i="24" l="1"/>
  <c r="D12" i="24" l="1"/>
  <c r="D11" i="24" l="1"/>
  <c r="D10" i="24"/>
  <c r="N25" i="24"/>
  <c r="M25" i="24"/>
  <c r="L25" i="24"/>
  <c r="K25" i="24"/>
  <c r="J25" i="24"/>
  <c r="I25" i="24"/>
  <c r="H25" i="24"/>
  <c r="G25" i="24"/>
  <c r="F25" i="24"/>
  <c r="E25" i="24"/>
  <c r="N24" i="24"/>
  <c r="M24" i="24"/>
  <c r="L24" i="24"/>
  <c r="K24" i="24"/>
  <c r="J24" i="24"/>
  <c r="I24" i="24"/>
  <c r="H24" i="24"/>
  <c r="G24" i="24"/>
  <c r="F24" i="24"/>
  <c r="E24" i="24"/>
  <c r="O23" i="24"/>
  <c r="O22" i="24"/>
  <c r="O21" i="24"/>
  <c r="P21" i="24" s="1"/>
  <c r="O20" i="24"/>
  <c r="O19" i="24"/>
  <c r="P19" i="24" s="1"/>
  <c r="O18" i="24"/>
  <c r="O17" i="24"/>
  <c r="P17" i="24" s="1"/>
  <c r="O16" i="24"/>
  <c r="O15" i="24"/>
  <c r="O14" i="24"/>
  <c r="O13" i="24"/>
  <c r="O12" i="24"/>
  <c r="O11" i="24"/>
  <c r="B11" i="24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O10" i="24"/>
  <c r="D23" i="23"/>
  <c r="O25" i="24" l="1"/>
  <c r="P18" i="24"/>
  <c r="P11" i="24"/>
  <c r="P22" i="24"/>
  <c r="P15" i="24"/>
  <c r="P23" i="24"/>
  <c r="P12" i="24"/>
  <c r="P16" i="24"/>
  <c r="P20" i="24"/>
  <c r="P14" i="24"/>
  <c r="D24" i="24"/>
  <c r="P13" i="24"/>
  <c r="O24" i="24"/>
  <c r="D25" i="24"/>
  <c r="P10" i="24"/>
  <c r="P25" i="24" l="1"/>
  <c r="P24" i="24"/>
  <c r="D22" i="23" l="1"/>
  <c r="O14" i="22" l="1"/>
  <c r="N25" i="23" l="1"/>
  <c r="M25" i="23"/>
  <c r="L25" i="23"/>
  <c r="K25" i="23"/>
  <c r="J25" i="23"/>
  <c r="I25" i="23"/>
  <c r="H25" i="23"/>
  <c r="G25" i="23"/>
  <c r="F25" i="23"/>
  <c r="E25" i="23"/>
  <c r="N24" i="23"/>
  <c r="M24" i="23"/>
  <c r="L24" i="23"/>
  <c r="K24" i="23"/>
  <c r="J24" i="23"/>
  <c r="I24" i="23"/>
  <c r="H24" i="23"/>
  <c r="G24" i="23"/>
  <c r="F24" i="23"/>
  <c r="E24" i="23"/>
  <c r="O23" i="23"/>
  <c r="P23" i="23" s="1"/>
  <c r="O22" i="23"/>
  <c r="O21" i="23"/>
  <c r="D21" i="23"/>
  <c r="O20" i="23"/>
  <c r="D20" i="23"/>
  <c r="O19" i="23"/>
  <c r="D19" i="23"/>
  <c r="O18" i="23"/>
  <c r="D18" i="23"/>
  <c r="O17" i="23"/>
  <c r="D17" i="23"/>
  <c r="O16" i="23"/>
  <c r="D16" i="23"/>
  <c r="O15" i="23"/>
  <c r="D15" i="23"/>
  <c r="O14" i="23"/>
  <c r="D14" i="23"/>
  <c r="O13" i="23"/>
  <c r="D13" i="23"/>
  <c r="O12" i="23"/>
  <c r="D12" i="23"/>
  <c r="O11" i="23"/>
  <c r="D11" i="23"/>
  <c r="B11" i="23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O10" i="23"/>
  <c r="D10" i="23"/>
  <c r="D23" i="22"/>
  <c r="P17" i="23" l="1"/>
  <c r="P15" i="23"/>
  <c r="P13" i="23"/>
  <c r="P19" i="23"/>
  <c r="P21" i="23"/>
  <c r="P11" i="23"/>
  <c r="O24" i="23"/>
  <c r="O25" i="23"/>
  <c r="P18" i="23"/>
  <c r="P14" i="23"/>
  <c r="P20" i="23"/>
  <c r="D25" i="23"/>
  <c r="P22" i="23"/>
  <c r="D24" i="23"/>
  <c r="P12" i="23"/>
  <c r="P16" i="23"/>
  <c r="P10" i="23"/>
  <c r="P25" i="23" l="1"/>
  <c r="P24" i="23"/>
  <c r="D22" i="22" l="1"/>
  <c r="D21" i="22" l="1"/>
  <c r="D20" i="22" l="1"/>
  <c r="D19" i="22" l="1"/>
  <c r="D16" i="22" l="1"/>
  <c r="D17" i="22"/>
  <c r="D18" i="22"/>
  <c r="D15" i="22" l="1"/>
  <c r="D14" i="22"/>
  <c r="N25" i="22" l="1"/>
  <c r="M25" i="22"/>
  <c r="L25" i="22"/>
  <c r="K25" i="22"/>
  <c r="J25" i="22"/>
  <c r="I25" i="22"/>
  <c r="H25" i="22"/>
  <c r="G25" i="22"/>
  <c r="F25" i="22"/>
  <c r="E25" i="22"/>
  <c r="N24" i="22"/>
  <c r="M24" i="22"/>
  <c r="L24" i="22"/>
  <c r="K24" i="22"/>
  <c r="J24" i="22"/>
  <c r="I24" i="22"/>
  <c r="H24" i="22"/>
  <c r="G24" i="22"/>
  <c r="F24" i="22"/>
  <c r="E24" i="22"/>
  <c r="O23" i="22"/>
  <c r="O22" i="22"/>
  <c r="O21" i="22"/>
  <c r="P21" i="22" s="1"/>
  <c r="O20" i="22"/>
  <c r="P20" i="22" s="1"/>
  <c r="O19" i="22"/>
  <c r="P19" i="22" s="1"/>
  <c r="O18" i="22"/>
  <c r="O17" i="22"/>
  <c r="P17" i="22" s="1"/>
  <c r="O16" i="22"/>
  <c r="P16" i="22" s="1"/>
  <c r="O15" i="22"/>
  <c r="O13" i="22"/>
  <c r="D13" i="22"/>
  <c r="O12" i="22"/>
  <c r="D12" i="22"/>
  <c r="O11" i="22"/>
  <c r="D11" i="22"/>
  <c r="B11" i="22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O10" i="22"/>
  <c r="D10" i="22"/>
  <c r="P12" i="22" l="1"/>
  <c r="P13" i="22"/>
  <c r="D24" i="22"/>
  <c r="O24" i="22"/>
  <c r="P14" i="22"/>
  <c r="P18" i="22"/>
  <c r="P11" i="22"/>
  <c r="P23" i="22"/>
  <c r="P22" i="22"/>
  <c r="P15" i="22"/>
  <c r="D25" i="22"/>
  <c r="P10" i="22"/>
  <c r="O25" i="22"/>
  <c r="P25" i="22" l="1"/>
  <c r="P24" i="22"/>
  <c r="D23" i="21"/>
  <c r="D22" i="21"/>
  <c r="D23" i="19"/>
  <c r="D22" i="19"/>
  <c r="N25" i="21" l="1"/>
  <c r="M25" i="21"/>
  <c r="L25" i="21"/>
  <c r="K25" i="21"/>
  <c r="J25" i="21"/>
  <c r="I25" i="21"/>
  <c r="H25" i="21"/>
  <c r="G25" i="21"/>
  <c r="F25" i="21"/>
  <c r="E25" i="21"/>
  <c r="N24" i="21"/>
  <c r="M24" i="21"/>
  <c r="L24" i="21"/>
  <c r="K24" i="21"/>
  <c r="J24" i="21"/>
  <c r="I24" i="21"/>
  <c r="H24" i="21"/>
  <c r="G24" i="21"/>
  <c r="F24" i="21"/>
  <c r="E24" i="21"/>
  <c r="O23" i="21"/>
  <c r="P23" i="21" s="1"/>
  <c r="O22" i="21"/>
  <c r="P22" i="21" s="1"/>
  <c r="O21" i="21"/>
  <c r="D21" i="21"/>
  <c r="O20" i="21"/>
  <c r="D20" i="21"/>
  <c r="O19" i="21"/>
  <c r="D19" i="21"/>
  <c r="O18" i="21"/>
  <c r="D18" i="21"/>
  <c r="O17" i="21"/>
  <c r="D17" i="21"/>
  <c r="O16" i="21"/>
  <c r="D16" i="21"/>
  <c r="O15" i="21"/>
  <c r="D15" i="21"/>
  <c r="O14" i="21"/>
  <c r="D14" i="21"/>
  <c r="O13" i="21"/>
  <c r="D13" i="21"/>
  <c r="O12" i="21"/>
  <c r="D12" i="21"/>
  <c r="O11" i="21"/>
  <c r="D11" i="21"/>
  <c r="B11" i="2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O10" i="21"/>
  <c r="D10" i="21"/>
  <c r="P17" i="21" l="1"/>
  <c r="P13" i="21"/>
  <c r="O25" i="21"/>
  <c r="P19" i="21"/>
  <c r="P14" i="21"/>
  <c r="P11" i="21"/>
  <c r="P20" i="21"/>
  <c r="P18" i="21"/>
  <c r="P15" i="21"/>
  <c r="P12" i="21"/>
  <c r="P16" i="21"/>
  <c r="D24" i="21"/>
  <c r="P21" i="21"/>
  <c r="O24" i="21"/>
  <c r="P10" i="21"/>
  <c r="D25" i="21"/>
  <c r="D21" i="19"/>
  <c r="D20" i="19"/>
  <c r="P25" i="21" l="1"/>
  <c r="P24" i="21"/>
  <c r="D16" i="19"/>
  <c r="D17" i="19"/>
  <c r="D18" i="19"/>
  <c r="D19" i="19"/>
  <c r="D15" i="19" l="1"/>
  <c r="D14" i="19" l="1"/>
  <c r="D13" i="19" l="1"/>
  <c r="D23" i="20" l="1"/>
  <c r="N25" i="20"/>
  <c r="M25" i="20"/>
  <c r="L25" i="20"/>
  <c r="K25" i="20"/>
  <c r="J25" i="20"/>
  <c r="I25" i="20"/>
  <c r="H25" i="20"/>
  <c r="G25" i="20"/>
  <c r="F25" i="20"/>
  <c r="E25" i="20"/>
  <c r="N24" i="20"/>
  <c r="M24" i="20"/>
  <c r="L24" i="20"/>
  <c r="K24" i="20"/>
  <c r="J24" i="20"/>
  <c r="I24" i="20"/>
  <c r="H24" i="20"/>
  <c r="G24" i="20"/>
  <c r="F24" i="20"/>
  <c r="E24" i="20"/>
  <c r="O23" i="20"/>
  <c r="O22" i="20"/>
  <c r="D22" i="20"/>
  <c r="O21" i="20"/>
  <c r="D21" i="20"/>
  <c r="O20" i="20"/>
  <c r="D20" i="20"/>
  <c r="O19" i="20"/>
  <c r="D19" i="20"/>
  <c r="O18" i="20"/>
  <c r="D18" i="20"/>
  <c r="O17" i="20"/>
  <c r="D17" i="20"/>
  <c r="O16" i="20"/>
  <c r="D16" i="20"/>
  <c r="O15" i="20"/>
  <c r="D15" i="20"/>
  <c r="O14" i="20"/>
  <c r="D14" i="20"/>
  <c r="O13" i="20"/>
  <c r="D13" i="20"/>
  <c r="O12" i="20"/>
  <c r="D12" i="20"/>
  <c r="O11" i="20"/>
  <c r="D11" i="20"/>
  <c r="B11" i="20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O10" i="20"/>
  <c r="D10" i="20"/>
  <c r="P19" i="20" l="1"/>
  <c r="P18" i="20"/>
  <c r="P14" i="20"/>
  <c r="P13" i="20"/>
  <c r="P22" i="20"/>
  <c r="P11" i="20"/>
  <c r="P15" i="20"/>
  <c r="P12" i="20"/>
  <c r="P20" i="20"/>
  <c r="P10" i="20"/>
  <c r="P17" i="20"/>
  <c r="P16" i="20"/>
  <c r="P21" i="20"/>
  <c r="D24" i="20"/>
  <c r="O25" i="20"/>
  <c r="P23" i="20"/>
  <c r="D25" i="20"/>
  <c r="O24" i="20"/>
  <c r="P24" i="20" l="1"/>
  <c r="P25" i="20"/>
  <c r="N25" i="19" l="1"/>
  <c r="M25" i="19"/>
  <c r="L25" i="19"/>
  <c r="K25" i="19"/>
  <c r="J25" i="19"/>
  <c r="I25" i="19"/>
  <c r="H25" i="19"/>
  <c r="G25" i="19"/>
  <c r="F25" i="19"/>
  <c r="E25" i="19"/>
  <c r="N24" i="19"/>
  <c r="M24" i="19"/>
  <c r="L24" i="19"/>
  <c r="K24" i="19"/>
  <c r="J24" i="19"/>
  <c r="I24" i="19"/>
  <c r="H24" i="19"/>
  <c r="G24" i="19"/>
  <c r="F24" i="19"/>
  <c r="E24" i="19"/>
  <c r="O23" i="19"/>
  <c r="O22" i="19"/>
  <c r="O21" i="19"/>
  <c r="O20" i="19"/>
  <c r="O19" i="19"/>
  <c r="O18" i="19"/>
  <c r="O17" i="19"/>
  <c r="O16" i="19"/>
  <c r="O15" i="19"/>
  <c r="O14" i="19"/>
  <c r="O13" i="19"/>
  <c r="O12" i="19"/>
  <c r="D12" i="19"/>
  <c r="O11" i="19"/>
  <c r="D11" i="19"/>
  <c r="B11" i="19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O10" i="19"/>
  <c r="D10" i="19"/>
  <c r="D23" i="18"/>
  <c r="O25" i="19" l="1"/>
  <c r="P22" i="19"/>
  <c r="P15" i="19"/>
  <c r="P23" i="19"/>
  <c r="P12" i="19"/>
  <c r="P16" i="19"/>
  <c r="P20" i="19"/>
  <c r="P18" i="19"/>
  <c r="P19" i="19"/>
  <c r="P14" i="19"/>
  <c r="P11" i="19"/>
  <c r="D24" i="19"/>
  <c r="P13" i="19"/>
  <c r="P17" i="19"/>
  <c r="P21" i="19"/>
  <c r="P10" i="19"/>
  <c r="D25" i="19"/>
  <c r="O24" i="19"/>
  <c r="D22" i="18"/>
  <c r="P25" i="19" l="1"/>
  <c r="P24" i="19"/>
  <c r="D21" i="18"/>
  <c r="D20" i="18" l="1"/>
  <c r="D19" i="18" l="1"/>
  <c r="D18" i="18"/>
  <c r="D17" i="18"/>
  <c r="D16" i="18" l="1"/>
  <c r="D15" i="18" l="1"/>
  <c r="D14" i="18"/>
  <c r="D13" i="18" l="1"/>
  <c r="N25" i="18" l="1"/>
  <c r="M25" i="18"/>
  <c r="L25" i="18"/>
  <c r="K25" i="18"/>
  <c r="J25" i="18"/>
  <c r="I25" i="18"/>
  <c r="H25" i="18"/>
  <c r="G25" i="18"/>
  <c r="F25" i="18"/>
  <c r="E25" i="18"/>
  <c r="N24" i="18"/>
  <c r="M24" i="18"/>
  <c r="L24" i="18"/>
  <c r="K24" i="18"/>
  <c r="J24" i="18"/>
  <c r="I24" i="18"/>
  <c r="H24" i="18"/>
  <c r="G24" i="18"/>
  <c r="F24" i="18"/>
  <c r="E24" i="18"/>
  <c r="O23" i="18"/>
  <c r="P23" i="18" s="1"/>
  <c r="O22" i="18"/>
  <c r="P22" i="18" s="1"/>
  <c r="O21" i="18"/>
  <c r="P21" i="18" s="1"/>
  <c r="O20" i="18"/>
  <c r="P20" i="18" s="1"/>
  <c r="O19" i="18"/>
  <c r="P19" i="18" s="1"/>
  <c r="O18" i="18"/>
  <c r="P18" i="18" s="1"/>
  <c r="O17" i="18"/>
  <c r="P17" i="18" s="1"/>
  <c r="O16" i="18"/>
  <c r="P16" i="18" s="1"/>
  <c r="O15" i="18"/>
  <c r="P15" i="18" s="1"/>
  <c r="O14" i="18"/>
  <c r="P14" i="18" s="1"/>
  <c r="O13" i="18"/>
  <c r="P13" i="18" s="1"/>
  <c r="O12" i="18"/>
  <c r="D12" i="18"/>
  <c r="O11" i="18"/>
  <c r="D11" i="18"/>
  <c r="B11" i="18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O10" i="18"/>
  <c r="D10" i="18"/>
  <c r="P12" i="18" l="1"/>
  <c r="D25" i="18"/>
  <c r="P11" i="18"/>
  <c r="P10" i="18"/>
  <c r="O25" i="18"/>
  <c r="O24" i="18"/>
  <c r="D24" i="18"/>
  <c r="D23" i="17"/>
  <c r="P24" i="18" l="1"/>
  <c r="P25" i="18"/>
  <c r="D22" i="17"/>
  <c r="D21" i="17" l="1"/>
  <c r="D20" i="17" l="1"/>
  <c r="D19" i="17" l="1"/>
  <c r="D18" i="17"/>
  <c r="D17" i="17"/>
  <c r="D16" i="17" l="1"/>
  <c r="G33" i="16" l="1"/>
  <c r="G34" i="16" s="1"/>
  <c r="D15" i="17" l="1"/>
  <c r="D13" i="17" l="1"/>
  <c r="D14" i="17"/>
  <c r="D12" i="17" l="1"/>
  <c r="D11" i="17"/>
  <c r="D10" i="17"/>
  <c r="N25" i="17"/>
  <c r="M25" i="17"/>
  <c r="L25" i="17"/>
  <c r="K25" i="17"/>
  <c r="J25" i="17"/>
  <c r="I25" i="17"/>
  <c r="H25" i="17"/>
  <c r="G25" i="17"/>
  <c r="F25" i="17"/>
  <c r="E25" i="17"/>
  <c r="N24" i="17"/>
  <c r="M24" i="17"/>
  <c r="L24" i="17"/>
  <c r="K24" i="17"/>
  <c r="J24" i="17"/>
  <c r="I24" i="17"/>
  <c r="H24" i="17"/>
  <c r="G24" i="17"/>
  <c r="F24" i="17"/>
  <c r="E24" i="17"/>
  <c r="O23" i="17"/>
  <c r="P23" i="17" s="1"/>
  <c r="O22" i="17"/>
  <c r="P22" i="17" s="1"/>
  <c r="O21" i="17"/>
  <c r="P21" i="17" s="1"/>
  <c r="O20" i="17"/>
  <c r="P20" i="17" s="1"/>
  <c r="O19" i="17"/>
  <c r="P19" i="17" s="1"/>
  <c r="O18" i="17"/>
  <c r="P18" i="17" s="1"/>
  <c r="O17" i="17"/>
  <c r="P17" i="17" s="1"/>
  <c r="O16" i="17"/>
  <c r="P16" i="17" s="1"/>
  <c r="O15" i="17"/>
  <c r="P15" i="17" s="1"/>
  <c r="O14" i="17"/>
  <c r="P14" i="17" s="1"/>
  <c r="O13" i="17"/>
  <c r="P13" i="17" s="1"/>
  <c r="O12" i="17"/>
  <c r="O11" i="17"/>
  <c r="B11" i="17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O10" i="17"/>
  <c r="P11" i="17" l="1"/>
  <c r="D25" i="17"/>
  <c r="P12" i="17"/>
  <c r="O25" i="17"/>
  <c r="P10" i="17"/>
  <c r="O24" i="17"/>
  <c r="D24" i="17"/>
  <c r="D23" i="16"/>
  <c r="P25" i="17" l="1"/>
  <c r="P24" i="17"/>
  <c r="D22" i="16"/>
  <c r="D21" i="16" l="1"/>
  <c r="D20" i="16" l="1"/>
  <c r="D19" i="16" l="1"/>
  <c r="D18" i="16"/>
  <c r="D17" i="16"/>
  <c r="D16" i="16" l="1"/>
  <c r="D15" i="16" l="1"/>
  <c r="D14" i="16"/>
  <c r="D13" i="16" l="1"/>
  <c r="D12" i="16" l="1"/>
  <c r="D23" i="15" l="1"/>
  <c r="N25" i="16"/>
  <c r="M25" i="16"/>
  <c r="L25" i="16"/>
  <c r="K25" i="16"/>
  <c r="J25" i="16"/>
  <c r="I25" i="16"/>
  <c r="H25" i="16"/>
  <c r="G25" i="16"/>
  <c r="F25" i="16"/>
  <c r="E25" i="16"/>
  <c r="N24" i="16"/>
  <c r="M24" i="16"/>
  <c r="L24" i="16"/>
  <c r="K24" i="16"/>
  <c r="J24" i="16"/>
  <c r="I24" i="16"/>
  <c r="H24" i="16"/>
  <c r="G24" i="16"/>
  <c r="F24" i="16"/>
  <c r="E24" i="16"/>
  <c r="O23" i="16"/>
  <c r="P23" i="16" s="1"/>
  <c r="O22" i="16"/>
  <c r="P22" i="16" s="1"/>
  <c r="O21" i="16"/>
  <c r="P21" i="16" s="1"/>
  <c r="O20" i="16"/>
  <c r="P20" i="16" s="1"/>
  <c r="O19" i="16"/>
  <c r="P19" i="16" s="1"/>
  <c r="O18" i="16"/>
  <c r="P18" i="16" s="1"/>
  <c r="O17" i="16"/>
  <c r="P17" i="16" s="1"/>
  <c r="O16" i="16"/>
  <c r="P16" i="16" s="1"/>
  <c r="O15" i="16"/>
  <c r="P15" i="16" s="1"/>
  <c r="O14" i="16"/>
  <c r="P14" i="16" s="1"/>
  <c r="O13" i="16"/>
  <c r="P13" i="16" s="1"/>
  <c r="O12" i="16"/>
  <c r="P12" i="16" s="1"/>
  <c r="O11" i="16"/>
  <c r="D11" i="16"/>
  <c r="B11" i="16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O10" i="16"/>
  <c r="D10" i="16"/>
  <c r="O25" i="16" l="1"/>
  <c r="D25" i="16"/>
  <c r="P11" i="16"/>
  <c r="O24" i="16"/>
  <c r="P10" i="16"/>
  <c r="D24" i="16"/>
  <c r="D22" i="15"/>
  <c r="D21" i="15"/>
  <c r="P25" i="16" l="1"/>
  <c r="P24" i="16"/>
  <c r="D20" i="15"/>
  <c r="D17" i="15" l="1"/>
  <c r="D18" i="15"/>
  <c r="D19" i="15"/>
  <c r="D16" i="15" l="1"/>
  <c r="D15" i="15" l="1"/>
  <c r="D14" i="15" l="1"/>
  <c r="D13" i="15" l="1"/>
  <c r="N25" i="15" l="1"/>
  <c r="M25" i="15"/>
  <c r="L25" i="15"/>
  <c r="K25" i="15"/>
  <c r="J25" i="15"/>
  <c r="I25" i="15"/>
  <c r="H25" i="15"/>
  <c r="G25" i="15"/>
  <c r="F25" i="15"/>
  <c r="E25" i="15"/>
  <c r="N24" i="15"/>
  <c r="M24" i="15"/>
  <c r="L24" i="15"/>
  <c r="K24" i="15"/>
  <c r="J24" i="15"/>
  <c r="I24" i="15"/>
  <c r="H24" i="15"/>
  <c r="G24" i="15"/>
  <c r="F24" i="15"/>
  <c r="E24" i="15"/>
  <c r="O23" i="15"/>
  <c r="O22" i="15"/>
  <c r="P22" i="15" s="1"/>
  <c r="O21" i="15"/>
  <c r="O20" i="15"/>
  <c r="O19" i="15"/>
  <c r="O18" i="15"/>
  <c r="O17" i="15"/>
  <c r="O16" i="15"/>
  <c r="O15" i="15"/>
  <c r="O14" i="15"/>
  <c r="O13" i="15"/>
  <c r="O12" i="15"/>
  <c r="D12" i="15"/>
  <c r="O11" i="15"/>
  <c r="D11" i="15"/>
  <c r="B11" i="15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O10" i="15"/>
  <c r="D10" i="15"/>
  <c r="O25" i="15" l="1"/>
  <c r="D24" i="15"/>
  <c r="P17" i="15"/>
  <c r="P14" i="15"/>
  <c r="P18" i="15"/>
  <c r="P13" i="15"/>
  <c r="P21" i="15"/>
  <c r="D25" i="15"/>
  <c r="P11" i="15"/>
  <c r="P15" i="15"/>
  <c r="P19" i="15"/>
  <c r="P23" i="15"/>
  <c r="P12" i="15"/>
  <c r="P16" i="15"/>
  <c r="P20" i="15"/>
  <c r="P10" i="15"/>
  <c r="O24" i="15"/>
  <c r="D23" i="14"/>
  <c r="P25" i="15" l="1"/>
  <c r="P24" i="15"/>
  <c r="D22" i="14"/>
  <c r="D21" i="14" l="1"/>
  <c r="D20" i="14" l="1"/>
  <c r="D17" i="14" l="1"/>
  <c r="D18" i="14"/>
  <c r="D19" i="14"/>
  <c r="N25" i="14" l="1"/>
  <c r="M25" i="14"/>
  <c r="L25" i="14"/>
  <c r="K25" i="14"/>
  <c r="J25" i="14"/>
  <c r="I25" i="14"/>
  <c r="H25" i="14"/>
  <c r="G25" i="14"/>
  <c r="F25" i="14"/>
  <c r="E25" i="14"/>
  <c r="N24" i="14"/>
  <c r="M24" i="14"/>
  <c r="L24" i="14"/>
  <c r="K24" i="14"/>
  <c r="J24" i="14"/>
  <c r="I24" i="14"/>
  <c r="H24" i="14"/>
  <c r="G24" i="14"/>
  <c r="F24" i="14"/>
  <c r="E24" i="14"/>
  <c r="O23" i="14"/>
  <c r="O22" i="14"/>
  <c r="O21" i="14"/>
  <c r="O20" i="14"/>
  <c r="O19" i="14"/>
  <c r="O18" i="14"/>
  <c r="O17" i="14"/>
  <c r="O16" i="14"/>
  <c r="D16" i="14"/>
  <c r="O15" i="14"/>
  <c r="D15" i="14"/>
  <c r="O14" i="14"/>
  <c r="D14" i="14"/>
  <c r="O13" i="14"/>
  <c r="D13" i="14"/>
  <c r="O12" i="14"/>
  <c r="D12" i="14"/>
  <c r="O11" i="14"/>
  <c r="D11" i="14"/>
  <c r="B11" i="14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O10" i="14"/>
  <c r="D10" i="14"/>
  <c r="D25" i="14" l="1"/>
  <c r="P22" i="14"/>
  <c r="P23" i="14"/>
  <c r="P14" i="14"/>
  <c r="P11" i="14"/>
  <c r="P19" i="14"/>
  <c r="P12" i="14"/>
  <c r="P16" i="14"/>
  <c r="P20" i="14"/>
  <c r="P18" i="14"/>
  <c r="P15" i="14"/>
  <c r="D24" i="14"/>
  <c r="P13" i="14"/>
  <c r="P17" i="14"/>
  <c r="P21" i="14"/>
  <c r="P10" i="14"/>
  <c r="O24" i="14"/>
  <c r="O25" i="14"/>
  <c r="N25" i="13"/>
  <c r="M25" i="13"/>
  <c r="L25" i="13"/>
  <c r="K25" i="13"/>
  <c r="J25" i="13"/>
  <c r="I25" i="13"/>
  <c r="H25" i="13"/>
  <c r="G25" i="13"/>
  <c r="F25" i="13"/>
  <c r="E25" i="13"/>
  <c r="N24" i="13"/>
  <c r="M24" i="13"/>
  <c r="L24" i="13"/>
  <c r="K24" i="13"/>
  <c r="J24" i="13"/>
  <c r="I24" i="13"/>
  <c r="H24" i="13"/>
  <c r="G24" i="13"/>
  <c r="F24" i="13"/>
  <c r="E24" i="13"/>
  <c r="O23" i="13"/>
  <c r="D23" i="13"/>
  <c r="O22" i="13"/>
  <c r="D22" i="13"/>
  <c r="O21" i="13"/>
  <c r="D21" i="13"/>
  <c r="O20" i="13"/>
  <c r="D20" i="13"/>
  <c r="O19" i="13"/>
  <c r="D19" i="13"/>
  <c r="O18" i="13"/>
  <c r="D18" i="13"/>
  <c r="O17" i="13"/>
  <c r="D17" i="13"/>
  <c r="O16" i="13"/>
  <c r="D16" i="13"/>
  <c r="O15" i="13"/>
  <c r="D15" i="13"/>
  <c r="O14" i="13"/>
  <c r="D14" i="13"/>
  <c r="O13" i="13"/>
  <c r="D13" i="13"/>
  <c r="O12" i="13"/>
  <c r="D12" i="13"/>
  <c r="O11" i="13"/>
  <c r="D11" i="13"/>
  <c r="B11" i="13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O10" i="13"/>
  <c r="D10" i="13"/>
  <c r="P15" i="13" l="1"/>
  <c r="P25" i="14"/>
  <c r="P24" i="14"/>
  <c r="P12" i="13"/>
  <c r="D25" i="13"/>
  <c r="P16" i="13"/>
  <c r="P20" i="13"/>
  <c r="P11" i="13"/>
  <c r="P19" i="13"/>
  <c r="O24" i="13"/>
  <c r="P13" i="13"/>
  <c r="P23" i="13"/>
  <c r="O25" i="13"/>
  <c r="P17" i="13"/>
  <c r="P21" i="13"/>
  <c r="D24" i="13"/>
  <c r="P14" i="13"/>
  <c r="P18" i="13"/>
  <c r="P22" i="13"/>
  <c r="P10" i="13"/>
  <c r="N25" i="12"/>
  <c r="M25" i="12"/>
  <c r="L25" i="12"/>
  <c r="K25" i="12"/>
  <c r="J25" i="12"/>
  <c r="I25" i="12"/>
  <c r="H25" i="12"/>
  <c r="G25" i="12"/>
  <c r="F25" i="12"/>
  <c r="E25" i="12"/>
  <c r="N24" i="12"/>
  <c r="M24" i="12"/>
  <c r="L24" i="12"/>
  <c r="K24" i="12"/>
  <c r="J24" i="12"/>
  <c r="I24" i="12"/>
  <c r="H24" i="12"/>
  <c r="G24" i="12"/>
  <c r="F24" i="12"/>
  <c r="E24" i="12"/>
  <c r="O23" i="12"/>
  <c r="D23" i="12"/>
  <c r="O22" i="12"/>
  <c r="D22" i="12"/>
  <c r="O21" i="12"/>
  <c r="D21" i="12"/>
  <c r="O20" i="12"/>
  <c r="D20" i="12"/>
  <c r="O19" i="12"/>
  <c r="D19" i="12"/>
  <c r="O18" i="12"/>
  <c r="D18" i="12"/>
  <c r="O17" i="12"/>
  <c r="D17" i="12"/>
  <c r="O16" i="12"/>
  <c r="D16" i="12"/>
  <c r="O15" i="12"/>
  <c r="D15" i="12"/>
  <c r="O14" i="12"/>
  <c r="D14" i="12"/>
  <c r="O13" i="12"/>
  <c r="D13" i="12"/>
  <c r="O12" i="12"/>
  <c r="D12" i="12"/>
  <c r="O11" i="12"/>
  <c r="D11" i="12"/>
  <c r="B11" i="12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O10" i="12"/>
  <c r="D10" i="12"/>
  <c r="P24" i="13" l="1"/>
  <c r="P25" i="13"/>
  <c r="O25" i="12"/>
  <c r="P22" i="12"/>
  <c r="P12" i="12"/>
  <c r="P14" i="12"/>
  <c r="P16" i="12"/>
  <c r="P18" i="12"/>
  <c r="P20" i="12"/>
  <c r="D25" i="12"/>
  <c r="P11" i="12"/>
  <c r="P13" i="12"/>
  <c r="P15" i="12"/>
  <c r="P17" i="12"/>
  <c r="P19" i="12"/>
  <c r="P21" i="12"/>
  <c r="P23" i="12"/>
  <c r="P10" i="12"/>
  <c r="O24" i="12"/>
  <c r="D24" i="12"/>
  <c r="N25" i="11"/>
  <c r="M25" i="11"/>
  <c r="L25" i="11"/>
  <c r="K25" i="11"/>
  <c r="J25" i="11"/>
  <c r="I25" i="11"/>
  <c r="H25" i="11"/>
  <c r="G25" i="11"/>
  <c r="F25" i="11"/>
  <c r="E25" i="11"/>
  <c r="N24" i="11"/>
  <c r="M24" i="11"/>
  <c r="L24" i="11"/>
  <c r="K24" i="11"/>
  <c r="J24" i="11"/>
  <c r="I24" i="11"/>
  <c r="H24" i="11"/>
  <c r="G24" i="11"/>
  <c r="F24" i="11"/>
  <c r="E24" i="11"/>
  <c r="O23" i="11"/>
  <c r="D23" i="11"/>
  <c r="O22" i="11"/>
  <c r="D22" i="11"/>
  <c r="O21" i="11"/>
  <c r="D21" i="11"/>
  <c r="O20" i="11"/>
  <c r="D20" i="11"/>
  <c r="O19" i="11"/>
  <c r="D19" i="11"/>
  <c r="O18" i="11"/>
  <c r="D18" i="11"/>
  <c r="O17" i="11"/>
  <c r="D17" i="11"/>
  <c r="O16" i="11"/>
  <c r="D16" i="11"/>
  <c r="O15" i="11"/>
  <c r="D15" i="11"/>
  <c r="O14" i="11"/>
  <c r="D14" i="11"/>
  <c r="O13" i="11"/>
  <c r="D13" i="11"/>
  <c r="O12" i="11"/>
  <c r="D12" i="11"/>
  <c r="O11" i="11"/>
  <c r="D11" i="11"/>
  <c r="B11" i="1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O10" i="11"/>
  <c r="D10" i="11"/>
  <c r="P15" i="11" l="1"/>
  <c r="P25" i="12"/>
  <c r="P24" i="12"/>
  <c r="P23" i="11"/>
  <c r="P19" i="11"/>
  <c r="D24" i="11"/>
  <c r="O25" i="11"/>
  <c r="P11" i="11"/>
  <c r="P13" i="11"/>
  <c r="P17" i="11"/>
  <c r="P14" i="11"/>
  <c r="P18" i="11"/>
  <c r="P22" i="11"/>
  <c r="P21" i="11"/>
  <c r="P12" i="11"/>
  <c r="P16" i="11"/>
  <c r="P20" i="11"/>
  <c r="D25" i="11"/>
  <c r="O24" i="11"/>
  <c r="P10" i="11"/>
  <c r="P25" i="11" l="1"/>
  <c r="P24" i="11"/>
  <c r="D23" i="10" l="1"/>
  <c r="D15" i="10" l="1"/>
  <c r="D16" i="10"/>
  <c r="D17" i="10"/>
  <c r="D18" i="10"/>
  <c r="D19" i="10"/>
  <c r="D20" i="10"/>
  <c r="D21" i="10"/>
  <c r="D22" i="10"/>
  <c r="D14" i="10"/>
  <c r="N25" i="10" l="1"/>
  <c r="M25" i="10"/>
  <c r="L25" i="10"/>
  <c r="K25" i="10"/>
  <c r="J25" i="10"/>
  <c r="I25" i="10"/>
  <c r="H25" i="10"/>
  <c r="G25" i="10"/>
  <c r="F25" i="10"/>
  <c r="E25" i="10"/>
  <c r="N24" i="10"/>
  <c r="M24" i="10"/>
  <c r="L24" i="10"/>
  <c r="K24" i="10"/>
  <c r="J24" i="10"/>
  <c r="I24" i="10"/>
  <c r="H24" i="10"/>
  <c r="G24" i="10"/>
  <c r="F24" i="10"/>
  <c r="E24" i="10"/>
  <c r="O23" i="10"/>
  <c r="O22" i="10"/>
  <c r="O21" i="10"/>
  <c r="O20" i="10"/>
  <c r="P20" i="10" s="1"/>
  <c r="O19" i="10"/>
  <c r="O18" i="10"/>
  <c r="O17" i="10"/>
  <c r="P17" i="10" s="1"/>
  <c r="O16" i="10"/>
  <c r="P16" i="10" s="1"/>
  <c r="O15" i="10"/>
  <c r="O14" i="10"/>
  <c r="P14" i="10" s="1"/>
  <c r="O13" i="10"/>
  <c r="D13" i="10"/>
  <c r="O12" i="10"/>
  <c r="D12" i="10"/>
  <c r="O11" i="10"/>
  <c r="D11" i="10"/>
  <c r="B11" i="10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O10" i="10"/>
  <c r="D10" i="10"/>
  <c r="P13" i="10" l="1"/>
  <c r="P11" i="10"/>
  <c r="P21" i="10"/>
  <c r="P15" i="10"/>
  <c r="P19" i="10"/>
  <c r="P23" i="10"/>
  <c r="O25" i="10"/>
  <c r="P18" i="10"/>
  <c r="P22" i="10"/>
  <c r="D24" i="10"/>
  <c r="P12" i="10"/>
  <c r="O24" i="10"/>
  <c r="D25" i="10"/>
  <c r="P10" i="10"/>
  <c r="P25" i="10" l="1"/>
  <c r="P24" i="10"/>
  <c r="N25" i="9" l="1"/>
  <c r="M25" i="9"/>
  <c r="L25" i="9"/>
  <c r="K25" i="9"/>
  <c r="J25" i="9"/>
  <c r="I25" i="9"/>
  <c r="H25" i="9"/>
  <c r="G25" i="9"/>
  <c r="F25" i="9"/>
  <c r="E25" i="9"/>
  <c r="N24" i="9"/>
  <c r="M24" i="9"/>
  <c r="L24" i="9"/>
  <c r="K24" i="9"/>
  <c r="J24" i="9"/>
  <c r="I24" i="9"/>
  <c r="H24" i="9"/>
  <c r="G24" i="9"/>
  <c r="F24" i="9"/>
  <c r="E24" i="9"/>
  <c r="O23" i="9"/>
  <c r="D23" i="9"/>
  <c r="O22" i="9"/>
  <c r="D22" i="9"/>
  <c r="O21" i="9"/>
  <c r="D21" i="9"/>
  <c r="O20" i="9"/>
  <c r="D20" i="9"/>
  <c r="O19" i="9"/>
  <c r="D19" i="9"/>
  <c r="O18" i="9"/>
  <c r="D18" i="9"/>
  <c r="O17" i="9"/>
  <c r="D17" i="9"/>
  <c r="O16" i="9"/>
  <c r="D16" i="9"/>
  <c r="O15" i="9"/>
  <c r="D15" i="9"/>
  <c r="O14" i="9"/>
  <c r="D14" i="9"/>
  <c r="O13" i="9"/>
  <c r="D13" i="9"/>
  <c r="O12" i="9"/>
  <c r="D12" i="9"/>
  <c r="O11" i="9"/>
  <c r="D11" i="9"/>
  <c r="B11" i="9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O10" i="9"/>
  <c r="D10" i="9"/>
  <c r="P22" i="9" l="1"/>
  <c r="P19" i="9"/>
  <c r="P16" i="9"/>
  <c r="P10" i="9"/>
  <c r="D24" i="9"/>
  <c r="O25" i="9"/>
  <c r="P21" i="9"/>
  <c r="O24" i="9"/>
  <c r="P12" i="9"/>
  <c r="P14" i="9"/>
  <c r="P20" i="9"/>
  <c r="P18" i="9"/>
  <c r="P13" i="9"/>
  <c r="P23" i="9"/>
  <c r="P17" i="9"/>
  <c r="P11" i="9"/>
  <c r="P15" i="9"/>
  <c r="D25" i="9"/>
  <c r="P24" i="9" l="1"/>
  <c r="P25" i="9"/>
  <c r="N25" i="8" l="1"/>
  <c r="M25" i="8"/>
  <c r="L25" i="8"/>
  <c r="K25" i="8"/>
  <c r="J25" i="8"/>
  <c r="I25" i="8"/>
  <c r="H25" i="8"/>
  <c r="G25" i="8"/>
  <c r="F25" i="8"/>
  <c r="E25" i="8"/>
  <c r="N24" i="8"/>
  <c r="M24" i="8"/>
  <c r="L24" i="8"/>
  <c r="K24" i="8"/>
  <c r="J24" i="8"/>
  <c r="I24" i="8"/>
  <c r="H24" i="8"/>
  <c r="G24" i="8"/>
  <c r="F24" i="8"/>
  <c r="E24" i="8"/>
  <c r="O23" i="8"/>
  <c r="D23" i="8"/>
  <c r="O22" i="8"/>
  <c r="D22" i="8"/>
  <c r="O21" i="8"/>
  <c r="D21" i="8"/>
  <c r="O20" i="8"/>
  <c r="D20" i="8"/>
  <c r="O19" i="8"/>
  <c r="D19" i="8"/>
  <c r="O18" i="8"/>
  <c r="D18" i="8"/>
  <c r="O17" i="8"/>
  <c r="D17" i="8"/>
  <c r="O16" i="8"/>
  <c r="D16" i="8"/>
  <c r="O15" i="8"/>
  <c r="D15" i="8"/>
  <c r="O14" i="8"/>
  <c r="D14" i="8"/>
  <c r="O13" i="8"/>
  <c r="D13" i="8"/>
  <c r="O12" i="8"/>
  <c r="D12" i="8"/>
  <c r="O11" i="8"/>
  <c r="D11" i="8"/>
  <c r="B11" i="8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O10" i="8"/>
  <c r="D10" i="8"/>
  <c r="P23" i="8" l="1"/>
  <c r="P19" i="8"/>
  <c r="P11" i="8"/>
  <c r="P15" i="8"/>
  <c r="O25" i="8"/>
  <c r="P13" i="8"/>
  <c r="P17" i="8"/>
  <c r="P21" i="8"/>
  <c r="P14" i="8"/>
  <c r="D24" i="8"/>
  <c r="P18" i="8"/>
  <c r="P22" i="8"/>
  <c r="P12" i="8"/>
  <c r="P16" i="8"/>
  <c r="P20" i="8"/>
  <c r="P10" i="8"/>
  <c r="D25" i="8"/>
  <c r="O24" i="8"/>
  <c r="I24" i="7"/>
  <c r="P25" i="8" l="1"/>
  <c r="P24" i="8"/>
  <c r="B11" i="7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N25" i="7"/>
  <c r="M25" i="7"/>
  <c r="L25" i="7"/>
  <c r="K25" i="7"/>
  <c r="J25" i="7"/>
  <c r="I25" i="7"/>
  <c r="H25" i="7"/>
  <c r="G25" i="7"/>
  <c r="F25" i="7"/>
  <c r="E25" i="7"/>
  <c r="N24" i="7"/>
  <c r="M24" i="7"/>
  <c r="L24" i="7"/>
  <c r="K24" i="7"/>
  <c r="J24" i="7"/>
  <c r="H24" i="7"/>
  <c r="G24" i="7"/>
  <c r="F24" i="7"/>
  <c r="E24" i="7"/>
  <c r="O23" i="7"/>
  <c r="D23" i="7"/>
  <c r="O22" i="7"/>
  <c r="D22" i="7"/>
  <c r="O21" i="7"/>
  <c r="D21" i="7"/>
  <c r="O20" i="7"/>
  <c r="D20" i="7"/>
  <c r="O19" i="7"/>
  <c r="D19" i="7"/>
  <c r="O18" i="7"/>
  <c r="D18" i="7"/>
  <c r="O17" i="7"/>
  <c r="D17" i="7"/>
  <c r="O16" i="7"/>
  <c r="D16" i="7"/>
  <c r="O15" i="7"/>
  <c r="D15" i="7"/>
  <c r="O14" i="7"/>
  <c r="D14" i="7"/>
  <c r="O13" i="7"/>
  <c r="D13" i="7"/>
  <c r="O12" i="7"/>
  <c r="D12" i="7"/>
  <c r="O11" i="7"/>
  <c r="D11" i="7"/>
  <c r="O10" i="7"/>
  <c r="D10" i="7"/>
  <c r="P18" i="7" l="1"/>
  <c r="P22" i="7"/>
  <c r="P16" i="7"/>
  <c r="P14" i="7"/>
  <c r="P12" i="7"/>
  <c r="P11" i="7"/>
  <c r="P19" i="7"/>
  <c r="P13" i="7"/>
  <c r="P17" i="7"/>
  <c r="O24" i="7"/>
  <c r="P21" i="7"/>
  <c r="P15" i="7"/>
  <c r="P23" i="7"/>
  <c r="P20" i="7"/>
  <c r="D24" i="7"/>
  <c r="D25" i="7"/>
  <c r="P10" i="7"/>
  <c r="O25" i="7"/>
  <c r="N25" i="6"/>
  <c r="M25" i="6"/>
  <c r="L25" i="6"/>
  <c r="K25" i="6"/>
  <c r="J25" i="6"/>
  <c r="I25" i="6"/>
  <c r="H25" i="6"/>
  <c r="G25" i="6"/>
  <c r="F25" i="6"/>
  <c r="E25" i="6"/>
  <c r="N24" i="6"/>
  <c r="M24" i="6"/>
  <c r="L24" i="6"/>
  <c r="K24" i="6"/>
  <c r="J24" i="6"/>
  <c r="I24" i="6"/>
  <c r="H24" i="6"/>
  <c r="G24" i="6"/>
  <c r="F24" i="6"/>
  <c r="E24" i="6"/>
  <c r="O23" i="6"/>
  <c r="D23" i="6"/>
  <c r="O22" i="6"/>
  <c r="D22" i="6"/>
  <c r="O21" i="6"/>
  <c r="D21" i="6"/>
  <c r="O20" i="6"/>
  <c r="D20" i="6"/>
  <c r="O19" i="6"/>
  <c r="D19" i="6"/>
  <c r="O18" i="6"/>
  <c r="D18" i="6"/>
  <c r="O17" i="6"/>
  <c r="D17" i="6"/>
  <c r="O16" i="6"/>
  <c r="D16" i="6"/>
  <c r="O15" i="6"/>
  <c r="D15" i="6"/>
  <c r="O14" i="6"/>
  <c r="D14" i="6"/>
  <c r="O13" i="6"/>
  <c r="D13" i="6"/>
  <c r="O12" i="6"/>
  <c r="D12" i="6"/>
  <c r="O11" i="6"/>
  <c r="D11" i="6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O10" i="6"/>
  <c r="D10" i="6"/>
  <c r="P25" i="7" l="1"/>
  <c r="P24" i="7"/>
  <c r="P11" i="6"/>
  <c r="P13" i="6"/>
  <c r="P12" i="6"/>
  <c r="O25" i="6"/>
  <c r="P14" i="6"/>
  <c r="P16" i="6"/>
  <c r="P18" i="6"/>
  <c r="P20" i="6"/>
  <c r="P22" i="6"/>
  <c r="D25" i="6"/>
  <c r="P15" i="6"/>
  <c r="P17" i="6"/>
  <c r="P19" i="6"/>
  <c r="P21" i="6"/>
  <c r="P23" i="6"/>
  <c r="P10" i="6"/>
  <c r="O24" i="6"/>
  <c r="D24" i="6"/>
  <c r="I24" i="5"/>
  <c r="P25" i="6" l="1"/>
  <c r="P24" i="6"/>
  <c r="N25" i="3"/>
  <c r="M25" i="3"/>
  <c r="L25" i="3"/>
  <c r="K25" i="3"/>
  <c r="J25" i="3"/>
  <c r="I25" i="3"/>
  <c r="H25" i="3"/>
  <c r="F25" i="3"/>
  <c r="E25" i="3"/>
  <c r="G25" i="3"/>
  <c r="N25" i="5" l="1"/>
  <c r="M25" i="5"/>
  <c r="L25" i="5"/>
  <c r="K25" i="5"/>
  <c r="J25" i="5"/>
  <c r="I25" i="5"/>
  <c r="H25" i="5"/>
  <c r="G25" i="5"/>
  <c r="F25" i="5"/>
  <c r="E25" i="5"/>
  <c r="N24" i="5"/>
  <c r="M24" i="5"/>
  <c r="L24" i="5"/>
  <c r="K24" i="5"/>
  <c r="J24" i="5"/>
  <c r="H24" i="5"/>
  <c r="G24" i="5"/>
  <c r="F24" i="5"/>
  <c r="E24" i="5"/>
  <c r="O23" i="5"/>
  <c r="D23" i="5"/>
  <c r="O22" i="5"/>
  <c r="D22" i="5"/>
  <c r="O21" i="5"/>
  <c r="D21" i="5"/>
  <c r="O20" i="5"/>
  <c r="D20" i="5"/>
  <c r="O19" i="5"/>
  <c r="D19" i="5"/>
  <c r="O18" i="5"/>
  <c r="D18" i="5"/>
  <c r="O17" i="5"/>
  <c r="D17" i="5"/>
  <c r="O16" i="5"/>
  <c r="D16" i="5"/>
  <c r="O15" i="5"/>
  <c r="D15" i="5"/>
  <c r="O14" i="5"/>
  <c r="D14" i="5"/>
  <c r="O13" i="5"/>
  <c r="D13" i="5"/>
  <c r="O12" i="5"/>
  <c r="D12" i="5"/>
  <c r="O11" i="5"/>
  <c r="D11" i="5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O10" i="5"/>
  <c r="D10" i="5"/>
  <c r="P11" i="5" l="1"/>
  <c r="O25" i="5"/>
  <c r="P12" i="5"/>
  <c r="P14" i="5"/>
  <c r="P16" i="5"/>
  <c r="P18" i="5"/>
  <c r="P20" i="5"/>
  <c r="P22" i="5"/>
  <c r="D25" i="5"/>
  <c r="P13" i="5"/>
  <c r="P15" i="5"/>
  <c r="P17" i="5"/>
  <c r="P19" i="5"/>
  <c r="P21" i="5"/>
  <c r="P23" i="5"/>
  <c r="P10" i="5"/>
  <c r="O24" i="5"/>
  <c r="D24" i="5"/>
  <c r="D19" i="4"/>
  <c r="P25" i="5" l="1"/>
  <c r="P24" i="5"/>
  <c r="E24" i="3"/>
  <c r="O23" i="3"/>
  <c r="O22" i="3"/>
  <c r="O21" i="3"/>
  <c r="O25" i="3" l="1"/>
  <c r="N25" i="4"/>
  <c r="M25" i="4"/>
  <c r="L25" i="4"/>
  <c r="K25" i="4"/>
  <c r="J25" i="4"/>
  <c r="I25" i="4"/>
  <c r="H25" i="4"/>
  <c r="G25" i="4"/>
  <c r="F25" i="4"/>
  <c r="E25" i="4"/>
  <c r="N24" i="4"/>
  <c r="M24" i="4"/>
  <c r="L24" i="4"/>
  <c r="K24" i="4"/>
  <c r="J24" i="4"/>
  <c r="I24" i="4"/>
  <c r="H24" i="4"/>
  <c r="G24" i="4"/>
  <c r="F24" i="4"/>
  <c r="E24" i="4"/>
  <c r="O23" i="4"/>
  <c r="D23" i="4"/>
  <c r="O22" i="4"/>
  <c r="D22" i="4"/>
  <c r="O21" i="4"/>
  <c r="D21" i="4"/>
  <c r="O20" i="4"/>
  <c r="D20" i="4"/>
  <c r="O19" i="4"/>
  <c r="P19" i="4" s="1"/>
  <c r="O18" i="4"/>
  <c r="D18" i="4"/>
  <c r="O17" i="4"/>
  <c r="D17" i="4"/>
  <c r="O16" i="4"/>
  <c r="D16" i="4"/>
  <c r="O15" i="4"/>
  <c r="D15" i="4"/>
  <c r="O14" i="4"/>
  <c r="D14" i="4"/>
  <c r="O13" i="4"/>
  <c r="D13" i="4"/>
  <c r="O12" i="4"/>
  <c r="D12" i="4"/>
  <c r="O11" i="4"/>
  <c r="D11" i="4"/>
  <c r="B11" i="4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O10" i="4"/>
  <c r="D10" i="4"/>
  <c r="P17" i="4" l="1"/>
  <c r="P15" i="4"/>
  <c r="P11" i="4"/>
  <c r="P13" i="4"/>
  <c r="P23" i="4"/>
  <c r="D25" i="4"/>
  <c r="P20" i="4"/>
  <c r="P16" i="4"/>
  <c r="P18" i="4"/>
  <c r="P12" i="4"/>
  <c r="P14" i="4"/>
  <c r="O25" i="4"/>
  <c r="P22" i="4"/>
  <c r="P21" i="4"/>
  <c r="O24" i="4"/>
  <c r="P10" i="4"/>
  <c r="D24" i="4"/>
  <c r="N24" i="3"/>
  <c r="M24" i="3"/>
  <c r="L24" i="3"/>
  <c r="K24" i="3"/>
  <c r="J24" i="3"/>
  <c r="I24" i="3"/>
  <c r="H24" i="3"/>
  <c r="G24" i="3"/>
  <c r="F24" i="3"/>
  <c r="O20" i="3"/>
  <c r="O19" i="3"/>
  <c r="O18" i="3"/>
  <c r="O17" i="3"/>
  <c r="O16" i="3"/>
  <c r="O15" i="3"/>
  <c r="P15" i="3" s="1"/>
  <c r="O14" i="3"/>
  <c r="O13" i="3"/>
  <c r="O12" i="3"/>
  <c r="O11" i="3"/>
  <c r="O10" i="3"/>
  <c r="D20" i="3"/>
  <c r="D19" i="3"/>
  <c r="D18" i="3"/>
  <c r="D17" i="3"/>
  <c r="D16" i="3"/>
  <c r="D15" i="3"/>
  <c r="D14" i="3"/>
  <c r="D13" i="3"/>
  <c r="D12" i="3"/>
  <c r="D11" i="3"/>
  <c r="D10" i="3"/>
  <c r="D23" i="3"/>
  <c r="P23" i="3" s="1"/>
  <c r="D22" i="3"/>
  <c r="P22" i="3" s="1"/>
  <c r="D21" i="3"/>
  <c r="B11" i="3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P11" i="3" l="1"/>
  <c r="P18" i="3"/>
  <c r="P10" i="3"/>
  <c r="P19" i="3"/>
  <c r="P16" i="3"/>
  <c r="D24" i="3"/>
  <c r="D25" i="3"/>
  <c r="P13" i="3"/>
  <c r="P14" i="3"/>
  <c r="P12" i="3"/>
  <c r="P20" i="3"/>
  <c r="P17" i="3"/>
  <c r="P21" i="3"/>
  <c r="P25" i="3" s="1"/>
  <c r="P25" i="4"/>
  <c r="P24" i="4"/>
  <c r="O24" i="3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P24" i="3" l="1"/>
  <c r="N24" i="105" l="1"/>
  <c r="O22" i="105"/>
  <c r="Q22" i="105" s="1"/>
  <c r="N25" i="105"/>
  <c r="P22" i="105" l="1"/>
  <c r="R22" i="105"/>
  <c r="O25" i="105"/>
  <c r="O24" i="105"/>
  <c r="P24" i="105" l="1"/>
  <c r="P25" i="105"/>
  <c r="N25" i="106" l="1"/>
  <c r="N24" i="106"/>
  <c r="O12" i="106"/>
  <c r="S12" i="106" s="1"/>
  <c r="Q12" i="106" l="1"/>
  <c r="R12" i="106"/>
  <c r="O25" i="106"/>
  <c r="P12" i="106"/>
  <c r="O24" i="106"/>
  <c r="P25" i="106" l="1"/>
  <c r="P24" i="106"/>
</calcChain>
</file>

<file path=xl/sharedStrings.xml><?xml version="1.0" encoding="utf-8"?>
<sst xmlns="http://schemas.openxmlformats.org/spreadsheetml/2006/main" count="4476" uniqueCount="300">
  <si>
    <t>Name of the Bank:</t>
  </si>
  <si>
    <t>Name of the dealing officer:</t>
  </si>
  <si>
    <t>Telephone No.</t>
  </si>
  <si>
    <t>Average</t>
  </si>
  <si>
    <t>Total</t>
  </si>
  <si>
    <t>* The average excess cash balance is the difference between the average cash balance actually maintained and the average cash balance</t>
  </si>
  <si>
    <t xml:space="preserve">required to be maintained under the cash reserve requirement, and the average excess balance figure should be included in the daily SLR </t>
  </si>
  <si>
    <t xml:space="preserve">position including that reported for alternate Friday (vide governor's circular No. CPC.BC.69/279 (A)-84 of October 30,1984). </t>
  </si>
  <si>
    <t>Date:</t>
  </si>
  <si>
    <t>Place:</t>
  </si>
  <si>
    <t>Authorised signatory</t>
  </si>
  <si>
    <t xml:space="preserve">                                                                                   SLR Actually maintained - of which</t>
  </si>
  <si>
    <t xml:space="preserve">              </t>
  </si>
  <si>
    <t xml:space="preserve">Fax No.               </t>
  </si>
  <si>
    <t>E-MAIL ID.</t>
  </si>
  <si>
    <t>Gold</t>
  </si>
  <si>
    <t xml:space="preserve">    </t>
  </si>
  <si>
    <t xml:space="preserve">                            </t>
  </si>
  <si>
    <t xml:space="preserve">  Fortnight Date:   ddmmyy                                                                                                                                                            (Amount in crore)                                                                                                                                            </t>
  </si>
  <si>
    <r>
      <t xml:space="preserve">                    </t>
    </r>
    <r>
      <rPr>
        <b/>
        <u/>
        <sz val="18"/>
        <color theme="1"/>
        <rFont val="Calibri"/>
        <family val="2"/>
        <scheme val="minor"/>
      </rPr>
      <t>Provisional data on Maintenance of Statutory Liquidaty Requirement</t>
    </r>
  </si>
  <si>
    <r>
      <t xml:space="preserve">                                          </t>
    </r>
    <r>
      <rPr>
        <b/>
        <u/>
        <sz val="18"/>
        <color theme="1"/>
        <rFont val="Calibri"/>
        <family val="2"/>
        <scheme val="minor"/>
      </rPr>
      <t>Suplimental information to the Special Return</t>
    </r>
  </si>
  <si>
    <t>Daily position during the fortnight</t>
  </si>
  <si>
    <t>NDTL of the second preceding fortnight as on ddmmyy</t>
  </si>
  <si>
    <t>SLR required to be maintained</t>
  </si>
  <si>
    <t>Government securities</t>
  </si>
  <si>
    <t>Other approved Securities</t>
  </si>
  <si>
    <t>Treasury Bills</t>
  </si>
  <si>
    <t>Average Excess cash balances maintained with RBI over statutory requirements</t>
  </si>
  <si>
    <t>Cash on hand</t>
  </si>
  <si>
    <t>Net balances with SBI and notified Banks in current accounts</t>
  </si>
  <si>
    <t>Securities Deposited under U/S 11(2)(B) of Banking Regulation Act</t>
  </si>
  <si>
    <t>Amount in cash deposited with RBI by Banking companies</t>
  </si>
  <si>
    <t>Approved securities deposited with RBI by Banking companies</t>
  </si>
  <si>
    <t>Total of SLR actually maintained</t>
  </si>
  <si>
    <t>Excess(+)/ Shortfall(-)</t>
  </si>
  <si>
    <t>FOR - Jana Small Finance Bank Ltd</t>
  </si>
  <si>
    <t>Name of the Bank: Jana Small Finance Bank Ltd</t>
  </si>
  <si>
    <t xml:space="preserve">  Fortnight Date:  30Mar2018                                                                                                                                                            (Amount in crore)                                                                                                                                            </t>
  </si>
  <si>
    <t>NDTL of the second preceding fortnight as on 27032018</t>
  </si>
  <si>
    <t>E-MAIL ID.  Jana_tcmops@janalakshmi.com</t>
  </si>
  <si>
    <t>Telephone No. 022 62429852</t>
  </si>
  <si>
    <t>Place: Mumbai</t>
  </si>
  <si>
    <t>NDTL of the second preceding fortnight as on 270318</t>
  </si>
  <si>
    <t>NDTL of the second preceding fortnight as on 300318</t>
  </si>
  <si>
    <t xml:space="preserve">  Fortnight Date:   27-Apr-2018                                                                                                                                    </t>
  </si>
  <si>
    <t>Amount in Crores</t>
  </si>
  <si>
    <t>Name of the dealing officer: Ajit Jose VP Compliance</t>
  </si>
  <si>
    <t>Telephone No. :  08046212967</t>
  </si>
  <si>
    <t xml:space="preserve">Place: </t>
  </si>
  <si>
    <t xml:space="preserve">  Fortnight Date:   13Apr2018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</si>
  <si>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E-MAIL ID.  </t>
  </si>
  <si>
    <t xml:space="preserve">  Fortnight Date:   11-May-2018                                                                                                                                    </t>
  </si>
  <si>
    <t xml:space="preserve">Telephone No. </t>
  </si>
  <si>
    <t>NDTL of the second preceding fortnight as on 130418</t>
  </si>
  <si>
    <t xml:space="preserve">  Fortnight Date:   25-May-2018                                                                                                                                    </t>
  </si>
  <si>
    <t>NDTL of the second preceding fortnight as on 270418</t>
  </si>
  <si>
    <t xml:space="preserve">  Fortnight Date:   08-June-2018                                                                                                                                    </t>
  </si>
  <si>
    <t>NDTL of the second preceding fortnight as on 110518</t>
  </si>
  <si>
    <t xml:space="preserve">  Fortnight Date:   22-June-2018                                                                                                                                    </t>
  </si>
  <si>
    <t>NDTL of the second preceding fortnight as on 250518</t>
  </si>
  <si>
    <t xml:space="preserve">  Fortnight Date:   06-July-2018                                                                                                                                    </t>
  </si>
  <si>
    <t>NDTL of the second preceding fortnight as on 080618</t>
  </si>
  <si>
    <t xml:space="preserve">  Fortnight Date:  20-July-2018                                                                                                                                    </t>
  </si>
  <si>
    <t>NDTL of the second preceding fortnight as on 220618</t>
  </si>
  <si>
    <t xml:space="preserve">  Fortnight Date:  03-August-2018                                                                                                                                    </t>
  </si>
  <si>
    <t>NDTL of the second preceding fortnight as on 060718</t>
  </si>
  <si>
    <t xml:space="preserve">  Fortnight Date:  17-August-2018                                                                                                                                    </t>
  </si>
  <si>
    <t>NDTL of the second preceding fortnight as on 200718</t>
  </si>
  <si>
    <t>NDTL of the second preceding fortnight as on 030818</t>
  </si>
  <si>
    <t xml:space="preserve">  Fortnight Date:  31-August-2018                                                                                                                                    </t>
  </si>
  <si>
    <t>NDTL of the second preceding fortnight as on 170818</t>
  </si>
  <si>
    <t xml:space="preserve">  Fortnight Date:  14-September-2018                                                                                                                                    </t>
  </si>
  <si>
    <t xml:space="preserve">  Fortnight Date:  28-September-2018                                                                                                                                    </t>
  </si>
  <si>
    <t>NDTL of the second preceding fortnight as on 310818</t>
  </si>
  <si>
    <t xml:space="preserve">  Fortnight Date:  12-October-2018                                                                                                                                    </t>
  </si>
  <si>
    <t>NDTL of the second preceding fortnight as on 140918</t>
  </si>
  <si>
    <t>NDTL of the second preceding fortnight as on 280918</t>
  </si>
  <si>
    <t xml:space="preserve">  Fortnight Date:  26-October-2018                                                                                                                                    </t>
  </si>
  <si>
    <t xml:space="preserve">  Fortnight Date:  09-November-2018                                                                                                                                    </t>
  </si>
  <si>
    <t>NDTL of the second preceding fortnight as on 121018</t>
  </si>
  <si>
    <t xml:space="preserve">  Fortnight Date: 23-November-2018                                                                                                                                    </t>
  </si>
  <si>
    <t>NDTL of the second preceding fortnight as on 261018</t>
  </si>
  <si>
    <t xml:space="preserve">  Fortnight Date: 07-December-2018                                                                                                                                    </t>
  </si>
  <si>
    <t>NDTL of the second preceding fortnight as on 091118</t>
  </si>
  <si>
    <t xml:space="preserve">  Fortnight Date: 21-December-2018                                                                                                                                    </t>
  </si>
  <si>
    <t>NDTL of the second preceding fortnight as on 231118</t>
  </si>
  <si>
    <t>NDTL of the second preceding fortnight as on 071218</t>
  </si>
  <si>
    <t xml:space="preserve">  Fortnight Date: 04-January-2019                                                                                                                                    </t>
  </si>
  <si>
    <t>NDTL of the second preceding fortnight as on 211218</t>
  </si>
  <si>
    <t xml:space="preserve">  Fortnight Date: 18-January-2019                                                                                                                                    </t>
  </si>
  <si>
    <t xml:space="preserve">  Fortnight Date: 01-Feb-2019                                                                                                                                    </t>
  </si>
  <si>
    <t>NDTL of the second preceding fortnight as on 040119</t>
  </si>
  <si>
    <t xml:space="preserve">  Fortnight Date: 15-Feb-2019                                                                                                                                    </t>
  </si>
  <si>
    <t>NDTL of the second preceding fortnight as on 180119</t>
  </si>
  <si>
    <t xml:space="preserve">  Fortnight Date: 1-Mar-2019                                                                                                                                    </t>
  </si>
  <si>
    <t>NDTL of the second preceding fortnight as on 010219</t>
  </si>
  <si>
    <t xml:space="preserve">  Fortnight Date: 15-Mar-2019                                                                                                                                    </t>
  </si>
  <si>
    <t>NDTL of the second preceding fortnight as on 150219</t>
  </si>
  <si>
    <t xml:space="preserve">  Fortnight Date: 29-Mar-2019                                                                                                                                    </t>
  </si>
  <si>
    <t>NDTL of the second preceding fortnight as on 010319</t>
  </si>
  <si>
    <t xml:space="preserve">  Fortnight Date: 12-April-2019                                                                                                                                    </t>
  </si>
  <si>
    <t>NDTL of the second preceding fortnight as on 150319</t>
  </si>
  <si>
    <t xml:space="preserve">  Fortnight Date: 26-April-2019                                                                                                                                    </t>
  </si>
  <si>
    <t>NDTL of the second preceding fortnight as on290319</t>
  </si>
  <si>
    <r>
      <t xml:space="preserve">                    </t>
    </r>
    <r>
      <rPr>
        <b/>
        <u/>
        <sz val="18"/>
        <color theme="1"/>
        <rFont val="Calibri"/>
        <family val="2"/>
        <scheme val="minor"/>
      </rPr>
      <t>Provisional data on Maintenance of Statutory Liquidity Requirement</t>
    </r>
  </si>
  <si>
    <t xml:space="preserve">  Fortnight Date: 10-May-2019                                                                                                                                    </t>
  </si>
  <si>
    <t>NDTL of the second preceding fortnight as on 120419</t>
  </si>
  <si>
    <r>
      <t xml:space="preserve">                                          </t>
    </r>
    <r>
      <rPr>
        <b/>
        <u/>
        <sz val="18"/>
        <color theme="1"/>
        <rFont val="Calibri"/>
        <family val="2"/>
        <scheme val="minor"/>
      </rPr>
      <t>Supplemental information to the Special Return</t>
    </r>
  </si>
  <si>
    <t xml:space="preserve">  Fortnight Date: 24-May-2019                                                                                                                                    </t>
  </si>
  <si>
    <t>NDTL of the second preceding fortnight as on 260419</t>
  </si>
  <si>
    <t xml:space="preserve">  Fortnight Date: 07-June-2019                                                                                                                                    </t>
  </si>
  <si>
    <t>NDTL of the second preceding fortnight as on 100519</t>
  </si>
  <si>
    <t xml:space="preserve">  Fortnight Date: 21-June-2019                                                                                                                                    </t>
  </si>
  <si>
    <t>NDTL of the second preceding fortnight as on 240519</t>
  </si>
  <si>
    <t>NDTL of the second preceding fortnight as on 070619</t>
  </si>
  <si>
    <t xml:space="preserve">  Fortnight Date: 05-July-2019                                                                                                                                    </t>
  </si>
  <si>
    <t xml:space="preserve">  Fortnight Date: 19-July-2019                                                                                                                                    </t>
  </si>
  <si>
    <t>NDTL of the second preceding fortnight as on 210619</t>
  </si>
  <si>
    <t xml:space="preserve">  Fortnight Date: 02-August-2019                                                                                                                                    </t>
  </si>
  <si>
    <t>NDTL of the second preceding fortnight as on 050719</t>
  </si>
  <si>
    <t xml:space="preserve">  Fortnight Date: 16-August-2019                                                                                                                                    </t>
  </si>
  <si>
    <t>NDTL of the second preceding fortnight as on 190719</t>
  </si>
  <si>
    <t xml:space="preserve">  Fortnight Date: 30-August-2019                                                                                                                                    </t>
  </si>
  <si>
    <t>NDTL of the second preceding fortnight as on 020819</t>
  </si>
  <si>
    <t>NDTL of the second preceding fortnight as on 160819</t>
  </si>
  <si>
    <t xml:space="preserve">  Fortnight Date: 13-September-2019                                                                                                                                    </t>
  </si>
  <si>
    <t xml:space="preserve">  Fortnight Date: 27-September-2019                                                                                                                                    </t>
  </si>
  <si>
    <t>NDTL of the second preceding fortnight as on 300819</t>
  </si>
  <si>
    <t xml:space="preserve">  Fortnight Date: 11-October-2019                                                                                                                                    </t>
  </si>
  <si>
    <t>NDTL of the second preceding fortnight as on130919</t>
  </si>
  <si>
    <t xml:space="preserve">  Fortnight Date: 25-October-2019                                                                                                                                    </t>
  </si>
  <si>
    <t>NDTL of the second preceding fortnight as on 270919</t>
  </si>
  <si>
    <t xml:space="preserve">  Fortnight Date: 08-November-2019                                                                                                                                    </t>
  </si>
  <si>
    <t xml:space="preserve">  Fortnight Date: 22-November-2019                                                                                                                                    </t>
  </si>
  <si>
    <t>NDTL of the second preceding fortnight as on 251019</t>
  </si>
  <si>
    <t>NDTL of the second preceding fortnight as on 111019</t>
  </si>
  <si>
    <t xml:space="preserve">  Fortnight Date: 06-December-2019                                                                                                                                    </t>
  </si>
  <si>
    <t>NDTL of the second preceding fortnight as on 081119</t>
  </si>
  <si>
    <t>NDTL of the second preceding fortnight as on 221119</t>
  </si>
  <si>
    <t xml:space="preserve">  Fortnight Date: 20-December-2019                                                                                                                                    </t>
  </si>
  <si>
    <t>NDTL of the second preceding fortnight as on 061219</t>
  </si>
  <si>
    <t xml:space="preserve">  Fortnight Date: 03-January-2020                                                                                                                                    </t>
  </si>
  <si>
    <t xml:space="preserve">  Fortnight Date: 17-January-2020                                                                                                                                    </t>
  </si>
  <si>
    <t>NDTL of the second preceding fortnight as on 201219</t>
  </si>
  <si>
    <t xml:space="preserve">  Fortnight Date: 31-January-2020                                                                                                                                    </t>
  </si>
  <si>
    <t>NDTL of the second preceding fortnight as on 030120</t>
  </si>
  <si>
    <t xml:space="preserve">  Fortnight Date: 14-February-2020                                                                                                                                    </t>
  </si>
  <si>
    <t>NDTL of the second preceding fortnight as on 170120</t>
  </si>
  <si>
    <t xml:space="preserve">  Fortnight Date: 28-February-2020                                                                                                                                    </t>
  </si>
  <si>
    <t>NDTL of the second preceding fortnight as on 310120</t>
  </si>
  <si>
    <t xml:space="preserve">  Fortnight Date: 13-Mar-2020                                                                                                                                    </t>
  </si>
  <si>
    <t>NDTL of the second preceding fortnight as on 140220</t>
  </si>
  <si>
    <t xml:space="preserve">  Fortnight Date: 27-Mar-2020                                                                                                                                    </t>
  </si>
  <si>
    <t>NDTL of the second preceding fortnight as on 280220</t>
  </si>
  <si>
    <t xml:space="preserve">  Fortnight Date: 10-April-2020                                                                                                                                    </t>
  </si>
  <si>
    <t>NDTL of the second preceding fortnight as on 130320</t>
  </si>
  <si>
    <t xml:space="preserve">  Fortnight Date: 24-April-2020                                                                                                                                    </t>
  </si>
  <si>
    <t>NDTL of the second preceding fortnight as on 270320</t>
  </si>
  <si>
    <t>NDTL of the second preceding fortnight as on100420</t>
  </si>
  <si>
    <t xml:space="preserve">  Fortnight Date:08-May-2020                                                                                                                                    </t>
  </si>
  <si>
    <t>NDTL of the second preceding fortnight as on240420</t>
  </si>
  <si>
    <t xml:space="preserve">  Fortnight Date: 22-May-2020                                                                                                                                    </t>
  </si>
  <si>
    <t xml:space="preserve">  Fortnight Date: 05-June-2020                                                                                                                                    </t>
  </si>
  <si>
    <t>NDTL of the second preceding fortnight as on 08052020</t>
  </si>
  <si>
    <t xml:space="preserve">  Fortnight Date: 19-June-2020                                                                                                                                    </t>
  </si>
  <si>
    <t>NDTL of the second preceding fortnight as on 22052020</t>
  </si>
  <si>
    <t xml:space="preserve">  Fortnight Date: 03-July-2020                                                                                                                                    </t>
  </si>
  <si>
    <t>NDTL of the second preceding fortnight as on 05062020</t>
  </si>
  <si>
    <t xml:space="preserve">  Fortnight Date: 17-July-2020                                                                                                                                    </t>
  </si>
  <si>
    <t xml:space="preserve">  Fortnight Date: 31-July-2020                                                                                                                                    </t>
  </si>
  <si>
    <t>NDTL of the second preceding fortnight as on 03072020</t>
  </si>
  <si>
    <t>NDTL of the second preceding fortnight as on 19062020</t>
  </si>
  <si>
    <t xml:space="preserve">  Fortnight Date: 14-Aug-2020                                                                                                                                    </t>
  </si>
  <si>
    <t>NDTL of the second preceding fortnight as on 17072020</t>
  </si>
  <si>
    <t xml:space="preserve">  Fortnight Date: 28-Aug-2020                                                                                                                                    </t>
  </si>
  <si>
    <t>NDTL of the second preceding fortnight as on 31072020</t>
  </si>
  <si>
    <t xml:space="preserve">  Fortnight Date: 11-Sep-2020                                                                                                                                    </t>
  </si>
  <si>
    <t>NDTL of the second preceding fortnight as on 14082020</t>
  </si>
  <si>
    <t xml:space="preserve">  Fortnight Date: 25-Sep-2020                                                                                                                                    </t>
  </si>
  <si>
    <t>NDTL of the second preceding fortnight as on 28082020</t>
  </si>
  <si>
    <t xml:space="preserve">  Fortnight Date: 09-Oct-2020                                                                                                                                    </t>
  </si>
  <si>
    <t>NDTL of the second preceding fortnight as on 11092020</t>
  </si>
  <si>
    <t>NDTL of the second preceding fortnight as on 25092020</t>
  </si>
  <si>
    <t xml:space="preserve">  Fortnight Date: 23-Oct-2020                                                                                                                                    </t>
  </si>
  <si>
    <t xml:space="preserve">  Fortnight Date: 06-Nov-2020                                                                                                                                    </t>
  </si>
  <si>
    <t>NDTL of the second preceding fortnight as on 09102020</t>
  </si>
  <si>
    <t xml:space="preserve">  Fortnight Date: 20-Nov-2020                                                                                                                                    </t>
  </si>
  <si>
    <t>NDTL of the second preceding fortnight as on 23102020</t>
  </si>
  <si>
    <t xml:space="preserve">  Fortnight Date: 04-Dec-2020                                                                                                                                    </t>
  </si>
  <si>
    <t>NDTL of the second preceding fortnight as on 06112020</t>
  </si>
  <si>
    <t xml:space="preserve">  Fortnight Date: 18-Dec-2020                                                                                                                                    </t>
  </si>
  <si>
    <t xml:space="preserve">  Fortnight Date: 01-Jan-2021                                                                                                                                    </t>
  </si>
  <si>
    <t>NDTL of the second preceding fortnight as on 04122020</t>
  </si>
  <si>
    <t>NDTL of the second preceding fortnight as on 20112020</t>
  </si>
  <si>
    <t>NDTL of the second preceding fortnight as on 18122020</t>
  </si>
  <si>
    <t>NDTL of the second preceding fortnight as on 01012021</t>
  </si>
  <si>
    <t xml:space="preserve">  Fortnight Date: 12-Feb-2021                                                                                                                                    </t>
  </si>
  <si>
    <t>NDTL of the second preceding fortnight as on 15012021</t>
  </si>
  <si>
    <t xml:space="preserve">  Fortnight Date: 29-Jan-2021                                                                                                                                    </t>
  </si>
  <si>
    <t xml:space="preserve">  Fortnight Date: 26-Feb-2021                                                                                                                                    </t>
  </si>
  <si>
    <t>NDTL of the second preceding fortnight as on 29012021</t>
  </si>
  <si>
    <t xml:space="preserve">  Fortnight Date: 12-03-2021                 </t>
  </si>
  <si>
    <t xml:space="preserve">  Fortnight Date: 26-03-2021                 </t>
  </si>
  <si>
    <t>NDTL of the second preceding fortnight as on 26022021</t>
  </si>
  <si>
    <t>NDTL of the second preceding fortnight as on 120221</t>
  </si>
  <si>
    <t xml:space="preserve">  Fortnight Date: 09-04-2021                 </t>
  </si>
  <si>
    <t>NDTL of the second preceding fortnight as on 13032021</t>
  </si>
  <si>
    <t xml:space="preserve">                         45,34,67,219.50 </t>
  </si>
  <si>
    <t xml:space="preserve">                         12,47,50,130.00 </t>
  </si>
  <si>
    <t xml:space="preserve">                               12,70,230.00 </t>
  </si>
  <si>
    <t>NDTL of the second preceding fortnight as on 26032021</t>
  </si>
  <si>
    <t xml:space="preserve">  Fortnight Date: 23-04-2021                 </t>
  </si>
  <si>
    <t xml:space="preserve">  Fortnight Date: 07-05-2021                 </t>
  </si>
  <si>
    <t>NDTL of the second preceding fortnight as on 09042021</t>
  </si>
  <si>
    <t xml:space="preserve">  Fortnight Date: 21-05-2021</t>
  </si>
  <si>
    <t>NDTL of the second preceding fortnight as on 23042021</t>
  </si>
  <si>
    <t>NDTL of the second preceding fortnight as on 07052021</t>
  </si>
  <si>
    <t xml:space="preserve">  Fortnight Date: 04-06-2021</t>
  </si>
  <si>
    <t xml:space="preserve">  Fortnight Date: 18-06-2021</t>
  </si>
  <si>
    <t>NDTL of the second preceding fortnight as on 21052021</t>
  </si>
  <si>
    <t xml:space="preserve">  Fortnight Date: 02-07-2021</t>
  </si>
  <si>
    <t>NDTL of the second preceding fortnight as on 04062021</t>
  </si>
  <si>
    <t xml:space="preserve">  Fortnight Date: 16-07-2021</t>
  </si>
  <si>
    <t>NDTL of the second preceding fortnight as on 18062021</t>
  </si>
  <si>
    <t>SBI</t>
  </si>
  <si>
    <t>Cash Bal</t>
  </si>
  <si>
    <t xml:space="preserve">  Fortnight Date: 30-07-2021</t>
  </si>
  <si>
    <t>NDTL of the second preceding fortnight as on 02072021</t>
  </si>
  <si>
    <t xml:space="preserve">  Fortnight Date: 13-08-2021</t>
  </si>
  <si>
    <t>NDTL of the second preceding fortnight as on 16072021</t>
  </si>
  <si>
    <t>TOTAL</t>
  </si>
  <si>
    <t>TOTAL in Crs</t>
  </si>
  <si>
    <t xml:space="preserve">  Fortnight Date: 27-08-2021</t>
  </si>
  <si>
    <t>NDTL of the second preceding fortnight as on 30072021</t>
  </si>
  <si>
    <t>NDTL of the second preceding fortnight as on 13082021</t>
  </si>
  <si>
    <t xml:space="preserve">  Fortnight Date: 10-09-2021</t>
  </si>
  <si>
    <t xml:space="preserve">  Fortnight Date: 24-09-2021</t>
  </si>
  <si>
    <t>NDTL of the second preceding fortnight as on27082021</t>
  </si>
  <si>
    <t>NDTL of the second preceding fortnight as on10092021</t>
  </si>
  <si>
    <t xml:space="preserve">  Fortnight Date: 08-10-2021</t>
  </si>
  <si>
    <t xml:space="preserve">  Fortnight Date: 22-10-2021</t>
  </si>
  <si>
    <t>NDTL of the second preceding fortnight as on 24092021</t>
  </si>
  <si>
    <t>Cash</t>
  </si>
  <si>
    <t xml:space="preserve">  Fortnight Date: 05-11-2021</t>
  </si>
  <si>
    <t xml:space="preserve">  Fortnight Date: 19-11-2021</t>
  </si>
  <si>
    <t xml:space="preserve">  Fortnight Date: 03-12-2021</t>
  </si>
  <si>
    <t>NDTL of the second preceding fortnight as on 05112021</t>
  </si>
  <si>
    <t>NDTL of the second preceding fortnight as on 08102021</t>
  </si>
  <si>
    <t>NDTL of the second preceding fortnight as on 22102021</t>
  </si>
  <si>
    <t>NDTL of the second preceding fortnight as on 19112021</t>
  </si>
  <si>
    <t xml:space="preserve">  Fortnight Date: 17-12-2021</t>
  </si>
  <si>
    <t>NDTL of the second preceding fortnight as on 03122021</t>
  </si>
  <si>
    <t xml:space="preserve">  Fortnight Date: 31-12-2021</t>
  </si>
  <si>
    <t xml:space="preserve">  Fortnight Date: 14-01-2022</t>
  </si>
  <si>
    <t>NDTL of the second preceding fortnight as on 17122021</t>
  </si>
  <si>
    <t xml:space="preserve">  Fortnight Date: 28-01-2022</t>
  </si>
  <si>
    <t xml:space="preserve">                                                                                   SLR Actually maintained</t>
  </si>
  <si>
    <t>NDTL of the second preceding fortnight as on 31122021</t>
  </si>
  <si>
    <t xml:space="preserve">  Fortnight Date: 11-02-2022</t>
  </si>
  <si>
    <t>NDTL of the second preceding fortnight as on 14012022</t>
  </si>
  <si>
    <t>Cash/Current</t>
  </si>
  <si>
    <t xml:space="preserve">  Fortnight Date: 25-02-2022</t>
  </si>
  <si>
    <t>NDTL of the second preceding fortnight as on 28012022</t>
  </si>
  <si>
    <t xml:space="preserve">  Fortnight Date: 11-03-2022</t>
  </si>
  <si>
    <t>NDTL of the second preceding fortnight as on 11022022</t>
  </si>
  <si>
    <t xml:space="preserve">  Fortnight Date: 25-03-2022</t>
  </si>
  <si>
    <t>NDTL of the second preceding fortnight as on 25022022</t>
  </si>
  <si>
    <t>Net balances with SBI and 
notified Banks in 
current accounts</t>
  </si>
  <si>
    <t>sbi</t>
  </si>
  <si>
    <t>cash</t>
  </si>
  <si>
    <t xml:space="preserve">  Fortnight Date: 22-04-2022</t>
  </si>
  <si>
    <t xml:space="preserve">  Fortnight Date: 08-04-2022</t>
  </si>
  <si>
    <t>NDTL of the second preceding fortnight as on 25032022</t>
  </si>
  <si>
    <t>SDF</t>
  </si>
  <si>
    <t xml:space="preserve">  Fortnight Date: 06-05-2022</t>
  </si>
  <si>
    <t>NDTL of the second preceding fortnight as on 08042022</t>
  </si>
  <si>
    <t>New Cash</t>
  </si>
  <si>
    <t>New Cash +SDF</t>
  </si>
  <si>
    <t>Diff</t>
  </si>
  <si>
    <t>+</t>
  </si>
  <si>
    <t>Cash Total</t>
  </si>
  <si>
    <t>NDTL of the second preceding fortnight as on 22042022</t>
  </si>
  <si>
    <t xml:space="preserve">  Fortnight Date: 20-05-2022</t>
  </si>
  <si>
    <t xml:space="preserve">  Fortnight Date: 03-06-2022</t>
  </si>
  <si>
    <t>NDTL of the second preceding fortnight as on 06052022</t>
  </si>
  <si>
    <t xml:space="preserve">New Cash </t>
  </si>
  <si>
    <t>NDTL of the second preceding fortnight as on 20052022</t>
  </si>
  <si>
    <t xml:space="preserve">  Fortnight Date: 17-06-2022</t>
  </si>
  <si>
    <t xml:space="preserve">  Fortnight Date: 01-07-2022</t>
  </si>
  <si>
    <t xml:space="preserve">  Fortnight Date: 15-07-2022</t>
  </si>
  <si>
    <t xml:space="preserve">  Fortnight Date: 29-07-2022</t>
  </si>
  <si>
    <t xml:space="preserve">  Fortnight Date: 12-08-2022</t>
  </si>
  <si>
    <t>NDTL of the second preceding fortnight as on 15072022</t>
  </si>
  <si>
    <t>SDF in Cr</t>
  </si>
  <si>
    <t xml:space="preserve">  Fortnight Date: 26-08-2022</t>
  </si>
  <si>
    <t>NDTL of the second preceding fortnight as on 03062022</t>
  </si>
  <si>
    <t>NDTL of the second preceding fortnight as on 17062022</t>
  </si>
  <si>
    <t>NDTL of the second preceding fortnight as on 01072022</t>
  </si>
  <si>
    <t>NDTL of the second preceding fortnight as on 29072022</t>
  </si>
  <si>
    <t xml:space="preserve">NDTL of the second preceding fortnight as on 12.08.22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</si>
</sst>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(* #,##0.00_);_(* \(#,##0.00\);_(* &quot;-&quot;??_);_(@_)"/>
    <numFmt numFmtId="165" formatCode="#,##0.0000"/>
    <numFmt numFmtId="166" formatCode="#,##0.00000"/>
    <numFmt numFmtId="167" formatCode="#,##0.000000"/>
    <numFmt numFmtId="168" formatCode="_ * #,##0.0000_ ;_ * \-#,##0.0000_ ;_ * &quot;-&quot;??_ ;_ @_ "/>
  </numFmts>
  <fonts count="21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sz val="16"/>
      <color rgb="FF000000"/>
      <name val="Calibri"/>
      <family val="2"/>
    </font>
    <font>
      <sz val="1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8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</cellStyleXfs>
  <cellXfs count="24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2" fillId="0" borderId="0" xfId="0" applyFont="1"/>
    <xf numFmtId="0" fontId="2" fillId="0" borderId="4" xfId="0" applyFont="1" applyBorder="1" applyAlignment="1">
      <alignment horizontal="left"/>
    </xf>
    <xf numFmtId="0" fontId="2" fillId="0" borderId="1" xfId="0" applyFont="1" applyBorder="1"/>
    <xf numFmtId="0" fontId="3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2" fillId="0" borderId="4" xfId="0" applyFont="1" applyBorder="1"/>
    <xf numFmtId="0" fontId="0" fillId="0" borderId="0" xfId="0" applyBorder="1"/>
    <xf numFmtId="0" fontId="4" fillId="0" borderId="0" xfId="0" applyFont="1" applyAlignment="1">
      <alignment horizontal="left"/>
    </xf>
    <xf numFmtId="0" fontId="1" fillId="0" borderId="7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/>
    <xf numFmtId="0" fontId="6" fillId="0" borderId="7" xfId="0" applyFont="1" applyBorder="1" applyAlignment="1">
      <alignment horizontal="left"/>
    </xf>
    <xf numFmtId="0" fontId="0" fillId="0" borderId="7" xfId="0" applyBorder="1"/>
    <xf numFmtId="0" fontId="7" fillId="0" borderId="0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8" fillId="0" borderId="0" xfId="0" applyFont="1" applyBorder="1" applyAlignment="1">
      <alignment horizontal="left" vertical="center"/>
    </xf>
    <xf numFmtId="0" fontId="8" fillId="0" borderId="0" xfId="0" applyFont="1" applyBorder="1"/>
    <xf numFmtId="0" fontId="10" fillId="0" borderId="0" xfId="0" applyFont="1" applyBorder="1"/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0" fillId="0" borderId="10" xfId="0" applyBorder="1"/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15" fontId="9" fillId="0" borderId="1" xfId="0" applyNumberFormat="1" applyFont="1" applyBorder="1"/>
    <xf numFmtId="0" fontId="9" fillId="0" borderId="7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0" xfId="0" applyFont="1"/>
    <xf numFmtId="0" fontId="11" fillId="0" borderId="0" xfId="0" applyFont="1" applyAlignment="1">
      <alignment vertical="top"/>
    </xf>
    <xf numFmtId="0" fontId="11" fillId="0" borderId="0" xfId="0" applyFont="1" applyAlignment="1">
      <alignment horizontal="left"/>
    </xf>
    <xf numFmtId="0" fontId="9" fillId="0" borderId="1" xfId="0" applyFont="1" applyBorder="1"/>
    <xf numFmtId="2" fontId="9" fillId="0" borderId="1" xfId="0" applyNumberFormat="1" applyFont="1" applyBorder="1"/>
    <xf numFmtId="2" fontId="2" fillId="0" borderId="1" xfId="0" applyNumberFormat="1" applyFont="1" applyBorder="1" applyAlignment="1">
      <alignment horizontal="right" vertical="center"/>
    </xf>
    <xf numFmtId="43" fontId="9" fillId="0" borderId="1" xfId="1" applyFont="1" applyBorder="1"/>
    <xf numFmtId="2" fontId="9" fillId="0" borderId="1" xfId="0" applyNumberFormat="1" applyFont="1" applyFill="1" applyBorder="1"/>
    <xf numFmtId="0" fontId="11" fillId="0" borderId="6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2" fontId="2" fillId="0" borderId="0" xfId="0" applyNumberFormat="1" applyFont="1" applyAlignment="1">
      <alignment horizontal="left"/>
    </xf>
    <xf numFmtId="4" fontId="10" fillId="0" borderId="0" xfId="0" applyNumberFormat="1" applyFont="1" applyBorder="1"/>
    <xf numFmtId="0" fontId="11" fillId="0" borderId="1" xfId="0" applyFont="1" applyFill="1" applyBorder="1" applyAlignment="1">
      <alignment horizontal="center" vertical="center" wrapText="1"/>
    </xf>
    <xf numFmtId="43" fontId="9" fillId="0" borderId="1" xfId="1" applyFont="1" applyFill="1" applyBorder="1"/>
    <xf numFmtId="0" fontId="11" fillId="2" borderId="6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/>
    </xf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2" fillId="0" borderId="4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right" vertical="center"/>
    </xf>
    <xf numFmtId="0" fontId="1" fillId="0" borderId="0" xfId="0" applyFont="1" applyFill="1" applyBorder="1"/>
    <xf numFmtId="0" fontId="1" fillId="0" borderId="0" xfId="0" applyFont="1" applyFill="1"/>
    <xf numFmtId="0" fontId="1" fillId="0" borderId="0" xfId="0" applyFont="1" applyFill="1" applyAlignment="1"/>
    <xf numFmtId="0" fontId="0" fillId="0" borderId="0" xfId="0" applyFill="1"/>
    <xf numFmtId="43" fontId="1" fillId="0" borderId="0" xfId="0" applyNumberFormat="1" applyFont="1"/>
    <xf numFmtId="43" fontId="0" fillId="0" borderId="0" xfId="0" applyNumberFormat="1"/>
    <xf numFmtId="0" fontId="13" fillId="0" borderId="4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2" fontId="0" fillId="0" borderId="0" xfId="0" applyNumberFormat="1"/>
    <xf numFmtId="43" fontId="1" fillId="0" borderId="2" xfId="0" applyNumberFormat="1" applyFont="1" applyBorder="1"/>
    <xf numFmtId="43" fontId="11" fillId="0" borderId="1" xfId="1" applyFont="1" applyBorder="1"/>
    <xf numFmtId="164" fontId="1" fillId="0" borderId="0" xfId="0" applyNumberFormat="1" applyFont="1" applyAlignment="1">
      <alignment horizontal="left"/>
    </xf>
    <xf numFmtId="4" fontId="9" fillId="0" borderId="1" xfId="1" applyNumberFormat="1" applyFont="1" applyBorder="1"/>
    <xf numFmtId="4" fontId="9" fillId="0" borderId="1" xfId="0" applyNumberFormat="1" applyFont="1" applyBorder="1"/>
    <xf numFmtId="43" fontId="10" fillId="0" borderId="0" xfId="0" applyNumberFormat="1" applyFont="1" applyBorder="1"/>
    <xf numFmtId="43" fontId="2" fillId="0" borderId="0" xfId="0" applyNumberFormat="1" applyFont="1"/>
    <xf numFmtId="43" fontId="2" fillId="0" borderId="0" xfId="0" applyNumberFormat="1" applyFont="1" applyAlignment="1">
      <alignment horizontal="left"/>
    </xf>
    <xf numFmtId="43" fontId="8" fillId="0" borderId="0" xfId="0" applyNumberFormat="1" applyFont="1" applyBorder="1"/>
    <xf numFmtId="4" fontId="0" fillId="0" borderId="0" xfId="0" applyNumberFormat="1"/>
    <xf numFmtId="2" fontId="9" fillId="0" borderId="1" xfId="1" applyNumberFormat="1" applyFont="1" applyBorder="1"/>
    <xf numFmtId="164" fontId="0" fillId="0" borderId="0" xfId="0" applyNumberFormat="1"/>
    <xf numFmtId="43" fontId="1" fillId="0" borderId="0" xfId="0" applyNumberFormat="1" applyFont="1" applyAlignment="1">
      <alignment horizontal="left"/>
    </xf>
    <xf numFmtId="43" fontId="1" fillId="0" borderId="0" xfId="0" applyNumberFormat="1" applyFont="1" applyAlignment="1"/>
    <xf numFmtId="10" fontId="1" fillId="0" borderId="2" xfId="0" applyNumberFormat="1" applyFont="1" applyBorder="1"/>
    <xf numFmtId="15" fontId="9" fillId="0" borderId="1" xfId="0" applyNumberFormat="1" applyFont="1" applyBorder="1" applyAlignment="1"/>
    <xf numFmtId="43" fontId="9" fillId="0" borderId="1" xfId="1" applyFont="1" applyBorder="1" applyAlignment="1"/>
    <xf numFmtId="0" fontId="0" fillId="0" borderId="1" xfId="0" applyBorder="1" applyAlignment="1"/>
    <xf numFmtId="2" fontId="9" fillId="0" borderId="1" xfId="0" applyNumberFormat="1" applyFont="1" applyBorder="1" applyAlignment="1"/>
    <xf numFmtId="0" fontId="11" fillId="0" borderId="1" xfId="0" applyFont="1" applyBorder="1" applyAlignment="1"/>
    <xf numFmtId="2" fontId="2" fillId="0" borderId="1" xfId="0" applyNumberFormat="1" applyFont="1" applyBorder="1" applyAlignment="1">
      <alignment vertical="center"/>
    </xf>
    <xf numFmtId="43" fontId="3" fillId="0" borderId="0" xfId="0" applyNumberFormat="1" applyFont="1" applyAlignment="1">
      <alignment horizontal="left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43" fontId="2" fillId="0" borderId="0" xfId="0" applyNumberFormat="1" applyFont="1" applyAlignment="1">
      <alignment vertical="center"/>
    </xf>
    <xf numFmtId="43" fontId="9" fillId="0" borderId="1" xfId="1" applyFont="1" applyBorder="1" applyAlignment="1">
      <alignment vertical="center"/>
    </xf>
    <xf numFmtId="43" fontId="10" fillId="0" borderId="0" xfId="0" applyNumberFormat="1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3" fontId="2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3" fontId="3" fillId="0" borderId="0" xfId="0" applyNumberFormat="1" applyFont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11" fillId="0" borderId="5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15" fontId="9" fillId="0" borderId="1" xfId="0" applyNumberFormat="1" applyFont="1" applyBorder="1" applyAlignment="1">
      <alignment vertical="center"/>
    </xf>
    <xf numFmtId="2" fontId="9" fillId="0" borderId="1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0" fontId="1" fillId="0" borderId="2" xfId="0" applyNumberFormat="1" applyFont="1" applyBorder="1" applyAlignment="1">
      <alignment vertical="center"/>
    </xf>
    <xf numFmtId="2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43" fontId="1" fillId="0" borderId="2" xfId="0" applyNumberFormat="1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43" fontId="8" fillId="0" borderId="0" xfId="0" applyNumberFormat="1" applyFont="1" applyBorder="1" applyAlignment="1">
      <alignment horizontal="left" vertical="center"/>
    </xf>
    <xf numFmtId="4" fontId="1" fillId="0" borderId="0" xfId="0" applyNumberFormat="1" applyFont="1"/>
    <xf numFmtId="4" fontId="1" fillId="0" borderId="0" xfId="0" applyNumberFormat="1" applyFont="1" applyAlignment="1"/>
    <xf numFmtId="43" fontId="0" fillId="0" borderId="1" xfId="1" applyFont="1" applyBorder="1"/>
    <xf numFmtId="4" fontId="2" fillId="0" borderId="1" xfId="0" applyNumberFormat="1" applyFont="1" applyBorder="1" applyAlignment="1">
      <alignment horizontal="right" vertical="center"/>
    </xf>
    <xf numFmtId="4" fontId="14" fillId="0" borderId="0" xfId="0" applyNumberFormat="1" applyFont="1"/>
    <xf numFmtId="4" fontId="14" fillId="0" borderId="0" xfId="0" applyNumberFormat="1" applyFont="1" applyAlignment="1">
      <alignment horizontal="left"/>
    </xf>
    <xf numFmtId="4" fontId="14" fillId="0" borderId="0" xfId="0" applyNumberFormat="1" applyFont="1" applyBorder="1" applyAlignment="1">
      <alignment horizontal="left"/>
    </xf>
    <xf numFmtId="4" fontId="14" fillId="0" borderId="2" xfId="0" applyNumberFormat="1" applyFont="1" applyBorder="1" applyAlignment="1">
      <alignment horizontal="left"/>
    </xf>
    <xf numFmtId="4" fontId="14" fillId="0" borderId="2" xfId="0" applyNumberFormat="1" applyFont="1" applyBorder="1" applyAlignment="1">
      <alignment horizontal="center" vertical="center" wrapText="1"/>
    </xf>
    <xf numFmtId="4" fontId="14" fillId="0" borderId="0" xfId="0" applyNumberFormat="1" applyFont="1" applyAlignment="1">
      <alignment horizontal="center" vertical="center"/>
    </xf>
    <xf numFmtId="4" fontId="14" fillId="0" borderId="2" xfId="0" applyNumberFormat="1" applyFont="1" applyBorder="1" applyAlignment="1">
      <alignment horizontal="center"/>
    </xf>
    <xf numFmtId="4" fontId="14" fillId="0" borderId="2" xfId="0" applyNumberFormat="1" applyFont="1" applyBorder="1"/>
    <xf numFmtId="4" fontId="14" fillId="0" borderId="0" xfId="0" applyNumberFormat="1" applyFont="1" applyBorder="1"/>
    <xf numFmtId="4" fontId="1" fillId="0" borderId="0" xfId="0" applyNumberFormat="1" applyFont="1" applyAlignment="1">
      <alignment horizontal="left"/>
    </xf>
    <xf numFmtId="4" fontId="2" fillId="0" borderId="0" xfId="0" applyNumberFormat="1" applyFont="1" applyAlignment="1">
      <alignment horizontal="left"/>
    </xf>
    <xf numFmtId="4" fontId="1" fillId="0" borderId="1" xfId="0" applyNumberFormat="1" applyFont="1" applyBorder="1"/>
    <xf numFmtId="4" fontId="1" fillId="0" borderId="1" xfId="0" applyNumberFormat="1" applyFont="1" applyBorder="1" applyAlignment="1"/>
    <xf numFmtId="43" fontId="9" fillId="2" borderId="1" xfId="1" applyFont="1" applyFill="1" applyBorder="1"/>
    <xf numFmtId="4" fontId="9" fillId="0" borderId="0" xfId="0" applyNumberFormat="1" applyFont="1"/>
    <xf numFmtId="4" fontId="15" fillId="0" borderId="1" xfId="0" applyNumberFormat="1" applyFont="1" applyBorder="1" applyAlignment="1">
      <alignment vertical="center"/>
    </xf>
    <xf numFmtId="0" fontId="11" fillId="2" borderId="3" xfId="0" applyFont="1" applyFill="1" applyBorder="1" applyAlignment="1">
      <alignment horizontal="center" vertical="center" wrapText="1"/>
    </xf>
    <xf numFmtId="4" fontId="9" fillId="0" borderId="1" xfId="1" applyNumberFormat="1" applyFont="1" applyFill="1" applyBorder="1"/>
    <xf numFmtId="4" fontId="9" fillId="0" borderId="1" xfId="0" applyNumberFormat="1" applyFont="1" applyFill="1" applyBorder="1"/>
    <xf numFmtId="0" fontId="0" fillId="0" borderId="1" xfId="0" applyBorder="1"/>
    <xf numFmtId="165" fontId="14" fillId="0" borderId="2" xfId="0" applyNumberFormat="1" applyFont="1" applyBorder="1"/>
    <xf numFmtId="4" fontId="14" fillId="0" borderId="2" xfId="0" applyNumberFormat="1" applyFont="1" applyFill="1" applyBorder="1"/>
    <xf numFmtId="0" fontId="16" fillId="0" borderId="11" xfId="0" applyFont="1" applyBorder="1" applyAlignment="1">
      <alignment vertical="center"/>
    </xf>
    <xf numFmtId="4" fontId="16" fillId="0" borderId="11" xfId="0" applyNumberFormat="1" applyFont="1" applyBorder="1" applyAlignment="1">
      <alignment vertical="center"/>
    </xf>
    <xf numFmtId="4" fontId="17" fillId="0" borderId="1" xfId="0" applyNumberFormat="1" applyFont="1" applyBorder="1" applyAlignment="1">
      <alignment vertical="center"/>
    </xf>
    <xf numFmtId="4" fontId="9" fillId="0" borderId="1" xfId="0" applyNumberFormat="1" applyFont="1" applyBorder="1" applyAlignment="1"/>
    <xf numFmtId="4" fontId="9" fillId="2" borderId="1" xfId="0" applyNumberFormat="1" applyFont="1" applyFill="1" applyBorder="1" applyAlignment="1"/>
    <xf numFmtId="43" fontId="1" fillId="0" borderId="1" xfId="0" applyNumberFormat="1" applyFont="1" applyBorder="1" applyAlignment="1">
      <alignment horizontal="left"/>
    </xf>
    <xf numFmtId="167" fontId="1" fillId="0" borderId="0" xfId="0" applyNumberFormat="1" applyFont="1"/>
    <xf numFmtId="166" fontId="5" fillId="0" borderId="0" xfId="0" applyNumberFormat="1" applyFont="1" applyAlignment="1">
      <alignment horizontal="left"/>
    </xf>
    <xf numFmtId="43" fontId="9" fillId="0" borderId="1" xfId="1" applyFont="1" applyFill="1" applyBorder="1" applyAlignment="1">
      <alignment vertical="center"/>
    </xf>
    <xf numFmtId="4" fontId="9" fillId="0" borderId="1" xfId="0" applyNumberFormat="1" applyFont="1" applyBorder="1" applyAlignment="1">
      <alignment vertical="center"/>
    </xf>
    <xf numFmtId="4" fontId="9" fillId="0" borderId="1" xfId="1" applyNumberFormat="1" applyFont="1" applyBorder="1" applyAlignment="1">
      <alignment vertical="center"/>
    </xf>
    <xf numFmtId="168" fontId="2" fillId="0" borderId="0" xfId="0" applyNumberFormat="1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 vertical="center"/>
    </xf>
    <xf numFmtId="4" fontId="18" fillId="0" borderId="13" xfId="0" applyNumberFormat="1" applyFont="1" applyBorder="1" applyAlignment="1"/>
    <xf numFmtId="4" fontId="17" fillId="0" borderId="14" xfId="0" applyNumberFormat="1" applyFont="1" applyBorder="1" applyAlignment="1">
      <alignment vertical="center"/>
    </xf>
    <xf numFmtId="4" fontId="17" fillId="0" borderId="15" xfId="0" applyNumberFormat="1" applyFont="1" applyBorder="1" applyAlignment="1">
      <alignment vertical="center"/>
    </xf>
    <xf numFmtId="4" fontId="17" fillId="0" borderId="16" xfId="0" applyNumberFormat="1" applyFont="1" applyBorder="1" applyAlignment="1">
      <alignment vertical="center"/>
    </xf>
    <xf numFmtId="4" fontId="18" fillId="2" borderId="6" xfId="0" applyNumberFormat="1" applyFont="1" applyFill="1" applyBorder="1" applyAlignment="1"/>
    <xf numFmtId="0" fontId="19" fillId="0" borderId="17" xfId="0" applyFont="1" applyBorder="1" applyAlignment="1">
      <alignment horizontal="center"/>
    </xf>
    <xf numFmtId="4" fontId="17" fillId="0" borderId="12" xfId="0" applyNumberFormat="1" applyFont="1" applyBorder="1" applyAlignment="1">
      <alignment vertical="center"/>
    </xf>
    <xf numFmtId="167" fontId="14" fillId="0" borderId="2" xfId="0" applyNumberFormat="1" applyFont="1" applyBorder="1"/>
    <xf numFmtId="0" fontId="1" fillId="0" borderId="0" xfId="0" applyFont="1" applyBorder="1" applyAlignment="1"/>
    <xf numFmtId="4" fontId="1" fillId="0" borderId="0" xfId="0" applyNumberFormat="1" applyFont="1" applyBorder="1"/>
    <xf numFmtId="0" fontId="16" fillId="0" borderId="0" xfId="0" applyFont="1" applyBorder="1" applyAlignment="1">
      <alignment vertical="center"/>
    </xf>
    <xf numFmtId="43" fontId="9" fillId="3" borderId="1" xfId="1" applyFont="1" applyFill="1" applyBorder="1" applyAlignment="1">
      <alignment vertical="center"/>
    </xf>
    <xf numFmtId="4" fontId="9" fillId="3" borderId="1" xfId="0" applyNumberFormat="1" applyFont="1" applyFill="1" applyBorder="1" applyAlignment="1">
      <alignment vertical="center"/>
    </xf>
    <xf numFmtId="0" fontId="11" fillId="0" borderId="3" xfId="0" applyFont="1" applyFill="1" applyBorder="1" applyAlignment="1">
      <alignment horizontal="center" vertical="center" wrapText="1"/>
    </xf>
    <xf numFmtId="43" fontId="9" fillId="4" borderId="1" xfId="1" applyFont="1" applyFill="1" applyBorder="1" applyAlignment="1">
      <alignment vertical="center"/>
    </xf>
    <xf numFmtId="4" fontId="9" fillId="4" borderId="1" xfId="0" applyNumberFormat="1" applyFont="1" applyFill="1" applyBorder="1" applyAlignment="1">
      <alignment vertical="center"/>
    </xf>
    <xf numFmtId="4" fontId="9" fillId="4" borderId="1" xfId="1" applyNumberFormat="1" applyFont="1" applyFill="1" applyBorder="1" applyAlignment="1">
      <alignment vertical="center"/>
    </xf>
    <xf numFmtId="15" fontId="9" fillId="4" borderId="1" xfId="0" applyNumberFormat="1" applyFont="1" applyFill="1" applyBorder="1" applyAlignment="1">
      <alignment vertical="center"/>
    </xf>
    <xf numFmtId="43" fontId="1" fillId="0" borderId="0" xfId="0" applyNumberFormat="1" applyFont="1" applyBorder="1"/>
    <xf numFmtId="4" fontId="17" fillId="0" borderId="21" xfId="0" applyNumberFormat="1" applyFont="1" applyBorder="1" applyAlignment="1">
      <alignment vertical="center"/>
    </xf>
    <xf numFmtId="4" fontId="17" fillId="0" borderId="22" xfId="0" applyNumberFormat="1" applyFont="1" applyBorder="1" applyAlignment="1">
      <alignment vertical="center"/>
    </xf>
    <xf numFmtId="4" fontId="17" fillId="0" borderId="23" xfId="0" applyNumberFormat="1" applyFont="1" applyBorder="1" applyAlignment="1">
      <alignment vertical="center"/>
    </xf>
    <xf numFmtId="4" fontId="18" fillId="0" borderId="1" xfId="0" applyNumberFormat="1" applyFont="1" applyBorder="1" applyAlignment="1"/>
    <xf numFmtId="4" fontId="18" fillId="2" borderId="1" xfId="0" applyNumberFormat="1" applyFont="1" applyFill="1" applyBorder="1" applyAlignment="1"/>
    <xf numFmtId="43" fontId="9" fillId="0" borderId="1" xfId="1" applyNumberFormat="1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43" fontId="14" fillId="0" borderId="0" xfId="1" applyFont="1" applyBorder="1"/>
    <xf numFmtId="4" fontId="17" fillId="0" borderId="1" xfId="0" applyNumberFormat="1" applyFont="1" applyBorder="1" applyAlignment="1">
      <alignment horizontal="center" vertical="center"/>
    </xf>
    <xf numFmtId="0" fontId="4" fillId="0" borderId="0" xfId="0" applyFont="1" applyAlignment="1"/>
    <xf numFmtId="4" fontId="17" fillId="0" borderId="1" xfId="0" applyNumberFormat="1" applyFont="1" applyBorder="1" applyAlignment="1">
      <alignment horizontal="center" vertical="center"/>
    </xf>
    <xf numFmtId="4" fontId="20" fillId="0" borderId="21" xfId="0" applyNumberFormat="1" applyFont="1" applyBorder="1" applyAlignment="1">
      <alignment vertical="center"/>
    </xf>
    <xf numFmtId="4" fontId="17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4" fontId="17" fillId="0" borderId="1" xfId="0" applyNumberFormat="1" applyFont="1" applyBorder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/>
    </xf>
    <xf numFmtId="43" fontId="7" fillId="2" borderId="1" xfId="0" applyNumberFormat="1" applyFont="1" applyFill="1" applyBorder="1" applyAlignment="1">
      <alignment horizontal="left"/>
    </xf>
    <xf numFmtId="168" fontId="7" fillId="2" borderId="1" xfId="0" applyNumberFormat="1" applyFont="1" applyFill="1" applyBorder="1" applyAlignment="1">
      <alignment horizontal="left"/>
    </xf>
    <xf numFmtId="164" fontId="0" fillId="2" borderId="0" xfId="0" applyNumberFormat="1" applyFill="1"/>
    <xf numFmtId="15" fontId="9" fillId="2" borderId="1" xfId="0" applyNumberFormat="1" applyFont="1" applyFill="1" applyBorder="1" applyAlignment="1">
      <alignment vertical="center"/>
    </xf>
    <xf numFmtId="43" fontId="9" fillId="2" borderId="1" xfId="1" applyFont="1" applyFill="1" applyBorder="1" applyAlignment="1">
      <alignment vertical="center"/>
    </xf>
    <xf numFmtId="4" fontId="9" fillId="2" borderId="1" xfId="0" applyNumberFormat="1" applyFont="1" applyFill="1" applyBorder="1" applyAlignment="1">
      <alignment vertical="center"/>
    </xf>
    <xf numFmtId="4" fontId="14" fillId="2" borderId="2" xfId="0" applyNumberFormat="1" applyFont="1" applyFill="1" applyBorder="1"/>
    <xf numFmtId="4" fontId="14" fillId="2" borderId="0" xfId="0" applyNumberFormat="1" applyFont="1" applyFill="1"/>
    <xf numFmtId="43" fontId="0" fillId="2" borderId="0" xfId="0" applyNumberFormat="1" applyFill="1"/>
    <xf numFmtId="0" fontId="0" fillId="2" borderId="0" xfId="0" applyFill="1"/>
    <xf numFmtId="4" fontId="0" fillId="2" borderId="0" xfId="0" applyNumberFormat="1" applyFill="1"/>
    <xf numFmtId="4" fontId="17" fillId="0" borderId="1" xfId="0" applyNumberFormat="1" applyFont="1" applyBorder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/>
    </xf>
    <xf numFmtId="43" fontId="11" fillId="3" borderId="1" xfId="1" applyFont="1" applyFill="1" applyBorder="1" applyAlignment="1">
      <alignment vertical="center"/>
    </xf>
    <xf numFmtId="4" fontId="17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4" fontId="20" fillId="0" borderId="1" xfId="0" applyNumberFormat="1" applyFont="1" applyBorder="1" applyAlignment="1">
      <alignment vertical="center"/>
    </xf>
    <xf numFmtId="4" fontId="17" fillId="0" borderId="1" xfId="0" applyNumberFormat="1" applyFont="1" applyBorder="1" applyAlignment="1">
      <alignment horizontal="center" vertical="center"/>
    </xf>
    <xf numFmtId="43" fontId="2" fillId="0" borderId="4" xfId="0" applyNumberFormat="1" applyFont="1" applyBorder="1" applyAlignment="1">
      <alignment horizontal="left"/>
    </xf>
    <xf numFmtId="4" fontId="17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20" xfId="0" applyFont="1" applyBorder="1" applyAlignment="1">
      <alignment horizontal="center"/>
    </xf>
    <xf numFmtId="4" fontId="17" fillId="0" borderId="18" xfId="0" applyNumberFormat="1" applyFont="1" applyBorder="1" applyAlignment="1">
      <alignment horizontal="center" vertical="center"/>
    </xf>
    <xf numFmtId="4" fontId="17" fillId="0" borderId="19" xfId="0" applyNumberFormat="1" applyFont="1" applyBorder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theme" Target="theme/theme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Q37"/>
  <sheetViews>
    <sheetView showGridLines="0" zoomScale="55" zoomScaleNormal="55" workbookViewId="0">
      <selection activeCell="B10" sqref="B10"/>
    </sheetView>
  </sheetViews>
  <sheetFormatPr defaultRowHeight="15" x14ac:dyDescent="0.25"/>
  <cols>
    <col min="2" max="2" width="22" customWidth="1"/>
    <col min="3" max="3" width="27.42578125" customWidth="1"/>
    <col min="4" max="4" width="23.28515625" customWidth="1"/>
    <col min="5" max="7" width="18.7109375" customWidth="1"/>
    <col min="8" max="8" width="30.85546875" customWidth="1"/>
    <col min="9" max="9" width="11.5703125" customWidth="1"/>
    <col min="10" max="10" width="12.85546875" customWidth="1"/>
    <col min="11" max="11" width="23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5.5703125" customWidth="1"/>
  </cols>
  <sheetData>
    <row r="1" spans="2:17" ht="23.25" x14ac:dyDescent="0.35">
      <c r="B1" s="45" t="s">
        <v>0</v>
      </c>
      <c r="C1" s="1"/>
      <c r="D1" s="1"/>
      <c r="E1" s="8"/>
      <c r="F1" s="25" t="s">
        <v>19</v>
      </c>
      <c r="G1" s="29"/>
      <c r="H1" s="29"/>
      <c r="I1" s="29"/>
      <c r="J1" s="29"/>
      <c r="K1" s="29"/>
      <c r="L1" s="30"/>
      <c r="M1" s="31"/>
      <c r="N1" s="8"/>
      <c r="O1" s="8"/>
      <c r="P1" s="8"/>
      <c r="Q1" s="1"/>
    </row>
    <row r="2" spans="2:17" ht="23.25" x14ac:dyDescent="0.35">
      <c r="B2" s="45" t="s">
        <v>1</v>
      </c>
      <c r="C2" s="1"/>
      <c r="D2" s="1"/>
      <c r="E2" s="8"/>
      <c r="F2" s="26" t="s">
        <v>20</v>
      </c>
      <c r="G2" s="29"/>
      <c r="H2" s="29"/>
      <c r="I2" s="29"/>
      <c r="J2" s="29"/>
      <c r="K2" s="29"/>
      <c r="L2" s="30"/>
      <c r="M2" s="31"/>
      <c r="N2" s="8"/>
      <c r="O2" s="8"/>
      <c r="P2" s="8"/>
      <c r="Q2" s="1"/>
    </row>
    <row r="3" spans="2:17" ht="21" x14ac:dyDescent="0.35">
      <c r="B3" s="45" t="s">
        <v>2</v>
      </c>
      <c r="C3" s="1"/>
      <c r="D3" s="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"/>
    </row>
    <row r="4" spans="2:17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18</v>
      </c>
      <c r="H4" s="2"/>
      <c r="I4" s="2"/>
      <c r="J4" s="2"/>
      <c r="K4" s="2"/>
      <c r="L4" s="2"/>
      <c r="M4" s="2"/>
      <c r="N4" s="2"/>
      <c r="O4" s="2"/>
      <c r="P4" s="2"/>
      <c r="Q4" s="3"/>
    </row>
    <row r="5" spans="2:17" ht="21" x14ac:dyDescent="0.35">
      <c r="B5" s="45" t="s">
        <v>14</v>
      </c>
      <c r="C5" s="1"/>
      <c r="D5" s="3"/>
      <c r="E5" s="2"/>
      <c r="F5" s="11"/>
      <c r="G5" s="11"/>
      <c r="H5" s="11"/>
      <c r="I5" s="11"/>
      <c r="J5" s="11"/>
      <c r="K5" s="11"/>
      <c r="L5" s="2"/>
      <c r="M5" s="2"/>
      <c r="N5" s="2"/>
      <c r="O5" s="2"/>
      <c r="P5" s="2"/>
      <c r="Q5" s="3"/>
    </row>
    <row r="6" spans="2:17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2:17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2:17" s="33" customFormat="1" ht="84" x14ac:dyDescent="0.25">
      <c r="B8" s="34" t="s">
        <v>21</v>
      </c>
      <c r="C8" s="35" t="s">
        <v>22</v>
      </c>
      <c r="D8" s="35" t="s">
        <v>23</v>
      </c>
      <c r="E8" s="34" t="s">
        <v>24</v>
      </c>
      <c r="F8" s="34" t="s">
        <v>25</v>
      </c>
      <c r="G8" s="34" t="s">
        <v>26</v>
      </c>
      <c r="H8" s="34" t="s">
        <v>27</v>
      </c>
      <c r="I8" s="36" t="s">
        <v>28</v>
      </c>
      <c r="J8" s="34" t="s">
        <v>15</v>
      </c>
      <c r="K8" s="40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2:17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2:17" ht="29.25" customHeight="1" x14ac:dyDescent="0.35">
      <c r="B10" s="42">
        <v>43176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7"/>
    </row>
    <row r="11" spans="2:17" ht="29.25" customHeight="1" x14ac:dyDescent="0.35">
      <c r="B11" s="42">
        <f>B10+1</f>
        <v>43177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7"/>
    </row>
    <row r="12" spans="2:17" ht="29.25" customHeight="1" x14ac:dyDescent="0.35">
      <c r="B12" s="42">
        <f>B11+1</f>
        <v>43178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7"/>
    </row>
    <row r="13" spans="2:17" ht="29.25" customHeight="1" x14ac:dyDescent="0.35">
      <c r="B13" s="42">
        <f t="shared" ref="B13:B23" si="0">B12+1</f>
        <v>43179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7"/>
    </row>
    <row r="14" spans="2:17" ht="29.25" customHeight="1" x14ac:dyDescent="0.35">
      <c r="B14" s="42">
        <f t="shared" si="0"/>
        <v>43180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7"/>
    </row>
    <row r="15" spans="2:17" ht="29.25" customHeight="1" x14ac:dyDescent="0.35">
      <c r="B15" s="42">
        <f t="shared" si="0"/>
        <v>43181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7"/>
    </row>
    <row r="16" spans="2:17" ht="29.25" customHeight="1" x14ac:dyDescent="0.35">
      <c r="B16" s="42">
        <f t="shared" si="0"/>
        <v>43182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7"/>
    </row>
    <row r="17" spans="2:17" ht="29.25" customHeight="1" x14ac:dyDescent="0.35">
      <c r="B17" s="42">
        <f t="shared" si="0"/>
        <v>43183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7"/>
    </row>
    <row r="18" spans="2:17" ht="29.25" customHeight="1" x14ac:dyDescent="0.35">
      <c r="B18" s="42">
        <f t="shared" si="0"/>
        <v>43184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7"/>
    </row>
    <row r="19" spans="2:17" ht="29.25" customHeight="1" x14ac:dyDescent="0.35">
      <c r="B19" s="42">
        <f t="shared" si="0"/>
        <v>43185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7"/>
    </row>
    <row r="20" spans="2:17" ht="29.25" customHeight="1" x14ac:dyDescent="0.35">
      <c r="B20" s="42">
        <f t="shared" si="0"/>
        <v>43186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7"/>
    </row>
    <row r="21" spans="2:17" ht="29.25" customHeight="1" x14ac:dyDescent="0.35">
      <c r="B21" s="42">
        <f t="shared" si="0"/>
        <v>43187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7"/>
    </row>
    <row r="22" spans="2:17" ht="29.25" customHeight="1" x14ac:dyDescent="0.35">
      <c r="B22" s="42">
        <f t="shared" si="0"/>
        <v>43188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7"/>
    </row>
    <row r="23" spans="2:17" ht="29.25" customHeight="1" x14ac:dyDescent="0.35">
      <c r="B23" s="42">
        <f t="shared" si="0"/>
        <v>43189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7"/>
    </row>
    <row r="24" spans="2:17" ht="29.25" customHeight="1" x14ac:dyDescent="0.35">
      <c r="B24" s="41" t="s">
        <v>4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7"/>
    </row>
    <row r="25" spans="2:17" ht="29.25" customHeight="1" x14ac:dyDescent="0.35">
      <c r="B25" s="41" t="s">
        <v>3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 t="s">
        <v>9</v>
      </c>
      <c r="C31" s="1"/>
      <c r="D31" s="1"/>
      <c r="E31" s="1"/>
      <c r="F31" s="1"/>
      <c r="G31" s="1"/>
      <c r="H31" s="22"/>
      <c r="I31" s="22"/>
      <c r="J31" s="22"/>
      <c r="K31" s="22"/>
      <c r="L31" s="22"/>
      <c r="M31" s="22"/>
      <c r="N31" s="22"/>
      <c r="O31" s="22"/>
      <c r="P31" s="22"/>
      <c r="Q31" s="5"/>
    </row>
    <row r="32" spans="2:17" ht="18.75" x14ac:dyDescent="0.3">
      <c r="B32" s="5" t="s">
        <v>8</v>
      </c>
      <c r="C32" s="1"/>
      <c r="D32" s="1"/>
      <c r="E32" s="1"/>
      <c r="F32" s="1"/>
      <c r="G32" s="1"/>
      <c r="H32" s="22"/>
      <c r="I32" s="2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/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14"/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95" top="0.75" bottom="0.75" header="0.3" footer="0.3"/>
  <pageSetup paperSize="9" scale="3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3"/>
    <pageSetUpPr fitToPage="1"/>
  </sheetPr>
  <dimension ref="B1:Q37"/>
  <sheetViews>
    <sheetView showGridLines="0" topLeftCell="A16" zoomScale="55" zoomScaleNormal="55" workbookViewId="0">
      <selection activeCell="L11" sqref="L11"/>
    </sheetView>
  </sheetViews>
  <sheetFormatPr defaultRowHeight="15" x14ac:dyDescent="0.25"/>
  <cols>
    <col min="2" max="2" width="17.7109375" customWidth="1"/>
    <col min="3" max="3" width="2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30.85546875" customWidth="1"/>
    <col min="9" max="9" width="11.5703125" customWidth="1"/>
    <col min="10" max="10" width="12.85546875" customWidth="1"/>
    <col min="11" max="11" width="23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5.5703125" customWidth="1"/>
  </cols>
  <sheetData>
    <row r="1" spans="2:17" ht="23.25" x14ac:dyDescent="0.35">
      <c r="B1" s="45" t="s">
        <v>36</v>
      </c>
      <c r="C1" s="1"/>
      <c r="D1" s="1"/>
      <c r="E1" s="8"/>
      <c r="F1" s="25" t="s">
        <v>19</v>
      </c>
      <c r="G1" s="29"/>
      <c r="H1" s="29"/>
      <c r="I1" s="29"/>
      <c r="J1" s="29"/>
      <c r="K1" s="29"/>
      <c r="L1" s="30"/>
      <c r="M1" s="31"/>
      <c r="N1" s="8"/>
      <c r="O1" s="8"/>
      <c r="P1" s="8"/>
      <c r="Q1" s="1"/>
    </row>
    <row r="2" spans="2:17" ht="23.25" x14ac:dyDescent="0.35">
      <c r="B2" s="45" t="s">
        <v>1</v>
      </c>
      <c r="C2" s="1"/>
      <c r="D2" s="1"/>
      <c r="E2" s="8"/>
      <c r="F2" s="26" t="s">
        <v>20</v>
      </c>
      <c r="G2" s="29"/>
      <c r="H2" s="29"/>
      <c r="I2" s="29"/>
      <c r="J2" s="29"/>
      <c r="K2" s="29"/>
      <c r="L2" s="30"/>
      <c r="M2" s="31"/>
      <c r="N2" s="8"/>
      <c r="O2" s="8"/>
      <c r="P2" s="8"/>
      <c r="Q2" s="1"/>
    </row>
    <row r="3" spans="2:17" ht="21" x14ac:dyDescent="0.35">
      <c r="B3" s="45" t="s">
        <v>52</v>
      </c>
      <c r="C3" s="1"/>
      <c r="D3" s="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"/>
    </row>
    <row r="4" spans="2:17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62</v>
      </c>
      <c r="H4" s="2"/>
      <c r="I4" s="2"/>
      <c r="J4" s="2"/>
      <c r="K4" s="2"/>
      <c r="L4" s="2"/>
      <c r="M4" s="2"/>
      <c r="N4" s="2" t="s">
        <v>45</v>
      </c>
      <c r="O4" s="2"/>
      <c r="P4" s="2"/>
      <c r="Q4" s="3"/>
    </row>
    <row r="5" spans="2:17" ht="21" x14ac:dyDescent="0.35">
      <c r="B5" s="45" t="s">
        <v>50</v>
      </c>
      <c r="C5" s="1"/>
      <c r="D5" s="3"/>
      <c r="E5" s="2"/>
      <c r="F5" s="11"/>
      <c r="G5" s="11"/>
      <c r="H5" s="11"/>
      <c r="I5" s="11"/>
      <c r="J5" s="11"/>
      <c r="K5" s="11"/>
      <c r="L5" s="2"/>
      <c r="M5" s="2"/>
      <c r="N5" s="2"/>
      <c r="O5" s="2"/>
      <c r="P5" s="2"/>
      <c r="Q5" s="3"/>
    </row>
    <row r="6" spans="2:17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2:17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2:17" s="33" customFormat="1" ht="84" x14ac:dyDescent="0.25">
      <c r="B8" s="34" t="s">
        <v>21</v>
      </c>
      <c r="C8" s="35" t="s">
        <v>63</v>
      </c>
      <c r="D8" s="35" t="s">
        <v>23</v>
      </c>
      <c r="E8" s="34" t="s">
        <v>24</v>
      </c>
      <c r="F8" s="34" t="s">
        <v>25</v>
      </c>
      <c r="G8" s="34" t="s">
        <v>26</v>
      </c>
      <c r="H8" s="53" t="s">
        <v>27</v>
      </c>
      <c r="I8" s="54" t="s">
        <v>28</v>
      </c>
      <c r="J8" s="53" t="s">
        <v>15</v>
      </c>
      <c r="K8" s="57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2:17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2:17" ht="29.25" customHeight="1" x14ac:dyDescent="0.35">
      <c r="B10" s="42">
        <v>43288</v>
      </c>
      <c r="C10" s="51">
        <v>6058.37</v>
      </c>
      <c r="D10" s="49">
        <f t="shared" ref="D10:D23" si="0">C10*19.5%</f>
        <v>1181.3821499999999</v>
      </c>
      <c r="E10" s="51">
        <v>126.88825874400001</v>
      </c>
      <c r="F10" s="51">
        <v>0</v>
      </c>
      <c r="G10" s="51">
        <v>1219.7343822</v>
      </c>
      <c r="H10" s="51">
        <v>43.571240934785706</v>
      </c>
      <c r="I10" s="51">
        <v>7.6217138999999996</v>
      </c>
      <c r="J10" s="51">
        <v>0</v>
      </c>
      <c r="K10" s="51">
        <v>0.17082138500000002</v>
      </c>
      <c r="L10" s="51">
        <v>0</v>
      </c>
      <c r="M10" s="51">
        <v>0</v>
      </c>
      <c r="N10" s="51">
        <v>0</v>
      </c>
      <c r="O10" s="49">
        <f>SUM(E10:N10)</f>
        <v>1397.9864171637857</v>
      </c>
      <c r="P10" s="49">
        <f>O10-D10</f>
        <v>216.60426716378583</v>
      </c>
      <c r="Q10" s="7"/>
    </row>
    <row r="11" spans="2:17" ht="29.25" customHeight="1" x14ac:dyDescent="0.35">
      <c r="B11" s="42">
        <f>B10+1</f>
        <v>43289</v>
      </c>
      <c r="C11" s="51">
        <v>6058.37</v>
      </c>
      <c r="D11" s="49">
        <f t="shared" si="0"/>
        <v>1181.3821499999999</v>
      </c>
      <c r="E11" s="51">
        <v>126.88670405999999</v>
      </c>
      <c r="F11" s="51">
        <v>0</v>
      </c>
      <c r="G11" s="51">
        <v>1219.943990127</v>
      </c>
      <c r="H11" s="51">
        <v>43.571240934785706</v>
      </c>
      <c r="I11" s="51">
        <v>7.6217138999999996</v>
      </c>
      <c r="J11" s="51">
        <v>0</v>
      </c>
      <c r="K11" s="51">
        <v>0.170791885</v>
      </c>
      <c r="L11" s="51">
        <v>0</v>
      </c>
      <c r="M11" s="51">
        <v>0</v>
      </c>
      <c r="N11" s="51">
        <v>0</v>
      </c>
      <c r="O11" s="49">
        <f t="shared" ref="O11:O23" si="1">SUM(E11:N11)</f>
        <v>1398.1944409067858</v>
      </c>
      <c r="P11" s="49">
        <f t="shared" ref="P11:P23" si="2">O11-D11</f>
        <v>216.81229090678585</v>
      </c>
      <c r="Q11" s="7"/>
    </row>
    <row r="12" spans="2:17" ht="29.25" customHeight="1" x14ac:dyDescent="0.35">
      <c r="B12" s="42">
        <f>B11+1</f>
        <v>43290</v>
      </c>
      <c r="C12" s="51">
        <v>6058.37</v>
      </c>
      <c r="D12" s="49">
        <f t="shared" si="0"/>
        <v>1181.3821499999999</v>
      </c>
      <c r="E12" s="51">
        <v>126.885149376</v>
      </c>
      <c r="F12" s="51">
        <v>0</v>
      </c>
      <c r="G12" s="51">
        <v>1268.585472344</v>
      </c>
      <c r="H12" s="51">
        <v>43.571240934785706</v>
      </c>
      <c r="I12" s="51">
        <v>14.2975923</v>
      </c>
      <c r="J12" s="51">
        <v>0</v>
      </c>
      <c r="K12" s="51">
        <v>0.170791885</v>
      </c>
      <c r="L12" s="51">
        <v>0</v>
      </c>
      <c r="M12" s="51">
        <v>0</v>
      </c>
      <c r="N12" s="51">
        <v>0</v>
      </c>
      <c r="O12" s="49">
        <f t="shared" si="1"/>
        <v>1453.5102468397856</v>
      </c>
      <c r="P12" s="49">
        <f t="shared" si="2"/>
        <v>272.12809683978571</v>
      </c>
      <c r="Q12" s="7"/>
    </row>
    <row r="13" spans="2:17" ht="29.25" customHeight="1" x14ac:dyDescent="0.35">
      <c r="B13" s="42">
        <f t="shared" ref="B13:B23" si="3">B12+1</f>
        <v>43291</v>
      </c>
      <c r="C13" s="51">
        <v>6058.37</v>
      </c>
      <c r="D13" s="49">
        <f t="shared" si="0"/>
        <v>1181.3821499999999</v>
      </c>
      <c r="E13" s="51">
        <v>126.883594692</v>
      </c>
      <c r="F13" s="51">
        <v>0</v>
      </c>
      <c r="G13" s="51">
        <v>1308.2936170140001</v>
      </c>
      <c r="H13" s="51">
        <v>43.571240934785706</v>
      </c>
      <c r="I13" s="51">
        <v>14.2573387</v>
      </c>
      <c r="J13" s="51">
        <v>0</v>
      </c>
      <c r="K13" s="51">
        <v>0.170791885</v>
      </c>
      <c r="L13" s="51">
        <v>0</v>
      </c>
      <c r="M13" s="51">
        <v>0</v>
      </c>
      <c r="N13" s="51">
        <v>0</v>
      </c>
      <c r="O13" s="49">
        <f t="shared" si="1"/>
        <v>1493.1765832257859</v>
      </c>
      <c r="P13" s="49">
        <f t="shared" si="2"/>
        <v>311.79443322578595</v>
      </c>
      <c r="Q13" s="7"/>
    </row>
    <row r="14" spans="2:17" ht="29.25" customHeight="1" x14ac:dyDescent="0.35">
      <c r="B14" s="42">
        <f t="shared" si="3"/>
        <v>43292</v>
      </c>
      <c r="C14" s="51">
        <v>6058.37</v>
      </c>
      <c r="D14" s="49">
        <f t="shared" si="0"/>
        <v>1181.3821499999999</v>
      </c>
      <c r="E14" s="51">
        <v>126.88204000799999</v>
      </c>
      <c r="F14" s="51">
        <v>0</v>
      </c>
      <c r="G14" s="51">
        <v>1313.4838492440001</v>
      </c>
      <c r="H14" s="51">
        <v>43.571240934785706</v>
      </c>
      <c r="I14" s="51">
        <v>13.795970799999999</v>
      </c>
      <c r="J14" s="51">
        <v>0</v>
      </c>
      <c r="K14" s="51">
        <v>0.170791885</v>
      </c>
      <c r="L14" s="51">
        <v>0</v>
      </c>
      <c r="M14" s="51">
        <v>0</v>
      </c>
      <c r="N14" s="51">
        <v>0</v>
      </c>
      <c r="O14" s="49">
        <f t="shared" si="1"/>
        <v>1497.903892871786</v>
      </c>
      <c r="P14" s="49">
        <f t="shared" si="2"/>
        <v>316.52174287178605</v>
      </c>
      <c r="Q14" s="7"/>
    </row>
    <row r="15" spans="2:17" ht="29.25" customHeight="1" x14ac:dyDescent="0.35">
      <c r="B15" s="42">
        <f t="shared" si="3"/>
        <v>43293</v>
      </c>
      <c r="C15" s="51">
        <v>6058.37</v>
      </c>
      <c r="D15" s="49">
        <f t="shared" si="0"/>
        <v>1181.3821499999999</v>
      </c>
      <c r="E15" s="51">
        <v>126.88048532400001</v>
      </c>
      <c r="F15" s="51">
        <v>0</v>
      </c>
      <c r="G15" s="51">
        <v>1181.0486017270002</v>
      </c>
      <c r="H15" s="51">
        <v>43.571240934785706</v>
      </c>
      <c r="I15" s="51">
        <v>14.389265699999999</v>
      </c>
      <c r="J15" s="51">
        <v>0</v>
      </c>
      <c r="K15" s="51">
        <v>0.102203685</v>
      </c>
      <c r="L15" s="51">
        <v>0</v>
      </c>
      <c r="M15" s="51">
        <v>0</v>
      </c>
      <c r="N15" s="51">
        <v>0</v>
      </c>
      <c r="O15" s="49">
        <f t="shared" si="1"/>
        <v>1365.9917973707859</v>
      </c>
      <c r="P15" s="49">
        <f t="shared" si="2"/>
        <v>184.60964737078598</v>
      </c>
      <c r="Q15" s="7"/>
    </row>
    <row r="16" spans="2:17" ht="29.25" customHeight="1" x14ac:dyDescent="0.35">
      <c r="B16" s="42">
        <f t="shared" si="3"/>
        <v>43294</v>
      </c>
      <c r="C16" s="51">
        <v>6058.37</v>
      </c>
      <c r="D16" s="49">
        <f t="shared" si="0"/>
        <v>1181.3821499999999</v>
      </c>
      <c r="E16" s="51">
        <v>126.87893064000001</v>
      </c>
      <c r="F16" s="51">
        <v>0</v>
      </c>
      <c r="G16" s="51">
        <v>1230.4724858760001</v>
      </c>
      <c r="H16" s="51">
        <v>43.571240934785706</v>
      </c>
      <c r="I16" s="51">
        <v>13.2802358</v>
      </c>
      <c r="J16" s="51">
        <v>0</v>
      </c>
      <c r="K16" s="51">
        <v>0.102191795</v>
      </c>
      <c r="L16" s="51">
        <v>0</v>
      </c>
      <c r="M16" s="51">
        <v>0</v>
      </c>
      <c r="N16" s="51">
        <v>0</v>
      </c>
      <c r="O16" s="49">
        <f t="shared" si="1"/>
        <v>1414.3050850457855</v>
      </c>
      <c r="P16" s="49">
        <f t="shared" si="2"/>
        <v>232.92293504578561</v>
      </c>
      <c r="Q16" s="7"/>
    </row>
    <row r="17" spans="2:17" ht="29.25" customHeight="1" x14ac:dyDescent="0.35">
      <c r="B17" s="42">
        <f t="shared" si="3"/>
        <v>43295</v>
      </c>
      <c r="C17" s="51">
        <v>6058.37</v>
      </c>
      <c r="D17" s="49">
        <f t="shared" si="0"/>
        <v>1181.3821499999999</v>
      </c>
      <c r="E17" s="51">
        <v>126.87737595599999</v>
      </c>
      <c r="F17" s="51">
        <v>0</v>
      </c>
      <c r="G17" s="51">
        <v>1230.6880700239999</v>
      </c>
      <c r="H17" s="51">
        <v>43.571240934785706</v>
      </c>
      <c r="I17" s="51">
        <v>20.548037300000001</v>
      </c>
      <c r="J17" s="51">
        <v>0</v>
      </c>
      <c r="K17" s="51">
        <v>0.102191795</v>
      </c>
      <c r="L17" s="51">
        <v>0</v>
      </c>
      <c r="M17" s="51">
        <v>0</v>
      </c>
      <c r="N17" s="51">
        <v>0</v>
      </c>
      <c r="O17" s="49">
        <f t="shared" si="1"/>
        <v>1421.7869160097855</v>
      </c>
      <c r="P17" s="49">
        <f t="shared" si="2"/>
        <v>240.40476600978559</v>
      </c>
      <c r="Q17" s="7"/>
    </row>
    <row r="18" spans="2:17" ht="29.25" customHeight="1" x14ac:dyDescent="0.35">
      <c r="B18" s="42">
        <f t="shared" si="3"/>
        <v>43296</v>
      </c>
      <c r="C18" s="51">
        <v>6058.37</v>
      </c>
      <c r="D18" s="49">
        <f t="shared" si="0"/>
        <v>1181.3821499999999</v>
      </c>
      <c r="E18" s="51">
        <v>126.875821272</v>
      </c>
      <c r="F18" s="51">
        <v>0</v>
      </c>
      <c r="G18" s="51">
        <v>1230.9036541750002</v>
      </c>
      <c r="H18" s="51">
        <v>43.571240934785706</v>
      </c>
      <c r="I18" s="51">
        <v>20.548037300000001</v>
      </c>
      <c r="J18" s="51">
        <v>0</v>
      </c>
      <c r="K18" s="51">
        <v>0.102191795</v>
      </c>
      <c r="L18" s="51">
        <v>0</v>
      </c>
      <c r="M18" s="51">
        <v>0</v>
      </c>
      <c r="N18" s="51">
        <v>0</v>
      </c>
      <c r="O18" s="49">
        <f t="shared" si="1"/>
        <v>1422.0009454767858</v>
      </c>
      <c r="P18" s="49">
        <f t="shared" si="2"/>
        <v>240.61879547678586</v>
      </c>
      <c r="Q18" s="7"/>
    </row>
    <row r="19" spans="2:17" ht="29.25" customHeight="1" x14ac:dyDescent="0.35">
      <c r="B19" s="42">
        <f t="shared" si="3"/>
        <v>43297</v>
      </c>
      <c r="C19" s="51">
        <v>6058.37</v>
      </c>
      <c r="D19" s="49">
        <f t="shared" si="0"/>
        <v>1181.3821499999999</v>
      </c>
      <c r="E19" s="51">
        <v>126.87426658800001</v>
      </c>
      <c r="F19" s="51">
        <v>0</v>
      </c>
      <c r="G19" s="51">
        <v>1279.499539165</v>
      </c>
      <c r="H19" s="51">
        <v>43.571240934785706</v>
      </c>
      <c r="I19" s="51">
        <v>15.8968518</v>
      </c>
      <c r="J19" s="51">
        <v>0</v>
      </c>
      <c r="K19" s="51">
        <v>0.102191795</v>
      </c>
      <c r="L19" s="51">
        <v>0</v>
      </c>
      <c r="M19" s="51">
        <v>0</v>
      </c>
      <c r="N19" s="51">
        <v>0</v>
      </c>
      <c r="O19" s="49">
        <f t="shared" si="1"/>
        <v>1465.9440902827855</v>
      </c>
      <c r="P19" s="49">
        <f t="shared" si="2"/>
        <v>284.5619402827856</v>
      </c>
      <c r="Q19" s="7"/>
    </row>
    <row r="20" spans="2:17" ht="29.25" customHeight="1" x14ac:dyDescent="0.35">
      <c r="B20" s="42">
        <f t="shared" si="3"/>
        <v>43298</v>
      </c>
      <c r="C20" s="51">
        <v>6058.37</v>
      </c>
      <c r="D20" s="49">
        <f t="shared" si="0"/>
        <v>1181.3821499999999</v>
      </c>
      <c r="E20" s="51">
        <v>126.872711904</v>
      </c>
      <c r="F20" s="51">
        <v>0</v>
      </c>
      <c r="G20" s="51">
        <v>1279.7242741560003</v>
      </c>
      <c r="H20" s="51">
        <v>43.571240934785706</v>
      </c>
      <c r="I20" s="51">
        <v>15.6643083</v>
      </c>
      <c r="J20" s="51">
        <v>0</v>
      </c>
      <c r="K20" s="51">
        <v>0.102191795</v>
      </c>
      <c r="L20" s="51">
        <v>0</v>
      </c>
      <c r="M20" s="51">
        <v>0</v>
      </c>
      <c r="N20" s="51">
        <v>0</v>
      </c>
      <c r="O20" s="49">
        <f t="shared" si="1"/>
        <v>1465.9347270897858</v>
      </c>
      <c r="P20" s="49">
        <f t="shared" si="2"/>
        <v>284.55257708978593</v>
      </c>
      <c r="Q20" s="7"/>
    </row>
    <row r="21" spans="2:17" ht="29.25" customHeight="1" x14ac:dyDescent="0.35">
      <c r="B21" s="42">
        <f t="shared" si="3"/>
        <v>43299</v>
      </c>
      <c r="C21" s="51">
        <v>6058.37</v>
      </c>
      <c r="D21" s="49">
        <f t="shared" si="0"/>
        <v>1181.3821499999999</v>
      </c>
      <c r="E21" s="51">
        <v>126.87115722</v>
      </c>
      <c r="F21" s="51">
        <v>0</v>
      </c>
      <c r="G21" s="51">
        <v>1329.2097696180001</v>
      </c>
      <c r="H21" s="51">
        <v>43.571240934785706</v>
      </c>
      <c r="I21" s="51">
        <v>19.796480599999999</v>
      </c>
      <c r="J21" s="51">
        <v>0</v>
      </c>
      <c r="K21" s="51">
        <v>0.102191795</v>
      </c>
      <c r="L21" s="51">
        <v>0</v>
      </c>
      <c r="M21" s="51">
        <v>0</v>
      </c>
      <c r="N21" s="51">
        <v>0</v>
      </c>
      <c r="O21" s="49">
        <f t="shared" si="1"/>
        <v>1519.5508401677857</v>
      </c>
      <c r="P21" s="49">
        <f t="shared" si="2"/>
        <v>338.16869016778583</v>
      </c>
      <c r="Q21" s="7"/>
    </row>
    <row r="22" spans="2:17" ht="29.25" customHeight="1" x14ac:dyDescent="0.35">
      <c r="B22" s="42">
        <f t="shared" si="3"/>
        <v>43300</v>
      </c>
      <c r="C22" s="51">
        <v>6058.37</v>
      </c>
      <c r="D22" s="49">
        <f t="shared" si="0"/>
        <v>1181.3821499999999</v>
      </c>
      <c r="E22" s="51">
        <v>126.86960253600002</v>
      </c>
      <c r="F22" s="51">
        <v>0</v>
      </c>
      <c r="G22" s="51">
        <v>1233.2483738589999</v>
      </c>
      <c r="H22" s="51">
        <v>43.571240934785706</v>
      </c>
      <c r="I22" s="51">
        <v>18.981408399999999</v>
      </c>
      <c r="J22" s="51">
        <v>0</v>
      </c>
      <c r="K22" s="51">
        <v>0.102191795</v>
      </c>
      <c r="L22" s="51">
        <v>0</v>
      </c>
      <c r="M22" s="51">
        <v>0</v>
      </c>
      <c r="N22" s="51">
        <v>0</v>
      </c>
      <c r="O22" s="49">
        <f t="shared" si="1"/>
        <v>1422.7728175247855</v>
      </c>
      <c r="P22" s="49">
        <f t="shared" si="2"/>
        <v>241.39066752478561</v>
      </c>
      <c r="Q22" s="7"/>
    </row>
    <row r="23" spans="2:17" ht="29.25" customHeight="1" x14ac:dyDescent="0.35">
      <c r="B23" s="42">
        <f t="shared" si="3"/>
        <v>43301</v>
      </c>
      <c r="C23" s="51">
        <v>6058.37</v>
      </c>
      <c r="D23" s="49">
        <f t="shared" si="0"/>
        <v>1181.3821499999999</v>
      </c>
      <c r="E23" s="51">
        <v>126.868047852</v>
      </c>
      <c r="F23" s="51">
        <v>0</v>
      </c>
      <c r="G23" s="51">
        <v>1234.3218056990002</v>
      </c>
      <c r="H23" s="51">
        <v>43.571240934785706</v>
      </c>
      <c r="I23" s="51">
        <v>18.3684878</v>
      </c>
      <c r="J23" s="51">
        <v>0</v>
      </c>
      <c r="K23" s="51">
        <v>0.102065595</v>
      </c>
      <c r="L23" s="51">
        <v>0</v>
      </c>
      <c r="M23" s="51">
        <v>0</v>
      </c>
      <c r="N23" s="51">
        <v>0</v>
      </c>
      <c r="O23" s="49">
        <f t="shared" si="1"/>
        <v>1423.2316478807859</v>
      </c>
      <c r="P23" s="49">
        <f t="shared" si="2"/>
        <v>241.84949788078598</v>
      </c>
      <c r="Q23" s="7"/>
    </row>
    <row r="24" spans="2:17" ht="29.25" customHeight="1" x14ac:dyDescent="0.35">
      <c r="B24" s="41" t="s">
        <v>4</v>
      </c>
      <c r="C24" s="10"/>
      <c r="D24" s="50">
        <f t="shared" ref="D24:P24" si="4">SUM(D10:D23)</f>
        <v>16539.350099999996</v>
      </c>
      <c r="E24" s="50">
        <f t="shared" si="4"/>
        <v>1776.294146172</v>
      </c>
      <c r="F24" s="50">
        <f t="shared" si="4"/>
        <v>0</v>
      </c>
      <c r="G24" s="50">
        <f t="shared" si="4"/>
        <v>17559.157885228004</v>
      </c>
      <c r="H24" s="50">
        <f t="shared" si="4"/>
        <v>609.9973730869998</v>
      </c>
      <c r="I24" s="50">
        <f t="shared" si="4"/>
        <v>215.06744259999996</v>
      </c>
      <c r="J24" s="50">
        <f t="shared" si="4"/>
        <v>0</v>
      </c>
      <c r="K24" s="50">
        <f t="shared" si="4"/>
        <v>1.7736007699999998</v>
      </c>
      <c r="L24" s="50">
        <f t="shared" si="4"/>
        <v>0</v>
      </c>
      <c r="M24" s="50">
        <f t="shared" si="4"/>
        <v>0</v>
      </c>
      <c r="N24" s="50">
        <f t="shared" si="4"/>
        <v>0</v>
      </c>
      <c r="O24" s="50">
        <f t="shared" si="4"/>
        <v>20162.290447857002</v>
      </c>
      <c r="P24" s="50">
        <f t="shared" si="4"/>
        <v>3622.9403478570011</v>
      </c>
      <c r="Q24" s="7"/>
    </row>
    <row r="25" spans="2:17" ht="29.25" customHeight="1" x14ac:dyDescent="0.35">
      <c r="B25" s="41" t="s">
        <v>3</v>
      </c>
      <c r="C25" s="10"/>
      <c r="D25" s="50">
        <f t="shared" ref="D25:P25" si="5">AVERAGE(D10:D23)</f>
        <v>1181.3821499999997</v>
      </c>
      <c r="E25" s="50">
        <f t="shared" si="5"/>
        <v>126.878153298</v>
      </c>
      <c r="F25" s="50">
        <f t="shared" si="5"/>
        <v>0</v>
      </c>
      <c r="G25" s="50">
        <f t="shared" si="5"/>
        <v>1254.2255632305717</v>
      </c>
      <c r="H25" s="50">
        <f t="shared" si="5"/>
        <v>43.571240934785699</v>
      </c>
      <c r="I25" s="50">
        <f t="shared" si="5"/>
        <v>15.361960185714283</v>
      </c>
      <c r="J25" s="50">
        <f t="shared" si="5"/>
        <v>0</v>
      </c>
      <c r="K25" s="50">
        <f t="shared" si="5"/>
        <v>0.12668576928571426</v>
      </c>
      <c r="L25" s="50">
        <f t="shared" si="5"/>
        <v>0</v>
      </c>
      <c r="M25" s="50">
        <f t="shared" si="5"/>
        <v>0</v>
      </c>
      <c r="N25" s="50">
        <f t="shared" si="5"/>
        <v>0</v>
      </c>
      <c r="O25" s="50">
        <f t="shared" si="5"/>
        <v>1440.1636034183573</v>
      </c>
      <c r="P25" s="50">
        <f t="shared" si="5"/>
        <v>258.78145341835722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1"/>
      <c r="G31" s="1"/>
      <c r="H31" s="22"/>
      <c r="I31" s="22"/>
      <c r="J31" s="22"/>
      <c r="K31" s="22"/>
      <c r="L31" s="22"/>
      <c r="M31" s="22"/>
      <c r="N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1"/>
      <c r="G32" s="1"/>
      <c r="H32" s="22"/>
      <c r="I32" s="2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95" top="0.75" bottom="0.75" header="0.3" footer="0.3"/>
  <pageSetup paperSize="9" scale="40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opLeftCell="B9" zoomScale="60" zoomScaleNormal="60" workbookViewId="0">
      <selection activeCell="I10" sqref="I10:I23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22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34.570312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</cols>
  <sheetData>
    <row r="1" spans="1:18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18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58"/>
      <c r="M2" s="84"/>
      <c r="N2" s="85"/>
      <c r="O2" s="85"/>
      <c r="P2" s="85"/>
    </row>
    <row r="3" spans="1:18" x14ac:dyDescent="0.4">
      <c r="B3" s="45" t="s">
        <v>52</v>
      </c>
      <c r="C3" s="1"/>
      <c r="D3" s="74"/>
      <c r="E3" s="85"/>
      <c r="F3" s="8"/>
      <c r="G3" s="8"/>
      <c r="H3" s="8"/>
      <c r="I3" s="8"/>
      <c r="J3" s="8"/>
      <c r="K3" s="85"/>
      <c r="L3" s="85"/>
      <c r="M3" s="8"/>
      <c r="N3" s="8"/>
      <c r="O3" s="8"/>
      <c r="P3" s="85"/>
    </row>
    <row r="4" spans="1:18" ht="22.5" customHeight="1" x14ac:dyDescent="0.45">
      <c r="B4" s="46" t="s">
        <v>13</v>
      </c>
      <c r="C4" s="17"/>
      <c r="D4" s="17"/>
      <c r="E4" s="15"/>
      <c r="F4" s="15"/>
      <c r="G4" s="47" t="s">
        <v>252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18" x14ac:dyDescent="0.4">
      <c r="B5" s="45" t="s">
        <v>50</v>
      </c>
      <c r="C5" s="1"/>
      <c r="D5" s="157"/>
      <c r="E5" s="158"/>
      <c r="F5" s="11"/>
      <c r="G5" s="11"/>
      <c r="H5" s="100"/>
      <c r="I5" s="100"/>
      <c r="J5" s="11"/>
      <c r="K5" s="86">
        <v>14444.39</v>
      </c>
      <c r="L5" s="181">
        <f>K5*18/100</f>
        <v>2599.9901999999997</v>
      </c>
      <c r="M5" s="2"/>
      <c r="N5" s="2"/>
      <c r="O5" s="2"/>
      <c r="P5" s="2"/>
      <c r="Q5" s="149"/>
    </row>
    <row r="6" spans="1:18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18" x14ac:dyDescent="0.4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18" s="33" customFormat="1" ht="126" customHeight="1" x14ac:dyDescent="0.25">
      <c r="B8" s="34" t="s">
        <v>21</v>
      </c>
      <c r="C8" s="197" t="s">
        <v>251</v>
      </c>
      <c r="D8" s="197" t="s">
        <v>23</v>
      </c>
      <c r="E8" s="53" t="s">
        <v>24</v>
      </c>
      <c r="F8" s="53" t="s">
        <v>25</v>
      </c>
      <c r="G8" s="53" t="s">
        <v>26</v>
      </c>
      <c r="H8" s="57" t="s">
        <v>27</v>
      </c>
      <c r="I8" s="54" t="s">
        <v>28</v>
      </c>
      <c r="J8" s="53" t="s">
        <v>15</v>
      </c>
      <c r="K8" s="57" t="s">
        <v>29</v>
      </c>
      <c r="L8" s="57" t="s">
        <v>30</v>
      </c>
      <c r="M8" s="57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18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18" ht="29.25" customHeight="1" x14ac:dyDescent="0.4">
      <c r="B10" s="201">
        <v>44548</v>
      </c>
      <c r="C10" s="195">
        <f>$K$5</f>
        <v>14444.39</v>
      </c>
      <c r="D10" s="195">
        <f>$L$5</f>
        <v>2599.9901999999997</v>
      </c>
      <c r="E10" s="108">
        <v>4275.083474721001</v>
      </c>
      <c r="F10" s="195">
        <v>0</v>
      </c>
      <c r="G10" s="108">
        <v>1181.1403282109998</v>
      </c>
      <c r="H10" s="178">
        <v>2.5193911834285569</v>
      </c>
      <c r="I10" s="108">
        <v>100.39636477200003</v>
      </c>
      <c r="J10" s="195">
        <v>0</v>
      </c>
      <c r="K10" s="108">
        <v>7.9045777560000001</v>
      </c>
      <c r="L10" s="195">
        <v>0</v>
      </c>
      <c r="M10" s="195">
        <v>0</v>
      </c>
      <c r="N10" s="195">
        <v>0</v>
      </c>
      <c r="O10" s="196">
        <f t="shared" ref="O10:O12" si="0">SUM(E10:N10)</f>
        <v>5567.0441366434297</v>
      </c>
      <c r="P10" s="196">
        <f t="shared" ref="P10:P12" si="1">O10-D10</f>
        <v>2967.05393664343</v>
      </c>
      <c r="Q10" s="155">
        <f>ROUND((O10/C10%),4)</f>
        <v>38.541200000000003</v>
      </c>
      <c r="R10" s="148">
        <f t="shared" ref="R10:R23" si="2">(O10*10^7)/10^5</f>
        <v>556704.41366434295</v>
      </c>
    </row>
    <row r="11" spans="1:18" ht="29.25" customHeight="1" x14ac:dyDescent="0.4">
      <c r="B11" s="201">
        <f>B10+1</f>
        <v>44549</v>
      </c>
      <c r="C11" s="195">
        <f t="shared" ref="C11:C23" si="3">$K$5</f>
        <v>14444.39</v>
      </c>
      <c r="D11" s="195">
        <f t="shared" ref="D11:D23" si="4">$L$5</f>
        <v>2599.9901999999997</v>
      </c>
      <c r="E11" s="108">
        <v>4275.0760487590014</v>
      </c>
      <c r="F11" s="195">
        <v>0</v>
      </c>
      <c r="G11" s="108">
        <v>1181.2716346820002</v>
      </c>
      <c r="H11" s="178">
        <v>2.5193911834285569</v>
      </c>
      <c r="I11" s="108">
        <v>99.95999477200003</v>
      </c>
      <c r="J11" s="195">
        <v>0</v>
      </c>
      <c r="K11" s="108">
        <v>7.9045777560000001</v>
      </c>
      <c r="L11" s="195">
        <v>0</v>
      </c>
      <c r="M11" s="195">
        <v>0</v>
      </c>
      <c r="N11" s="195">
        <v>0</v>
      </c>
      <c r="O11" s="196">
        <f t="shared" si="0"/>
        <v>5566.73164715243</v>
      </c>
      <c r="P11" s="196">
        <f t="shared" si="1"/>
        <v>2966.7414471524303</v>
      </c>
      <c r="Q11" s="155">
        <f>ROUND((O11/C11%),4)</f>
        <v>38.539099999999998</v>
      </c>
      <c r="R11" s="148">
        <f t="shared" si="2"/>
        <v>556673.16471524304</v>
      </c>
    </row>
    <row r="12" spans="1:18" ht="29.25" customHeight="1" x14ac:dyDescent="0.4">
      <c r="B12" s="201">
        <f>B11+1</f>
        <v>44550</v>
      </c>
      <c r="C12" s="195">
        <f t="shared" si="3"/>
        <v>14444.39</v>
      </c>
      <c r="D12" s="195">
        <f t="shared" si="4"/>
        <v>2599.9901999999997</v>
      </c>
      <c r="E12" s="108">
        <v>4270.068622795</v>
      </c>
      <c r="F12" s="195">
        <v>0</v>
      </c>
      <c r="G12" s="108">
        <v>1231.9592272290001</v>
      </c>
      <c r="H12" s="178">
        <v>2.5193911834285569</v>
      </c>
      <c r="I12" s="108">
        <v>93.797281172000027</v>
      </c>
      <c r="J12" s="195">
        <v>0</v>
      </c>
      <c r="K12" s="108">
        <v>3.764246006</v>
      </c>
      <c r="L12" s="195">
        <v>0</v>
      </c>
      <c r="M12" s="195">
        <v>0</v>
      </c>
      <c r="N12" s="195">
        <v>0</v>
      </c>
      <c r="O12" s="196">
        <f t="shared" si="0"/>
        <v>5602.1087683854284</v>
      </c>
      <c r="P12" s="196">
        <f t="shared" si="1"/>
        <v>3002.1185683854287</v>
      </c>
      <c r="Q12" s="155">
        <f t="shared" ref="Q12:Q23" si="5">ROUND((O12/C12%),4)</f>
        <v>38.783999999999999</v>
      </c>
      <c r="R12" s="148">
        <f t="shared" si="2"/>
        <v>560210.87683854287</v>
      </c>
    </row>
    <row r="13" spans="1:18" ht="29.25" customHeight="1" x14ac:dyDescent="0.4">
      <c r="B13" s="201">
        <f t="shared" ref="B13:B23" si="6">B12+1</f>
        <v>44551</v>
      </c>
      <c r="C13" s="195">
        <f t="shared" si="3"/>
        <v>14444.39</v>
      </c>
      <c r="D13" s="195">
        <f t="shared" si="4"/>
        <v>2599.9901999999997</v>
      </c>
      <c r="E13" s="108">
        <v>4550.0611968320009</v>
      </c>
      <c r="F13" s="195">
        <v>0</v>
      </c>
      <c r="G13" s="108">
        <v>1232.076750529</v>
      </c>
      <c r="H13" s="178">
        <v>2.5193911834285569</v>
      </c>
      <c r="I13" s="108">
        <v>97.725619781000034</v>
      </c>
      <c r="J13" s="195">
        <v>0</v>
      </c>
      <c r="K13" s="108">
        <v>3.5243203060000003</v>
      </c>
      <c r="L13" s="195">
        <v>0</v>
      </c>
      <c r="M13" s="195">
        <v>0</v>
      </c>
      <c r="N13" s="195">
        <v>0</v>
      </c>
      <c r="O13" s="196">
        <f t="shared" ref="O13:O15" si="7">SUM(E13:N13)</f>
        <v>5885.90727863143</v>
      </c>
      <c r="P13" s="196">
        <f t="shared" ref="P13:P15" si="8">O13-D13</f>
        <v>3285.9170786314303</v>
      </c>
      <c r="Q13" s="155">
        <f t="shared" si="5"/>
        <v>40.748699999999999</v>
      </c>
      <c r="R13" s="148">
        <f t="shared" si="2"/>
        <v>588590.72786314297</v>
      </c>
    </row>
    <row r="14" spans="1:18" ht="29.25" customHeight="1" x14ac:dyDescent="0.4">
      <c r="B14" s="201">
        <f t="shared" si="6"/>
        <v>44552</v>
      </c>
      <c r="C14" s="195">
        <f t="shared" si="3"/>
        <v>14444.39</v>
      </c>
      <c r="D14" s="195">
        <f t="shared" si="4"/>
        <v>2599.9901999999997</v>
      </c>
      <c r="E14" s="108">
        <v>4163.5550758670006</v>
      </c>
      <c r="F14" s="195">
        <v>0</v>
      </c>
      <c r="G14" s="108">
        <v>1535.3180017569998</v>
      </c>
      <c r="H14" s="178">
        <v>2.5193911834285569</v>
      </c>
      <c r="I14" s="108">
        <v>91.741107367000026</v>
      </c>
      <c r="J14" s="195">
        <v>0</v>
      </c>
      <c r="K14" s="108">
        <v>3.7956738899999998</v>
      </c>
      <c r="L14" s="195">
        <v>0</v>
      </c>
      <c r="M14" s="195">
        <v>0</v>
      </c>
      <c r="N14" s="195">
        <v>0</v>
      </c>
      <c r="O14" s="196">
        <f t="shared" si="7"/>
        <v>5796.9292500644297</v>
      </c>
      <c r="P14" s="196">
        <f t="shared" si="8"/>
        <v>3196.9390500644299</v>
      </c>
      <c r="Q14" s="155">
        <f t="shared" si="5"/>
        <v>40.1327</v>
      </c>
      <c r="R14" s="148">
        <f t="shared" si="2"/>
        <v>579692.92500644294</v>
      </c>
    </row>
    <row r="15" spans="1:18" ht="29.25" customHeight="1" x14ac:dyDescent="0.4">
      <c r="A15" s="90"/>
      <c r="B15" s="201">
        <f t="shared" si="6"/>
        <v>44553</v>
      </c>
      <c r="C15" s="195">
        <f t="shared" si="3"/>
        <v>14444.39</v>
      </c>
      <c r="D15" s="195">
        <f t="shared" si="4"/>
        <v>2599.9901999999997</v>
      </c>
      <c r="E15" s="108">
        <v>4300.0463449049994</v>
      </c>
      <c r="F15" s="195">
        <v>0</v>
      </c>
      <c r="G15" s="108">
        <v>1383.9617346440002</v>
      </c>
      <c r="H15" s="178">
        <v>2.5193911834285569</v>
      </c>
      <c r="I15" s="108">
        <v>77.352523196000021</v>
      </c>
      <c r="J15" s="195">
        <v>0</v>
      </c>
      <c r="K15" s="108">
        <v>3.0782428899999998</v>
      </c>
      <c r="L15" s="195">
        <v>0</v>
      </c>
      <c r="M15" s="195">
        <v>0</v>
      </c>
      <c r="N15" s="195">
        <v>0</v>
      </c>
      <c r="O15" s="196">
        <f t="shared" si="7"/>
        <v>5766.9582368184283</v>
      </c>
      <c r="P15" s="196">
        <f t="shared" si="8"/>
        <v>3166.9680368184286</v>
      </c>
      <c r="Q15" s="155">
        <f t="shared" si="5"/>
        <v>39.925199999999997</v>
      </c>
      <c r="R15" s="148">
        <f t="shared" si="2"/>
        <v>576695.82368184277</v>
      </c>
    </row>
    <row r="16" spans="1:18" ht="29.25" customHeight="1" x14ac:dyDescent="0.4">
      <c r="A16" s="90"/>
      <c r="B16" s="201">
        <f t="shared" si="6"/>
        <v>44554</v>
      </c>
      <c r="C16" s="195">
        <f t="shared" si="3"/>
        <v>14444.39</v>
      </c>
      <c r="D16" s="195">
        <f t="shared" si="4"/>
        <v>2599.9901999999997</v>
      </c>
      <c r="E16" s="108">
        <v>4375.0389189420011</v>
      </c>
      <c r="F16" s="195">
        <v>0</v>
      </c>
      <c r="G16" s="108">
        <v>1283.3249256740003</v>
      </c>
      <c r="H16" s="178">
        <v>2.5193911834285569</v>
      </c>
      <c r="I16" s="108">
        <v>73.430708136000021</v>
      </c>
      <c r="J16" s="195">
        <v>0</v>
      </c>
      <c r="K16" s="108">
        <v>0.96053389</v>
      </c>
      <c r="L16" s="195">
        <v>0</v>
      </c>
      <c r="M16" s="195">
        <v>0</v>
      </c>
      <c r="N16" s="195">
        <v>0</v>
      </c>
      <c r="O16" s="196">
        <f t="shared" ref="O16:O18" si="9">SUM(E16:N16)</f>
        <v>5735.27447782543</v>
      </c>
      <c r="P16" s="196">
        <f t="shared" ref="P16:P18" si="10">O16-D16</f>
        <v>3135.2842778254303</v>
      </c>
      <c r="Q16" s="155">
        <f t="shared" si="5"/>
        <v>39.7059</v>
      </c>
      <c r="R16" s="148">
        <f t="shared" si="2"/>
        <v>573527.44778254302</v>
      </c>
    </row>
    <row r="17" spans="1:18" ht="29.25" customHeight="1" x14ac:dyDescent="0.4">
      <c r="A17" s="90"/>
      <c r="B17" s="201">
        <f t="shared" si="6"/>
        <v>44555</v>
      </c>
      <c r="C17" s="195">
        <f t="shared" si="3"/>
        <v>14444.39</v>
      </c>
      <c r="D17" s="195">
        <f t="shared" si="4"/>
        <v>2599.9901999999997</v>
      </c>
      <c r="E17" s="108">
        <v>4375.0314929779997</v>
      </c>
      <c r="F17" s="195">
        <v>0</v>
      </c>
      <c r="G17" s="108">
        <v>1283.466303513</v>
      </c>
      <c r="H17" s="178">
        <v>2.5193911834285569</v>
      </c>
      <c r="I17" s="108">
        <v>77.791088236000022</v>
      </c>
      <c r="J17" s="195">
        <v>0</v>
      </c>
      <c r="K17" s="108">
        <v>0.96053389</v>
      </c>
      <c r="L17" s="195">
        <v>0</v>
      </c>
      <c r="M17" s="195">
        <v>0</v>
      </c>
      <c r="N17" s="195">
        <v>0</v>
      </c>
      <c r="O17" s="196">
        <f t="shared" si="9"/>
        <v>5739.7688098004282</v>
      </c>
      <c r="P17" s="196">
        <f t="shared" si="10"/>
        <v>3139.7786098004285</v>
      </c>
      <c r="Q17" s="155">
        <f t="shared" si="5"/>
        <v>39.737000000000002</v>
      </c>
      <c r="R17" s="148">
        <f t="shared" si="2"/>
        <v>573976.88098004286</v>
      </c>
    </row>
    <row r="18" spans="1:18" ht="29.25" customHeight="1" x14ac:dyDescent="0.4">
      <c r="A18" s="90"/>
      <c r="B18" s="201">
        <f t="shared" si="6"/>
        <v>44556</v>
      </c>
      <c r="C18" s="195">
        <f t="shared" si="3"/>
        <v>14444.39</v>
      </c>
      <c r="D18" s="195">
        <f t="shared" si="4"/>
        <v>2599.9901999999997</v>
      </c>
      <c r="E18" s="108">
        <v>4375.0240670159992</v>
      </c>
      <c r="F18" s="195">
        <v>0</v>
      </c>
      <c r="G18" s="108">
        <v>1283.6076813530001</v>
      </c>
      <c r="H18" s="178">
        <v>2.5193911834285569</v>
      </c>
      <c r="I18" s="108">
        <v>78.864810536000022</v>
      </c>
      <c r="J18" s="195">
        <v>0</v>
      </c>
      <c r="K18" s="108">
        <v>0.96053389</v>
      </c>
      <c r="L18" s="195">
        <v>0</v>
      </c>
      <c r="M18" s="195">
        <v>0</v>
      </c>
      <c r="N18" s="195">
        <v>0</v>
      </c>
      <c r="O18" s="196">
        <f t="shared" si="9"/>
        <v>5740.9764839784275</v>
      </c>
      <c r="P18" s="196">
        <f t="shared" si="10"/>
        <v>3140.9862839784278</v>
      </c>
      <c r="Q18" s="155">
        <f t="shared" si="5"/>
        <v>39.745399999999997</v>
      </c>
      <c r="R18" s="148">
        <f t="shared" si="2"/>
        <v>574097.64839784265</v>
      </c>
    </row>
    <row r="19" spans="1:18" ht="29.25" customHeight="1" x14ac:dyDescent="0.4">
      <c r="A19" s="90"/>
      <c r="B19" s="201">
        <f t="shared" si="6"/>
        <v>44557</v>
      </c>
      <c r="C19" s="195">
        <f t="shared" si="3"/>
        <v>14444.39</v>
      </c>
      <c r="D19" s="195">
        <f t="shared" si="4"/>
        <v>2599.9901999999997</v>
      </c>
      <c r="E19" s="108">
        <v>4673.619463418001</v>
      </c>
      <c r="F19" s="195">
        <v>0</v>
      </c>
      <c r="G19" s="108">
        <v>742.05218456899991</v>
      </c>
      <c r="H19" s="178">
        <v>2.5193911834285569</v>
      </c>
      <c r="I19" s="108">
        <v>67.814240636000022</v>
      </c>
      <c r="J19" s="195">
        <v>0</v>
      </c>
      <c r="K19" s="108">
        <v>1.63099789</v>
      </c>
      <c r="L19" s="195">
        <v>0</v>
      </c>
      <c r="M19" s="195">
        <v>0</v>
      </c>
      <c r="N19" s="195">
        <v>0</v>
      </c>
      <c r="O19" s="196">
        <f t="shared" ref="O19:O22" si="11">SUM(E19:N19)</f>
        <v>5487.6362776964297</v>
      </c>
      <c r="P19" s="196">
        <f t="shared" ref="P19:P22" si="12">O19-D19</f>
        <v>2887.64607769643</v>
      </c>
      <c r="Q19" s="155">
        <f t="shared" si="5"/>
        <v>37.991500000000002</v>
      </c>
      <c r="R19" s="148">
        <f t="shared" si="2"/>
        <v>548763.62776964298</v>
      </c>
    </row>
    <row r="20" spans="1:18" ht="29.25" customHeight="1" x14ac:dyDescent="0.4">
      <c r="A20" s="90"/>
      <c r="B20" s="201">
        <f t="shared" si="6"/>
        <v>44558</v>
      </c>
      <c r="C20" s="195">
        <f t="shared" si="3"/>
        <v>14444.39</v>
      </c>
      <c r="D20" s="195">
        <f t="shared" si="4"/>
        <v>2599.9901999999997</v>
      </c>
      <c r="E20" s="108">
        <v>4773.2456870480009</v>
      </c>
      <c r="F20" s="195">
        <v>0</v>
      </c>
      <c r="G20" s="108">
        <v>742.13545940100016</v>
      </c>
      <c r="H20" s="178">
        <v>2.5193911834285569</v>
      </c>
      <c r="I20" s="108">
        <v>64.859849646000029</v>
      </c>
      <c r="J20" s="195">
        <v>0</v>
      </c>
      <c r="K20" s="108">
        <v>1.02451789</v>
      </c>
      <c r="L20" s="195">
        <v>0</v>
      </c>
      <c r="M20" s="195">
        <v>0</v>
      </c>
      <c r="N20" s="195">
        <v>0</v>
      </c>
      <c r="O20" s="196">
        <f t="shared" si="11"/>
        <v>5583.7849051684298</v>
      </c>
      <c r="P20" s="196">
        <f t="shared" si="12"/>
        <v>2983.79470516843</v>
      </c>
      <c r="Q20" s="155">
        <f t="shared" si="5"/>
        <v>38.6571</v>
      </c>
      <c r="R20" s="148">
        <f t="shared" si="2"/>
        <v>558378.49051684292</v>
      </c>
    </row>
    <row r="21" spans="1:18" ht="29.25" customHeight="1" x14ac:dyDescent="0.4">
      <c r="A21" s="90"/>
      <c r="B21" s="201">
        <f t="shared" si="6"/>
        <v>44559</v>
      </c>
      <c r="C21" s="195">
        <f t="shared" si="3"/>
        <v>14444.39</v>
      </c>
      <c r="D21" s="195">
        <f t="shared" si="4"/>
        <v>2599.9901999999997</v>
      </c>
      <c r="E21" s="108">
        <v>4665.0333076449997</v>
      </c>
      <c r="F21" s="195">
        <v>0</v>
      </c>
      <c r="G21" s="108">
        <v>831.25700376799989</v>
      </c>
      <c r="H21" s="178">
        <v>2.5193911834285569</v>
      </c>
      <c r="I21" s="108">
        <v>61.579499046000031</v>
      </c>
      <c r="J21" s="195">
        <v>0</v>
      </c>
      <c r="K21" s="108">
        <v>0.70059689000000003</v>
      </c>
      <c r="L21" s="195">
        <v>0</v>
      </c>
      <c r="M21" s="195">
        <v>0</v>
      </c>
      <c r="N21" s="195">
        <v>0</v>
      </c>
      <c r="O21" s="196">
        <f t="shared" si="11"/>
        <v>5561.0897985324282</v>
      </c>
      <c r="P21" s="196">
        <f t="shared" si="12"/>
        <v>2961.0995985324284</v>
      </c>
      <c r="Q21" s="155">
        <f t="shared" si="5"/>
        <v>38.5</v>
      </c>
      <c r="R21" s="148">
        <f t="shared" si="2"/>
        <v>556108.97985324275</v>
      </c>
    </row>
    <row r="22" spans="1:18" ht="29.25" customHeight="1" x14ac:dyDescent="0.4">
      <c r="A22" s="90"/>
      <c r="B22" s="201">
        <f t="shared" si="6"/>
        <v>44560</v>
      </c>
      <c r="C22" s="195">
        <f t="shared" si="3"/>
        <v>14444.39</v>
      </c>
      <c r="D22" s="195">
        <f t="shared" si="4"/>
        <v>2599.9901999999997</v>
      </c>
      <c r="E22" s="108">
        <v>4824.9943631619999</v>
      </c>
      <c r="F22" s="195">
        <v>0</v>
      </c>
      <c r="G22" s="108">
        <v>830.22170545800009</v>
      </c>
      <c r="H22" s="178">
        <v>2.5193911834285569</v>
      </c>
      <c r="I22" s="108">
        <v>60.306658664000025</v>
      </c>
      <c r="J22" s="195">
        <v>0</v>
      </c>
      <c r="K22" s="108">
        <v>0.31944589000000001</v>
      </c>
      <c r="L22" s="195">
        <v>0</v>
      </c>
      <c r="M22" s="195">
        <v>0</v>
      </c>
      <c r="N22" s="195">
        <v>0</v>
      </c>
      <c r="O22" s="196">
        <f t="shared" si="11"/>
        <v>5718.3615643574285</v>
      </c>
      <c r="P22" s="196">
        <f t="shared" si="12"/>
        <v>3118.3713643574288</v>
      </c>
      <c r="Q22" s="155">
        <f t="shared" si="5"/>
        <v>39.588799999999999</v>
      </c>
      <c r="R22" s="148">
        <f t="shared" si="2"/>
        <v>571836.15643574286</v>
      </c>
    </row>
    <row r="23" spans="1:18" ht="29.25" customHeight="1" x14ac:dyDescent="0.4">
      <c r="A23" s="90"/>
      <c r="B23" s="201">
        <f t="shared" si="6"/>
        <v>44561</v>
      </c>
      <c r="C23" s="195">
        <f t="shared" si="3"/>
        <v>14444.39</v>
      </c>
      <c r="D23" s="195">
        <f t="shared" si="4"/>
        <v>2599.9901999999997</v>
      </c>
      <c r="E23" s="108">
        <v>4829.9869372000003</v>
      </c>
      <c r="F23" s="195">
        <v>0</v>
      </c>
      <c r="G23" s="108">
        <v>830.26135502400007</v>
      </c>
      <c r="H23" s="178">
        <v>2.5193911834285569</v>
      </c>
      <c r="I23" s="108">
        <v>61.375472489000025</v>
      </c>
      <c r="J23" s="195">
        <v>0</v>
      </c>
      <c r="K23" s="108">
        <v>0.22177888999999998</v>
      </c>
      <c r="L23" s="195">
        <v>0</v>
      </c>
      <c r="M23" s="195">
        <v>0</v>
      </c>
      <c r="N23" s="195">
        <v>0</v>
      </c>
      <c r="O23" s="196">
        <f t="shared" ref="O23" si="13">SUM(E23:N23)</f>
        <v>5724.3649347864293</v>
      </c>
      <c r="P23" s="196">
        <f t="shared" ref="P23" si="14">O23-D23</f>
        <v>3124.3747347864296</v>
      </c>
      <c r="Q23" s="155">
        <f t="shared" si="5"/>
        <v>39.630400000000002</v>
      </c>
      <c r="R23" s="148">
        <f t="shared" si="2"/>
        <v>572436.49347864301</v>
      </c>
    </row>
    <row r="24" spans="1:18" ht="29.25" customHeight="1" x14ac:dyDescent="0.4">
      <c r="A24" s="90"/>
      <c r="B24" s="132" t="s">
        <v>4</v>
      </c>
      <c r="C24" s="108">
        <v>0</v>
      </c>
      <c r="D24" s="198">
        <f>SUM(D10:D23)</f>
        <v>36399.862799999995</v>
      </c>
      <c r="E24" s="198">
        <f>SUM(E10:E23)</f>
        <v>62725.865001288003</v>
      </c>
      <c r="F24" s="198">
        <f>SUM(F10:F23)</f>
        <v>0</v>
      </c>
      <c r="G24" s="198">
        <f>SUM(G10:G23)</f>
        <v>15572.054295812</v>
      </c>
      <c r="H24" s="198">
        <f>SUM(H10:H23)</f>
        <v>35.271476567999798</v>
      </c>
      <c r="I24" s="198">
        <f t="shared" ref="I24:O24" si="15">SUM(I10:I23)</f>
        <v>1106.9952184490005</v>
      </c>
      <c r="J24" s="198">
        <f t="shared" si="15"/>
        <v>0</v>
      </c>
      <c r="K24" s="198">
        <f t="shared" si="15"/>
        <v>36.750577724000003</v>
      </c>
      <c r="L24" s="198">
        <f t="shared" si="15"/>
        <v>0</v>
      </c>
      <c r="M24" s="198">
        <f t="shared" si="15"/>
        <v>0</v>
      </c>
      <c r="N24" s="198">
        <f t="shared" si="15"/>
        <v>0</v>
      </c>
      <c r="O24" s="199">
        <f t="shared" si="15"/>
        <v>79476.936569841011</v>
      </c>
      <c r="P24" s="199">
        <f>SUM(P10:P23)</f>
        <v>43077.073769841008</v>
      </c>
      <c r="Q24" s="155"/>
    </row>
    <row r="25" spans="1:18" ht="29.25" customHeight="1" x14ac:dyDescent="0.4">
      <c r="A25" s="90"/>
      <c r="B25" s="132" t="s">
        <v>3</v>
      </c>
      <c r="C25" s="108">
        <v>0</v>
      </c>
      <c r="D25" s="198">
        <f>AVERAGE(D10:D23)</f>
        <v>2599.9901999999997</v>
      </c>
      <c r="E25" s="198">
        <f t="shared" ref="E25:P25" si="16">AVERAGE(E10:E23)</f>
        <v>4480.4189286634291</v>
      </c>
      <c r="F25" s="198">
        <f t="shared" si="16"/>
        <v>0</v>
      </c>
      <c r="G25" s="198">
        <f t="shared" si="16"/>
        <v>1112.2895925580001</v>
      </c>
      <c r="H25" s="198">
        <f t="shared" si="16"/>
        <v>2.5193911834285569</v>
      </c>
      <c r="I25" s="198">
        <f t="shared" si="16"/>
        <v>79.07108703207146</v>
      </c>
      <c r="J25" s="198">
        <f t="shared" si="16"/>
        <v>0</v>
      </c>
      <c r="K25" s="198">
        <f t="shared" si="16"/>
        <v>2.6250412660000002</v>
      </c>
      <c r="L25" s="198">
        <f t="shared" si="16"/>
        <v>0</v>
      </c>
      <c r="M25" s="198">
        <f t="shared" si="16"/>
        <v>0</v>
      </c>
      <c r="N25" s="198">
        <f t="shared" si="16"/>
        <v>0</v>
      </c>
      <c r="O25" s="200">
        <f t="shared" si="16"/>
        <v>5676.9240407029292</v>
      </c>
      <c r="P25" s="200">
        <f t="shared" si="16"/>
        <v>3076.933840702929</v>
      </c>
      <c r="Q25" s="155"/>
    </row>
    <row r="26" spans="1:18" x14ac:dyDescent="0.4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18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44"/>
      <c r="P27" s="1"/>
      <c r="Q27" s="156"/>
    </row>
    <row r="28" spans="1:18" ht="27" thickBot="1" x14ac:dyDescent="0.45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89" t="s">
        <v>225</v>
      </c>
      <c r="L28" s="189" t="s">
        <v>224</v>
      </c>
      <c r="M28" s="1"/>
      <c r="O28" s="1"/>
      <c r="P28" s="1"/>
      <c r="Q28" s="156"/>
    </row>
    <row r="29" spans="1:18" ht="27" thickBot="1" x14ac:dyDescent="0.45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85">
        <v>505201803.58999997</v>
      </c>
      <c r="L29" s="190">
        <v>2217788.9</v>
      </c>
      <c r="M29" s="1"/>
      <c r="N29" s="1"/>
      <c r="O29" s="1"/>
      <c r="P29" s="1"/>
      <c r="Q29" s="156"/>
    </row>
    <row r="30" spans="1:18" x14ac:dyDescent="0.4">
      <c r="B30" s="5"/>
      <c r="C30" s="1"/>
      <c r="D30" s="1"/>
      <c r="E30" s="1"/>
      <c r="F30" s="1"/>
      <c r="G30" s="1"/>
      <c r="H30" s="1"/>
      <c r="I30" s="1"/>
      <c r="J30" s="1"/>
      <c r="K30" s="186">
        <v>85821600</v>
      </c>
      <c r="L30" s="244"/>
      <c r="M30" s="1"/>
      <c r="N30" s="22" t="s">
        <v>35</v>
      </c>
      <c r="O30" s="22"/>
      <c r="P30" s="22"/>
      <c r="Q30" s="156"/>
    </row>
    <row r="31" spans="1:18" x14ac:dyDescent="0.4">
      <c r="B31" s="5"/>
      <c r="C31" s="1"/>
      <c r="D31" s="74"/>
      <c r="E31" s="1"/>
      <c r="F31" s="1"/>
      <c r="G31" s="202"/>
      <c r="H31" s="192"/>
      <c r="I31" s="22"/>
      <c r="J31" s="22"/>
      <c r="K31" s="186">
        <v>77931</v>
      </c>
      <c r="L31" s="244"/>
      <c r="M31" s="22"/>
      <c r="N31" s="22"/>
      <c r="O31" s="22"/>
      <c r="P31" s="22"/>
      <c r="Q31" s="156"/>
    </row>
    <row r="32" spans="1:18" ht="27" thickBot="1" x14ac:dyDescent="0.45">
      <c r="B32" s="5"/>
      <c r="C32" s="1"/>
      <c r="D32" s="74"/>
      <c r="E32" s="74"/>
      <c r="F32" s="1"/>
      <c r="G32" s="5"/>
      <c r="H32" s="194"/>
      <c r="I32" s="22"/>
      <c r="J32" s="22"/>
      <c r="K32" s="187">
        <v>24542683.739999998</v>
      </c>
      <c r="L32" s="245"/>
      <c r="M32" s="22"/>
      <c r="N32" s="194"/>
      <c r="O32" s="22"/>
      <c r="P32" s="22"/>
      <c r="Q32" s="156"/>
    </row>
    <row r="33" spans="2:16" ht="27" thickBot="1" x14ac:dyDescent="0.45">
      <c r="B33" s="5"/>
      <c r="C33" s="1"/>
      <c r="D33" s="1"/>
      <c r="E33" s="1"/>
      <c r="F33" s="1"/>
      <c r="G33" s="5"/>
      <c r="H33" s="194"/>
      <c r="I33" s="242" t="s">
        <v>230</v>
      </c>
      <c r="J33" s="243"/>
      <c r="K33" s="184">
        <f>SUM(K29:K32)</f>
        <v>615644018.32999992</v>
      </c>
      <c r="L33" s="184">
        <f>SUM(L29:L32)</f>
        <v>2217788.9</v>
      </c>
      <c r="M33" s="22"/>
      <c r="N33" s="194"/>
      <c r="O33" s="22"/>
      <c r="P33" s="22"/>
    </row>
    <row r="34" spans="2:16" ht="27" thickTop="1" x14ac:dyDescent="0.4">
      <c r="B34" s="5" t="s">
        <v>41</v>
      </c>
      <c r="C34" s="1"/>
      <c r="D34" s="1"/>
      <c r="E34" s="1"/>
      <c r="F34" s="1"/>
      <c r="G34" s="5"/>
      <c r="H34" s="194"/>
      <c r="I34" s="242" t="s">
        <v>231</v>
      </c>
      <c r="J34" s="243"/>
      <c r="K34" s="188">
        <f>K33/10^7</f>
        <v>61.564401832999991</v>
      </c>
      <c r="L34" s="188">
        <f>L33/10^7</f>
        <v>0.22177888999999998</v>
      </c>
      <c r="M34" s="22"/>
      <c r="N34" s="194"/>
      <c r="O34" s="22"/>
      <c r="P34" s="22"/>
    </row>
    <row r="35" spans="2:16" x14ac:dyDescent="0.4">
      <c r="B35" s="5" t="s">
        <v>8</v>
      </c>
      <c r="G35" s="14"/>
      <c r="H35" s="194"/>
      <c r="N35" s="194"/>
    </row>
    <row r="36" spans="2:16" x14ac:dyDescent="0.4">
      <c r="B36" s="14"/>
      <c r="G36" s="14"/>
      <c r="H36" s="193"/>
      <c r="N36" s="14"/>
    </row>
    <row r="37" spans="2:16" x14ac:dyDescent="0.4">
      <c r="B37" s="14"/>
      <c r="G37" s="14"/>
      <c r="H37" s="193"/>
      <c r="N37" s="14"/>
    </row>
    <row r="38" spans="2:16" x14ac:dyDescent="0.4">
      <c r="B38" s="14"/>
      <c r="H38" s="88"/>
      <c r="I38" s="88"/>
    </row>
    <row r="39" spans="2:16" x14ac:dyDescent="0.4">
      <c r="H39" s="88"/>
      <c r="I39" s="88"/>
    </row>
    <row r="40" spans="2:16" x14ac:dyDescent="0.4">
      <c r="H40" s="88"/>
      <c r="I40" s="88"/>
    </row>
    <row r="41" spans="2:16" x14ac:dyDescent="0.4">
      <c r="H41" s="88"/>
      <c r="I41" s="88"/>
    </row>
  </sheetData>
  <mergeCells count="3">
    <mergeCell ref="L30:L32"/>
    <mergeCell ref="I33:J33"/>
    <mergeCell ref="I34:J34"/>
  </mergeCells>
  <pageMargins left="0.7" right="0.7" top="0.75" bottom="0.75" header="0.3" footer="0.3"/>
  <pageSetup paperSize="9"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opLeftCell="A9" zoomScale="60" zoomScaleNormal="60" workbookViewId="0">
      <selection activeCell="H21" sqref="H21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22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34.570312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  <col min="19" max="19" width="19.42578125" customWidth="1"/>
    <col min="20" max="20" width="16" customWidth="1"/>
  </cols>
  <sheetData>
    <row r="1" spans="1:22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22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58"/>
      <c r="M2" s="84"/>
      <c r="N2" s="85"/>
      <c r="O2" s="85"/>
      <c r="P2" s="85"/>
    </row>
    <row r="3" spans="1:22" x14ac:dyDescent="0.4">
      <c r="B3" s="45" t="s">
        <v>52</v>
      </c>
      <c r="C3" s="1"/>
      <c r="D3" s="74"/>
      <c r="E3" s="85"/>
      <c r="F3" s="8"/>
      <c r="G3" s="8"/>
      <c r="H3" s="8"/>
      <c r="I3" s="8"/>
      <c r="J3" s="8"/>
      <c r="K3" s="85"/>
      <c r="L3" s="85"/>
      <c r="M3" s="8"/>
      <c r="N3" s="8"/>
      <c r="O3" s="8"/>
      <c r="P3" s="85"/>
    </row>
    <row r="4" spans="1:22" ht="22.5" customHeight="1" x14ac:dyDescent="0.45">
      <c r="B4" s="46" t="s">
        <v>13</v>
      </c>
      <c r="C4" s="17"/>
      <c r="D4" s="17"/>
      <c r="E4" s="15"/>
      <c r="F4" s="15"/>
      <c r="G4" s="47" t="s">
        <v>253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22" x14ac:dyDescent="0.4">
      <c r="B5" s="45" t="s">
        <v>50</v>
      </c>
      <c r="C5" s="1"/>
      <c r="D5" s="157"/>
      <c r="E5" s="158"/>
      <c r="F5" s="11"/>
      <c r="G5" s="11"/>
      <c r="H5" s="100"/>
      <c r="I5" s="100"/>
      <c r="J5" s="11"/>
      <c r="K5" s="86">
        <v>13998.45</v>
      </c>
      <c r="L5" s="181">
        <f>K5*18/100</f>
        <v>2519.721</v>
      </c>
      <c r="M5" s="2"/>
      <c r="N5" s="2"/>
      <c r="O5" s="2"/>
      <c r="P5" s="2"/>
      <c r="Q5" s="149"/>
    </row>
    <row r="6" spans="1:22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22" x14ac:dyDescent="0.4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22" s="33" customFormat="1" ht="126" customHeight="1" x14ac:dyDescent="0.25">
      <c r="B8" s="34" t="s">
        <v>21</v>
      </c>
      <c r="C8" s="197" t="s">
        <v>254</v>
      </c>
      <c r="D8" s="197" t="s">
        <v>23</v>
      </c>
      <c r="E8" s="53" t="s">
        <v>24</v>
      </c>
      <c r="F8" s="53" t="s">
        <v>25</v>
      </c>
      <c r="G8" s="53" t="s">
        <v>26</v>
      </c>
      <c r="H8" s="57" t="s">
        <v>27</v>
      </c>
      <c r="I8" s="54" t="s">
        <v>28</v>
      </c>
      <c r="J8" s="53" t="s">
        <v>15</v>
      </c>
      <c r="K8" s="57" t="s">
        <v>29</v>
      </c>
      <c r="L8" s="57" t="s">
        <v>30</v>
      </c>
      <c r="M8" s="57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22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22" ht="29.25" customHeight="1" x14ac:dyDescent="0.4">
      <c r="B10" s="201">
        <v>44562</v>
      </c>
      <c r="C10" s="195">
        <f>$K$5</f>
        <v>13998.45</v>
      </c>
      <c r="D10" s="195">
        <f>$L$5</f>
        <v>2519.721</v>
      </c>
      <c r="E10" s="108">
        <v>4787.0776888540013</v>
      </c>
      <c r="F10" s="195">
        <v>0</v>
      </c>
      <c r="G10" s="108">
        <v>742.46855872900039</v>
      </c>
      <c r="H10" s="178">
        <v>3.2763435847142506</v>
      </c>
      <c r="I10" s="108">
        <v>59.51305955000003</v>
      </c>
      <c r="J10" s="195">
        <v>0</v>
      </c>
      <c r="K10" s="108">
        <v>1.0607479900000001</v>
      </c>
      <c r="L10" s="195">
        <v>0</v>
      </c>
      <c r="M10" s="195">
        <v>0</v>
      </c>
      <c r="N10" s="195">
        <v>0</v>
      </c>
      <c r="O10" s="196">
        <f t="shared" ref="O10:O12" si="0">SUM(E10:N10)</f>
        <v>5593.3963987077168</v>
      </c>
      <c r="P10" s="196">
        <f t="shared" ref="P10:P23" si="1">O10-D10</f>
        <v>3073.6753987077168</v>
      </c>
      <c r="Q10" s="155">
        <f>ROUND((O10/C10%),4)</f>
        <v>39.957299999999996</v>
      </c>
      <c r="R10" s="148">
        <f t="shared" ref="R10:R23" si="2">(O10*10^7)/10^5</f>
        <v>559339.63987077167</v>
      </c>
      <c r="T10">
        <v>59.51305955000003</v>
      </c>
      <c r="U10" t="b">
        <f>T10=I10</f>
        <v>1</v>
      </c>
      <c r="V10" s="75">
        <f>T10-I10</f>
        <v>0</v>
      </c>
    </row>
    <row r="11" spans="1:22" ht="29.25" customHeight="1" x14ac:dyDescent="0.4">
      <c r="B11" s="201">
        <f>B10+1</f>
        <v>44563</v>
      </c>
      <c r="C11" s="195">
        <f t="shared" ref="C11:C23" si="3">$K$5</f>
        <v>13998.45</v>
      </c>
      <c r="D11" s="195">
        <f t="shared" ref="D11:D23" si="4">$L$5</f>
        <v>2519.721</v>
      </c>
      <c r="E11" s="108">
        <v>4787.0703815360002</v>
      </c>
      <c r="F11" s="195">
        <v>0</v>
      </c>
      <c r="G11" s="108">
        <v>742.55183356100019</v>
      </c>
      <c r="H11" s="178">
        <v>3.2763435847142506</v>
      </c>
      <c r="I11" s="108">
        <v>58.911879550000023</v>
      </c>
      <c r="J11" s="195">
        <v>0</v>
      </c>
      <c r="K11" s="108">
        <v>1.0607479900000001</v>
      </c>
      <c r="L11" s="195">
        <v>0</v>
      </c>
      <c r="M11" s="195">
        <v>0</v>
      </c>
      <c r="N11" s="195">
        <v>0</v>
      </c>
      <c r="O11" s="196">
        <f t="shared" si="0"/>
        <v>5592.8711862217151</v>
      </c>
      <c r="P11" s="196">
        <f t="shared" si="1"/>
        <v>3073.1501862217151</v>
      </c>
      <c r="Q11" s="155">
        <f>ROUND((O11/C11%),4)</f>
        <v>39.953499999999998</v>
      </c>
      <c r="R11" s="148">
        <f t="shared" si="2"/>
        <v>559287.11862217146</v>
      </c>
      <c r="T11">
        <v>58.911879550000023</v>
      </c>
      <c r="U11" t="b">
        <f t="shared" ref="U11:U23" si="5">T11=I11</f>
        <v>1</v>
      </c>
      <c r="V11" s="75">
        <f t="shared" ref="V11:V23" si="6">T11-I11</f>
        <v>0</v>
      </c>
    </row>
    <row r="12" spans="1:22" ht="29.25" customHeight="1" x14ac:dyDescent="0.4">
      <c r="B12" s="201">
        <f>B11+1</f>
        <v>44564</v>
      </c>
      <c r="C12" s="195">
        <f t="shared" si="3"/>
        <v>13998.45</v>
      </c>
      <c r="D12" s="195">
        <f t="shared" si="4"/>
        <v>2519.721</v>
      </c>
      <c r="E12" s="108">
        <v>4374.9646593110001</v>
      </c>
      <c r="F12" s="195">
        <v>0</v>
      </c>
      <c r="G12" s="108">
        <v>931.79699199399988</v>
      </c>
      <c r="H12" s="178">
        <v>3.2763435847142506</v>
      </c>
      <c r="I12" s="108">
        <v>59.542338048000033</v>
      </c>
      <c r="J12" s="195">
        <v>0</v>
      </c>
      <c r="K12" s="108">
        <v>0.98987339000000008</v>
      </c>
      <c r="L12" s="195">
        <v>0</v>
      </c>
      <c r="M12" s="195">
        <v>0</v>
      </c>
      <c r="N12" s="195">
        <v>0</v>
      </c>
      <c r="O12" s="196">
        <f t="shared" si="0"/>
        <v>5370.570206327714</v>
      </c>
      <c r="P12" s="196">
        <f t="shared" si="1"/>
        <v>2850.849206327714</v>
      </c>
      <c r="Q12" s="155">
        <f t="shared" ref="Q12:Q23" si="7">ROUND((O12/C12%),4)</f>
        <v>38.365499999999997</v>
      </c>
      <c r="R12" s="148">
        <f t="shared" si="2"/>
        <v>537057.02063277143</v>
      </c>
      <c r="S12" s="148">
        <f>O11-O12</f>
        <v>222.3009798940011</v>
      </c>
      <c r="T12" s="148">
        <v>59.542338048000033</v>
      </c>
      <c r="U12" t="b">
        <f t="shared" si="5"/>
        <v>1</v>
      </c>
      <c r="V12" s="75">
        <f t="shared" si="6"/>
        <v>0</v>
      </c>
    </row>
    <row r="13" spans="1:22" ht="29.25" customHeight="1" x14ac:dyDescent="0.4">
      <c r="B13" s="201">
        <f t="shared" ref="B13:B23" si="8">B12+1</f>
        <v>44565</v>
      </c>
      <c r="C13" s="195">
        <f t="shared" si="3"/>
        <v>13998.45</v>
      </c>
      <c r="D13" s="195">
        <f t="shared" si="4"/>
        <v>2519.721</v>
      </c>
      <c r="E13" s="108">
        <v>4301.6794754990005</v>
      </c>
      <c r="F13" s="195">
        <v>0</v>
      </c>
      <c r="G13" s="108">
        <v>990.6067729519998</v>
      </c>
      <c r="H13" s="178">
        <v>3.2763435847142506</v>
      </c>
      <c r="I13" s="108">
        <v>61.476277748000022</v>
      </c>
      <c r="J13" s="195">
        <v>0</v>
      </c>
      <c r="K13" s="108">
        <v>2.6263900699999998</v>
      </c>
      <c r="L13" s="195">
        <v>0</v>
      </c>
      <c r="M13" s="195">
        <v>0</v>
      </c>
      <c r="N13" s="195">
        <v>0</v>
      </c>
      <c r="O13" s="196">
        <f t="shared" ref="O13:O15" si="9">SUM(E13:N13)</f>
        <v>5359.6652598537148</v>
      </c>
      <c r="P13" s="196">
        <f t="shared" si="1"/>
        <v>2839.9442598537148</v>
      </c>
      <c r="Q13" s="155">
        <f t="shared" si="7"/>
        <v>38.287599999999998</v>
      </c>
      <c r="R13" s="148">
        <f t="shared" si="2"/>
        <v>535966.52598537144</v>
      </c>
      <c r="S13" s="148"/>
      <c r="T13">
        <v>61.476277748000022</v>
      </c>
      <c r="U13" t="b">
        <f t="shared" si="5"/>
        <v>1</v>
      </c>
      <c r="V13" s="75">
        <f t="shared" si="6"/>
        <v>0</v>
      </c>
    </row>
    <row r="14" spans="1:22" ht="29.25" customHeight="1" x14ac:dyDescent="0.4">
      <c r="B14" s="201">
        <f t="shared" si="8"/>
        <v>44566</v>
      </c>
      <c r="C14" s="195">
        <f t="shared" si="3"/>
        <v>13998.45</v>
      </c>
      <c r="D14" s="195">
        <f t="shared" si="4"/>
        <v>2519.721</v>
      </c>
      <c r="E14" s="108">
        <v>4209.9498073840005</v>
      </c>
      <c r="F14" s="195">
        <v>0</v>
      </c>
      <c r="G14" s="108">
        <v>831.21687376599982</v>
      </c>
      <c r="H14" s="178">
        <v>3.2763435847142506</v>
      </c>
      <c r="I14" s="108">
        <v>62.621013073000029</v>
      </c>
      <c r="J14" s="195">
        <v>0</v>
      </c>
      <c r="K14" s="108">
        <v>2.3127200700000001</v>
      </c>
      <c r="L14" s="195">
        <v>0</v>
      </c>
      <c r="M14" s="195">
        <v>0</v>
      </c>
      <c r="N14" s="195">
        <v>0</v>
      </c>
      <c r="O14" s="196">
        <f t="shared" si="9"/>
        <v>5109.3767578777142</v>
      </c>
      <c r="P14" s="196">
        <f t="shared" si="1"/>
        <v>2589.6557578777142</v>
      </c>
      <c r="Q14" s="155">
        <f t="shared" si="7"/>
        <v>36.499600000000001</v>
      </c>
      <c r="R14" s="148">
        <f t="shared" si="2"/>
        <v>510937.67578777147</v>
      </c>
      <c r="S14" s="148"/>
      <c r="T14">
        <v>62.621013073000029</v>
      </c>
      <c r="U14" t="b">
        <f t="shared" si="5"/>
        <v>1</v>
      </c>
      <c r="V14" s="75">
        <f t="shared" si="6"/>
        <v>0</v>
      </c>
    </row>
    <row r="15" spans="1:22" ht="29.25" customHeight="1" x14ac:dyDescent="0.4">
      <c r="A15" s="90"/>
      <c r="B15" s="201">
        <f t="shared" si="8"/>
        <v>44567</v>
      </c>
      <c r="C15" s="195">
        <f t="shared" si="3"/>
        <v>13998.45</v>
      </c>
      <c r="D15" s="195">
        <f t="shared" si="4"/>
        <v>2519.721</v>
      </c>
      <c r="E15" s="108">
        <v>4225.0323564199998</v>
      </c>
      <c r="F15" s="195">
        <v>0</v>
      </c>
      <c r="G15" s="108">
        <v>831.40031728599979</v>
      </c>
      <c r="H15" s="178">
        <v>3.2763435847142506</v>
      </c>
      <c r="I15" s="108">
        <v>67.747966873000024</v>
      </c>
      <c r="J15" s="195">
        <v>0</v>
      </c>
      <c r="K15" s="108">
        <v>4.7322725139999999</v>
      </c>
      <c r="L15" s="195">
        <v>0</v>
      </c>
      <c r="M15" s="195">
        <v>0</v>
      </c>
      <c r="N15" s="195">
        <v>0</v>
      </c>
      <c r="O15" s="196">
        <f t="shared" si="9"/>
        <v>5132.1892566777151</v>
      </c>
      <c r="P15" s="196">
        <f t="shared" si="1"/>
        <v>2612.4682566777151</v>
      </c>
      <c r="Q15" s="155">
        <f t="shared" si="7"/>
        <v>36.662599999999998</v>
      </c>
      <c r="R15" s="148">
        <f t="shared" si="2"/>
        <v>513218.92566777155</v>
      </c>
      <c r="S15" s="148"/>
      <c r="T15">
        <v>67.747966873000024</v>
      </c>
      <c r="U15" t="b">
        <f t="shared" si="5"/>
        <v>1</v>
      </c>
      <c r="V15" s="75">
        <f t="shared" si="6"/>
        <v>0</v>
      </c>
    </row>
    <row r="16" spans="1:22" ht="29.25" customHeight="1" x14ac:dyDescent="0.4">
      <c r="A16" s="90"/>
      <c r="B16" s="201">
        <f t="shared" si="8"/>
        <v>44568</v>
      </c>
      <c r="C16" s="195">
        <f t="shared" si="3"/>
        <v>13998.45</v>
      </c>
      <c r="D16" s="195">
        <f t="shared" si="4"/>
        <v>2519.721</v>
      </c>
      <c r="E16" s="108">
        <v>4101.5622254569998</v>
      </c>
      <c r="F16" s="195">
        <v>0</v>
      </c>
      <c r="G16" s="108">
        <v>831.83867778499985</v>
      </c>
      <c r="H16" s="178">
        <v>3.2763435847142506</v>
      </c>
      <c r="I16" s="108">
        <v>67.88535779800003</v>
      </c>
      <c r="J16" s="195">
        <v>0</v>
      </c>
      <c r="K16" s="108">
        <v>1.9777172140000001</v>
      </c>
      <c r="L16" s="195">
        <v>0</v>
      </c>
      <c r="M16" s="195">
        <v>0</v>
      </c>
      <c r="N16" s="195">
        <v>0</v>
      </c>
      <c r="O16" s="196">
        <f t="shared" ref="O16:O23" si="10">SUM(E16:N16)</f>
        <v>5006.5403218387146</v>
      </c>
      <c r="P16" s="196">
        <f t="shared" si="1"/>
        <v>2486.8193218387146</v>
      </c>
      <c r="Q16" s="155">
        <f t="shared" si="7"/>
        <v>35.765000000000001</v>
      </c>
      <c r="R16" s="148">
        <f t="shared" si="2"/>
        <v>500654.03218387149</v>
      </c>
      <c r="S16" s="148"/>
      <c r="T16">
        <v>67.88535779800003</v>
      </c>
      <c r="U16" t="b">
        <f t="shared" si="5"/>
        <v>1</v>
      </c>
      <c r="V16" s="75">
        <f t="shared" si="6"/>
        <v>0</v>
      </c>
    </row>
    <row r="17" spans="1:22" ht="29.25" customHeight="1" x14ac:dyDescent="0.4">
      <c r="A17" s="90"/>
      <c r="B17" s="201">
        <f t="shared" si="8"/>
        <v>44569</v>
      </c>
      <c r="C17" s="195">
        <f t="shared" si="3"/>
        <v>13998.45</v>
      </c>
      <c r="D17" s="195">
        <f t="shared" si="4"/>
        <v>2519.721</v>
      </c>
      <c r="E17" s="208">
        <v>4101.5547994949993</v>
      </c>
      <c r="F17" s="195">
        <v>0</v>
      </c>
      <c r="G17" s="108">
        <v>831.93179178699995</v>
      </c>
      <c r="H17" s="178">
        <v>3.2763435847142506</v>
      </c>
      <c r="I17" s="108">
        <v>75.347662998000033</v>
      </c>
      <c r="J17" s="195">
        <v>0</v>
      </c>
      <c r="K17" s="108">
        <v>1.9777172140000001</v>
      </c>
      <c r="L17" s="195">
        <v>0</v>
      </c>
      <c r="M17" s="195">
        <v>0</v>
      </c>
      <c r="N17" s="195">
        <v>0</v>
      </c>
      <c r="O17" s="196">
        <f t="shared" si="10"/>
        <v>5014.088315078714</v>
      </c>
      <c r="P17" s="196">
        <f t="shared" si="1"/>
        <v>2494.367315078714</v>
      </c>
      <c r="Q17" s="155">
        <f t="shared" si="7"/>
        <v>35.818899999999999</v>
      </c>
      <c r="R17" s="148">
        <f t="shared" si="2"/>
        <v>501408.83150787139</v>
      </c>
      <c r="S17" s="148"/>
      <c r="T17">
        <v>75.347662998000033</v>
      </c>
      <c r="U17" t="b">
        <f t="shared" si="5"/>
        <v>1</v>
      </c>
      <c r="V17" s="75">
        <f t="shared" si="6"/>
        <v>0</v>
      </c>
    </row>
    <row r="18" spans="1:22" ht="29.25" customHeight="1" x14ac:dyDescent="0.4">
      <c r="A18" s="90"/>
      <c r="B18" s="201">
        <f t="shared" si="8"/>
        <v>44570</v>
      </c>
      <c r="C18" s="195">
        <f t="shared" si="3"/>
        <v>13998.45</v>
      </c>
      <c r="D18" s="195">
        <f t="shared" si="4"/>
        <v>2519.721</v>
      </c>
      <c r="E18" s="208">
        <v>4101.5473735309988</v>
      </c>
      <c r="F18" s="195">
        <v>0</v>
      </c>
      <c r="G18" s="108">
        <v>832.02490578799996</v>
      </c>
      <c r="H18" s="178">
        <v>3.2763435847142506</v>
      </c>
      <c r="I18" s="108">
        <v>74.951382998000028</v>
      </c>
      <c r="J18" s="195">
        <v>0</v>
      </c>
      <c r="K18" s="108">
        <v>1.9777172140000001</v>
      </c>
      <c r="L18" s="195">
        <v>0</v>
      </c>
      <c r="M18" s="195">
        <v>0</v>
      </c>
      <c r="N18" s="195">
        <v>0</v>
      </c>
      <c r="O18" s="196">
        <f t="shared" si="10"/>
        <v>5013.7777231157133</v>
      </c>
      <c r="P18" s="196">
        <f t="shared" si="1"/>
        <v>2494.0567231157133</v>
      </c>
      <c r="Q18" s="155">
        <f t="shared" si="7"/>
        <v>35.816699999999997</v>
      </c>
      <c r="R18" s="148">
        <f t="shared" si="2"/>
        <v>501377.77231157135</v>
      </c>
      <c r="S18" s="148"/>
      <c r="T18">
        <v>74.951382998000028</v>
      </c>
      <c r="U18" t="b">
        <f t="shared" si="5"/>
        <v>1</v>
      </c>
      <c r="V18" s="75">
        <f t="shared" si="6"/>
        <v>0</v>
      </c>
    </row>
    <row r="19" spans="1:22" ht="29.25" customHeight="1" x14ac:dyDescent="0.4">
      <c r="A19" s="90"/>
      <c r="B19" s="201">
        <f t="shared" si="8"/>
        <v>44571</v>
      </c>
      <c r="C19" s="195">
        <f t="shared" si="3"/>
        <v>13998.45</v>
      </c>
      <c r="D19" s="195">
        <f t="shared" si="4"/>
        <v>2519.721</v>
      </c>
      <c r="E19" s="108">
        <v>4079.6117102639992</v>
      </c>
      <c r="F19" s="195">
        <v>0</v>
      </c>
      <c r="G19" s="108">
        <v>743.21803221699986</v>
      </c>
      <c r="H19" s="178">
        <v>3.2763435847142506</v>
      </c>
      <c r="I19" s="108">
        <v>80.76195299100003</v>
      </c>
      <c r="J19" s="195">
        <v>0</v>
      </c>
      <c r="K19" s="108">
        <v>3.9883862539999999</v>
      </c>
      <c r="L19" s="195">
        <v>0</v>
      </c>
      <c r="M19" s="195">
        <v>0</v>
      </c>
      <c r="N19" s="195">
        <v>0</v>
      </c>
      <c r="O19" s="196">
        <f t="shared" si="10"/>
        <v>4910.8564253107133</v>
      </c>
      <c r="P19" s="196">
        <f t="shared" si="1"/>
        <v>2391.1354253107133</v>
      </c>
      <c r="Q19" s="155">
        <f t="shared" si="7"/>
        <v>35.081400000000002</v>
      </c>
      <c r="R19" s="148">
        <f t="shared" si="2"/>
        <v>491085.64253107132</v>
      </c>
      <c r="S19" s="148"/>
      <c r="T19">
        <v>80.76195299100003</v>
      </c>
      <c r="U19" t="b">
        <f t="shared" si="5"/>
        <v>1</v>
      </c>
      <c r="V19" s="75">
        <f t="shared" si="6"/>
        <v>0</v>
      </c>
    </row>
    <row r="20" spans="1:22" ht="29.25" customHeight="1" x14ac:dyDescent="0.4">
      <c r="A20" s="90"/>
      <c r="B20" s="201">
        <f t="shared" si="8"/>
        <v>44572</v>
      </c>
      <c r="C20" s="195">
        <f t="shared" si="3"/>
        <v>13998.45</v>
      </c>
      <c r="D20" s="195">
        <f t="shared" si="4"/>
        <v>2519.721</v>
      </c>
      <c r="E20" s="108">
        <v>4074.5671124559999</v>
      </c>
      <c r="F20" s="195">
        <v>0</v>
      </c>
      <c r="G20" s="108">
        <v>743.30130704899989</v>
      </c>
      <c r="H20" s="178">
        <v>3.2763435847142506</v>
      </c>
      <c r="I20" s="108">
        <v>88.902511691000029</v>
      </c>
      <c r="J20" s="195">
        <v>0</v>
      </c>
      <c r="K20" s="108">
        <v>3.7078407539999998</v>
      </c>
      <c r="L20" s="195">
        <v>0</v>
      </c>
      <c r="M20" s="195">
        <v>0</v>
      </c>
      <c r="N20" s="195">
        <v>0</v>
      </c>
      <c r="O20" s="196">
        <f t="shared" si="10"/>
        <v>4913.7551155347146</v>
      </c>
      <c r="P20" s="196">
        <f t="shared" si="1"/>
        <v>2394.0341155347146</v>
      </c>
      <c r="Q20" s="155">
        <f t="shared" si="7"/>
        <v>35.1021</v>
      </c>
      <c r="R20" s="148">
        <f t="shared" si="2"/>
        <v>491375.51155347144</v>
      </c>
      <c r="S20" s="148"/>
      <c r="T20">
        <v>88.902511691000029</v>
      </c>
      <c r="U20" t="b">
        <f t="shared" si="5"/>
        <v>1</v>
      </c>
      <c r="V20" s="75">
        <f t="shared" si="6"/>
        <v>0</v>
      </c>
    </row>
    <row r="21" spans="1:22" ht="29.25" customHeight="1" x14ac:dyDescent="0.4">
      <c r="A21" s="90"/>
      <c r="B21" s="201">
        <f t="shared" si="8"/>
        <v>44573</v>
      </c>
      <c r="C21" s="195">
        <f t="shared" si="3"/>
        <v>13998.45</v>
      </c>
      <c r="D21" s="195">
        <f t="shared" si="4"/>
        <v>2519.721</v>
      </c>
      <c r="E21" s="108">
        <v>4134.1046951990002</v>
      </c>
      <c r="F21" s="195">
        <v>0</v>
      </c>
      <c r="G21" s="108">
        <v>743.38458188099992</v>
      </c>
      <c r="H21" s="178">
        <v>3.2763435847142506</v>
      </c>
      <c r="I21" s="108">
        <v>84.692415391000026</v>
      </c>
      <c r="J21" s="195">
        <v>0</v>
      </c>
      <c r="K21" s="108">
        <v>3.129936754</v>
      </c>
      <c r="L21" s="195">
        <v>0</v>
      </c>
      <c r="M21" s="195">
        <v>0</v>
      </c>
      <c r="N21" s="195">
        <v>0</v>
      </c>
      <c r="O21" s="196">
        <f t="shared" si="10"/>
        <v>4968.5879728097143</v>
      </c>
      <c r="P21" s="196">
        <f t="shared" si="1"/>
        <v>2448.8669728097143</v>
      </c>
      <c r="Q21" s="155">
        <f t="shared" si="7"/>
        <v>35.4938</v>
      </c>
      <c r="R21" s="148">
        <f t="shared" si="2"/>
        <v>496858.79728097143</v>
      </c>
      <c r="S21" s="148"/>
      <c r="T21">
        <v>84.692415391000026</v>
      </c>
      <c r="U21" t="b">
        <f t="shared" si="5"/>
        <v>1</v>
      </c>
      <c r="V21" s="75">
        <f t="shared" si="6"/>
        <v>0</v>
      </c>
    </row>
    <row r="22" spans="1:22" ht="29.25" customHeight="1" x14ac:dyDescent="0.4">
      <c r="A22" s="90"/>
      <c r="B22" s="201">
        <f t="shared" si="8"/>
        <v>44574</v>
      </c>
      <c r="C22" s="195">
        <f t="shared" si="3"/>
        <v>13998.45</v>
      </c>
      <c r="D22" s="195">
        <f t="shared" si="4"/>
        <v>2519.721</v>
      </c>
      <c r="E22" s="108">
        <v>4092.5896496790001</v>
      </c>
      <c r="F22" s="195">
        <v>0</v>
      </c>
      <c r="G22" s="108">
        <v>782.51785457200026</v>
      </c>
      <c r="H22" s="178">
        <v>3.2763435847142506</v>
      </c>
      <c r="I22" s="108">
        <v>89.087160591000028</v>
      </c>
      <c r="J22" s="195">
        <v>0</v>
      </c>
      <c r="K22" s="108">
        <v>5.3166882539999998</v>
      </c>
      <c r="L22" s="195">
        <v>0</v>
      </c>
      <c r="M22" s="195">
        <v>0</v>
      </c>
      <c r="N22" s="195">
        <v>0</v>
      </c>
      <c r="O22" s="196">
        <f t="shared" si="10"/>
        <v>4972.7876966807144</v>
      </c>
      <c r="P22" s="196">
        <f t="shared" si="1"/>
        <v>2453.0666966807144</v>
      </c>
      <c r="Q22" s="155">
        <f t="shared" si="7"/>
        <v>35.523800000000001</v>
      </c>
      <c r="R22" s="148">
        <f t="shared" si="2"/>
        <v>497278.76966807141</v>
      </c>
      <c r="S22" s="148"/>
      <c r="T22">
        <v>89.087160591000028</v>
      </c>
      <c r="U22" t="b">
        <f t="shared" si="5"/>
        <v>1</v>
      </c>
      <c r="V22" s="75">
        <f t="shared" si="6"/>
        <v>0</v>
      </c>
    </row>
    <row r="23" spans="1:22" ht="29.25" customHeight="1" x14ac:dyDescent="0.4">
      <c r="A23" s="90"/>
      <c r="B23" s="201">
        <f t="shared" si="8"/>
        <v>44575</v>
      </c>
      <c r="C23" s="195">
        <f t="shared" si="3"/>
        <v>13998.45</v>
      </c>
      <c r="D23" s="195">
        <f t="shared" si="4"/>
        <v>2519.721</v>
      </c>
      <c r="E23" s="108">
        <v>3924.5496403820007</v>
      </c>
      <c r="F23" s="195">
        <v>0</v>
      </c>
      <c r="G23" s="108">
        <v>883.55649263600003</v>
      </c>
      <c r="H23" s="178">
        <v>3.2763435847142506</v>
      </c>
      <c r="I23" s="108">
        <v>88.621444407000027</v>
      </c>
      <c r="J23" s="195">
        <v>0</v>
      </c>
      <c r="K23" s="108">
        <v>1.4607835339999999</v>
      </c>
      <c r="L23" s="195">
        <v>0</v>
      </c>
      <c r="M23" s="195">
        <v>0</v>
      </c>
      <c r="N23" s="195">
        <v>0</v>
      </c>
      <c r="O23" s="196">
        <f t="shared" si="10"/>
        <v>4901.4647045437159</v>
      </c>
      <c r="P23" s="196">
        <f t="shared" si="1"/>
        <v>2381.7437045437159</v>
      </c>
      <c r="Q23" s="155">
        <f t="shared" si="7"/>
        <v>35.014299999999999</v>
      </c>
      <c r="R23" s="148">
        <f t="shared" si="2"/>
        <v>490146.47045437159</v>
      </c>
      <c r="S23" s="148"/>
      <c r="T23">
        <v>88.621444407000027</v>
      </c>
      <c r="U23" t="b">
        <f t="shared" si="5"/>
        <v>1</v>
      </c>
      <c r="V23" s="75">
        <f t="shared" si="6"/>
        <v>0</v>
      </c>
    </row>
    <row r="24" spans="1:22" ht="29.25" customHeight="1" x14ac:dyDescent="0.4">
      <c r="A24" s="90"/>
      <c r="B24" s="132" t="s">
        <v>4</v>
      </c>
      <c r="C24" s="108">
        <v>0</v>
      </c>
      <c r="D24" s="198">
        <f>SUM(D10:D23)</f>
        <v>35276.094000000005</v>
      </c>
      <c r="E24" s="198">
        <f>SUM(E10:E23)</f>
        <v>59295.861575467003</v>
      </c>
      <c r="F24" s="198">
        <f>SUM(F10:F23)</f>
        <v>0</v>
      </c>
      <c r="G24" s="198">
        <f>SUM(G10:G23)</f>
        <v>11461.814992003001</v>
      </c>
      <c r="H24" s="198">
        <f>SUM(H10:H23)</f>
        <v>45.868810185999493</v>
      </c>
      <c r="I24" s="198">
        <f t="shared" ref="I24:O24" si="11">SUM(I10:I23)</f>
        <v>1020.0624237070004</v>
      </c>
      <c r="J24" s="198">
        <f t="shared" si="11"/>
        <v>0</v>
      </c>
      <c r="K24" s="198">
        <f t="shared" si="11"/>
        <v>36.319539216000003</v>
      </c>
      <c r="L24" s="198">
        <f t="shared" si="11"/>
        <v>0</v>
      </c>
      <c r="M24" s="198">
        <f t="shared" si="11"/>
        <v>0</v>
      </c>
      <c r="N24" s="198">
        <f t="shared" si="11"/>
        <v>0</v>
      </c>
      <c r="O24" s="199">
        <f t="shared" si="11"/>
        <v>71859.927340579001</v>
      </c>
      <c r="P24" s="199">
        <f>SUM(P10:P23)</f>
        <v>36583.833340579011</v>
      </c>
      <c r="Q24" s="155"/>
    </row>
    <row r="25" spans="1:22" ht="29.25" customHeight="1" x14ac:dyDescent="0.4">
      <c r="A25" s="90"/>
      <c r="B25" s="132" t="s">
        <v>3</v>
      </c>
      <c r="C25" s="108">
        <v>0</v>
      </c>
      <c r="D25" s="198">
        <f>AVERAGE(D10:D23)</f>
        <v>2519.7210000000005</v>
      </c>
      <c r="E25" s="198">
        <f t="shared" ref="E25:P25" si="12">AVERAGE(E10:E23)</f>
        <v>4235.4186839619288</v>
      </c>
      <c r="F25" s="198">
        <f t="shared" si="12"/>
        <v>0</v>
      </c>
      <c r="G25" s="198">
        <f t="shared" si="12"/>
        <v>818.70107085735719</v>
      </c>
      <c r="H25" s="198">
        <f t="shared" si="12"/>
        <v>3.2763435847142497</v>
      </c>
      <c r="I25" s="198">
        <f t="shared" si="12"/>
        <v>72.861601693357173</v>
      </c>
      <c r="J25" s="198">
        <f t="shared" si="12"/>
        <v>0</v>
      </c>
      <c r="K25" s="198">
        <f t="shared" si="12"/>
        <v>2.5942528011428574</v>
      </c>
      <c r="L25" s="198">
        <f t="shared" si="12"/>
        <v>0</v>
      </c>
      <c r="M25" s="198">
        <f t="shared" si="12"/>
        <v>0</v>
      </c>
      <c r="N25" s="198">
        <f t="shared" si="12"/>
        <v>0</v>
      </c>
      <c r="O25" s="200">
        <f t="shared" si="12"/>
        <v>5132.8519528984998</v>
      </c>
      <c r="P25" s="200">
        <f t="shared" si="12"/>
        <v>2613.1309528985007</v>
      </c>
      <c r="Q25" s="155"/>
    </row>
    <row r="26" spans="1:22" x14ac:dyDescent="0.4">
      <c r="B26" s="21"/>
      <c r="C26" s="5"/>
      <c r="D26" s="5"/>
      <c r="E26" s="202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22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44"/>
      <c r="P27" s="1"/>
      <c r="Q27" s="156"/>
    </row>
    <row r="28" spans="1:22" ht="27" thickBot="1" x14ac:dyDescent="0.45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89" t="s">
        <v>225</v>
      </c>
      <c r="L28" s="189" t="s">
        <v>224</v>
      </c>
      <c r="M28" s="1"/>
      <c r="N28" s="1"/>
      <c r="O28" s="1"/>
      <c r="P28" s="1"/>
      <c r="Q28" s="156"/>
    </row>
    <row r="29" spans="1:22" x14ac:dyDescent="0.4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203">
        <v>743909878.59000003</v>
      </c>
      <c r="L29" s="172">
        <v>14607835.34</v>
      </c>
      <c r="M29" s="1"/>
      <c r="N29" s="1"/>
      <c r="O29" s="1"/>
      <c r="P29" s="1"/>
      <c r="Q29" s="156"/>
    </row>
    <row r="30" spans="1:22" x14ac:dyDescent="0.4">
      <c r="B30" s="5"/>
      <c r="C30" s="1"/>
      <c r="D30" s="1"/>
      <c r="E30" s="1"/>
      <c r="F30" s="1"/>
      <c r="G30" s="1"/>
      <c r="H30" s="1"/>
      <c r="I30" s="1"/>
      <c r="J30" s="1"/>
      <c r="K30" s="204">
        <v>90161100</v>
      </c>
      <c r="L30" s="246"/>
      <c r="M30" s="1"/>
      <c r="N30" s="22" t="s">
        <v>35</v>
      </c>
      <c r="O30" s="22"/>
      <c r="P30" s="22"/>
      <c r="Q30" s="156"/>
    </row>
    <row r="31" spans="1:22" x14ac:dyDescent="0.4">
      <c r="B31" s="5"/>
      <c r="C31" s="1"/>
      <c r="D31" s="74"/>
      <c r="E31" s="1"/>
      <c r="F31" s="1"/>
      <c r="G31" s="5"/>
      <c r="H31" s="192"/>
      <c r="I31" s="22"/>
      <c r="J31" s="22"/>
      <c r="K31" s="204">
        <v>-1620569</v>
      </c>
      <c r="L31" s="246"/>
      <c r="M31" s="192"/>
      <c r="N31" s="194"/>
      <c r="O31" s="22"/>
      <c r="P31" s="22"/>
      <c r="Q31" s="156"/>
    </row>
    <row r="32" spans="1:22" ht="27" thickBot="1" x14ac:dyDescent="0.45">
      <c r="B32" s="5"/>
      <c r="C32" s="1"/>
      <c r="D32" s="74"/>
      <c r="E32" s="1"/>
      <c r="F32" s="1"/>
      <c r="G32" s="5"/>
      <c r="H32" s="194"/>
      <c r="I32" s="22"/>
      <c r="J32" s="22"/>
      <c r="K32" s="205">
        <v>53826804.270000003</v>
      </c>
      <c r="L32" s="246"/>
      <c r="M32" s="192"/>
      <c r="N32" s="194"/>
      <c r="O32" s="22"/>
      <c r="P32" s="22"/>
      <c r="Q32" s="156"/>
    </row>
    <row r="33" spans="2:16" ht="27" thickBot="1" x14ac:dyDescent="0.45">
      <c r="B33" s="5"/>
      <c r="C33" s="1"/>
      <c r="D33" s="1"/>
      <c r="E33" s="1"/>
      <c r="F33" s="1"/>
      <c r="G33" s="5"/>
      <c r="H33" s="194"/>
      <c r="I33" s="242" t="s">
        <v>230</v>
      </c>
      <c r="J33" s="243"/>
      <c r="K33" s="184">
        <f>SUM(K29:K32)</f>
        <v>886277213.86000001</v>
      </c>
      <c r="L33" s="206">
        <f>SUM(L29:L32)</f>
        <v>14607835.34</v>
      </c>
      <c r="M33" s="192"/>
      <c r="N33" s="194"/>
      <c r="O33" s="22"/>
      <c r="P33" s="22"/>
    </row>
    <row r="34" spans="2:16" ht="27" thickTop="1" x14ac:dyDescent="0.4">
      <c r="B34" s="5" t="s">
        <v>41</v>
      </c>
      <c r="C34" s="1"/>
      <c r="D34" s="1"/>
      <c r="E34" s="1"/>
      <c r="F34" s="1"/>
      <c r="G34" s="5"/>
      <c r="H34" s="194"/>
      <c r="I34" s="242" t="s">
        <v>231</v>
      </c>
      <c r="J34" s="243"/>
      <c r="K34" s="188">
        <f>K33/10^7</f>
        <v>88.627721386000005</v>
      </c>
      <c r="L34" s="207">
        <f>L33/10^7</f>
        <v>1.4607835339999999</v>
      </c>
      <c r="M34" s="192"/>
      <c r="N34" s="194"/>
      <c r="O34" s="22"/>
      <c r="P34" s="22"/>
    </row>
    <row r="35" spans="2:16" x14ac:dyDescent="0.4">
      <c r="B35" s="5" t="s">
        <v>8</v>
      </c>
      <c r="G35" s="14"/>
      <c r="H35" s="194"/>
      <c r="N35" s="22" t="s">
        <v>10</v>
      </c>
    </row>
    <row r="36" spans="2:16" x14ac:dyDescent="0.4">
      <c r="B36" s="14"/>
      <c r="G36" s="14"/>
      <c r="H36" s="193"/>
    </row>
    <row r="37" spans="2:16" x14ac:dyDescent="0.4">
      <c r="B37" s="14"/>
      <c r="G37" s="14"/>
      <c r="H37" s="193"/>
    </row>
    <row r="38" spans="2:16" x14ac:dyDescent="0.4">
      <c r="B38" s="14"/>
      <c r="H38" s="88"/>
      <c r="I38" s="88"/>
    </row>
    <row r="39" spans="2:16" x14ac:dyDescent="0.4">
      <c r="H39" s="88"/>
      <c r="I39" s="88"/>
    </row>
    <row r="40" spans="2:16" x14ac:dyDescent="0.4">
      <c r="H40" s="88"/>
      <c r="I40" s="88"/>
    </row>
    <row r="41" spans="2:16" x14ac:dyDescent="0.4">
      <c r="H41" s="88"/>
      <c r="I41" s="88"/>
    </row>
  </sheetData>
  <mergeCells count="3">
    <mergeCell ref="L30:L32"/>
    <mergeCell ref="I33:J33"/>
    <mergeCell ref="I34:J34"/>
  </mergeCells>
  <pageMargins left="0.7" right="0.7" top="0.75" bottom="0.75" header="0.3" footer="0.3"/>
  <pageSetup paperSize="9"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opLeftCell="A15" zoomScale="60" zoomScaleNormal="60" workbookViewId="0">
      <selection activeCell="J21" sqref="J21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22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34.570312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  <col min="19" max="19" width="19.42578125" customWidth="1"/>
    <col min="20" max="20" width="16" customWidth="1"/>
  </cols>
  <sheetData>
    <row r="1" spans="1:24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24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58"/>
      <c r="M2" s="84"/>
      <c r="N2" s="85"/>
      <c r="O2" s="85"/>
      <c r="P2" s="85"/>
    </row>
    <row r="3" spans="1:24" x14ac:dyDescent="0.4">
      <c r="B3" s="45" t="s">
        <v>52</v>
      </c>
      <c r="C3" s="1"/>
      <c r="D3" s="74"/>
      <c r="E3" s="85"/>
      <c r="F3" s="8"/>
      <c r="G3" s="8"/>
      <c r="H3" s="8"/>
      <c r="I3" s="8"/>
      <c r="J3" s="8"/>
      <c r="K3" s="85"/>
      <c r="L3" s="85"/>
      <c r="M3" s="8"/>
      <c r="N3" s="8"/>
      <c r="O3" s="8"/>
      <c r="P3" s="85"/>
    </row>
    <row r="4" spans="1:24" ht="22.5" customHeight="1" x14ac:dyDescent="0.45">
      <c r="B4" s="46" t="s">
        <v>13</v>
      </c>
      <c r="C4" s="17"/>
      <c r="D4" s="17"/>
      <c r="E4" s="15"/>
      <c r="F4" s="15"/>
      <c r="G4" s="47" t="s">
        <v>255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24" x14ac:dyDescent="0.4">
      <c r="B5" s="45" t="s">
        <v>50</v>
      </c>
      <c r="C5" s="1"/>
      <c r="D5" s="157"/>
      <c r="E5" s="158"/>
      <c r="F5" s="11"/>
      <c r="G5" s="11"/>
      <c r="H5" s="100"/>
      <c r="I5" s="100"/>
      <c r="J5" s="11"/>
      <c r="K5" s="86">
        <v>14117.55</v>
      </c>
      <c r="L5" s="181">
        <f>K5*18/100</f>
        <v>2541.1590000000001</v>
      </c>
      <c r="M5" s="2"/>
      <c r="N5" s="2"/>
      <c r="O5" s="2"/>
      <c r="P5" s="2"/>
      <c r="Q5" s="149"/>
    </row>
    <row r="6" spans="1:24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24" x14ac:dyDescent="0.4">
      <c r="B7" s="27"/>
      <c r="C7" s="24"/>
      <c r="D7" s="28"/>
      <c r="E7" s="44" t="s">
        <v>256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24" s="33" customFormat="1" ht="126" customHeight="1" x14ac:dyDescent="0.25">
      <c r="B8" s="34" t="s">
        <v>21</v>
      </c>
      <c r="C8" s="197" t="s">
        <v>257</v>
      </c>
      <c r="D8" s="197" t="s">
        <v>23</v>
      </c>
      <c r="E8" s="53" t="s">
        <v>24</v>
      </c>
      <c r="F8" s="53" t="s">
        <v>25</v>
      </c>
      <c r="G8" s="53" t="s">
        <v>26</v>
      </c>
      <c r="H8" s="57" t="s">
        <v>27</v>
      </c>
      <c r="I8" s="54" t="s">
        <v>28</v>
      </c>
      <c r="J8" s="53" t="s">
        <v>15</v>
      </c>
      <c r="K8" s="57" t="s">
        <v>29</v>
      </c>
      <c r="L8" s="57" t="s">
        <v>30</v>
      </c>
      <c r="M8" s="57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24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  <c r="T9" t="s">
        <v>260</v>
      </c>
      <c r="W9" t="s">
        <v>224</v>
      </c>
    </row>
    <row r="10" spans="1:24" ht="29.25" customHeight="1" x14ac:dyDescent="0.4">
      <c r="B10" s="201">
        <v>44576</v>
      </c>
      <c r="C10" s="195">
        <f>$K$5</f>
        <v>14117.55</v>
      </c>
      <c r="D10" s="195">
        <f>$L$5</f>
        <v>2541.1590000000001</v>
      </c>
      <c r="E10" s="108">
        <v>3924.5422144190002</v>
      </c>
      <c r="F10" s="195">
        <v>0</v>
      </c>
      <c r="G10" s="108">
        <v>883.65525596099985</v>
      </c>
      <c r="H10" s="178">
        <v>3.2855429553571178</v>
      </c>
      <c r="I10" s="108">
        <v>89.654159810000024</v>
      </c>
      <c r="J10" s="195">
        <v>0</v>
      </c>
      <c r="K10" s="108">
        <v>2.9958585339999999</v>
      </c>
      <c r="L10" s="195">
        <v>0</v>
      </c>
      <c r="M10" s="195">
        <v>0</v>
      </c>
      <c r="N10" s="195">
        <v>0</v>
      </c>
      <c r="O10" s="196">
        <f t="shared" ref="O10:O11" si="0">SUM(E10:N10)</f>
        <v>4904.1330316793574</v>
      </c>
      <c r="P10" s="196">
        <f t="shared" ref="P10:P11" si="1">O10-D10</f>
        <v>2362.9740316793573</v>
      </c>
      <c r="Q10" s="155">
        <f>ROUND((O10/C10%),4)</f>
        <v>34.7378</v>
      </c>
      <c r="R10" s="148">
        <f t="shared" ref="R10:R23" si="2">(O10*10^7)/10^5</f>
        <v>490413.30316793569</v>
      </c>
      <c r="T10">
        <v>89.654159810000024</v>
      </c>
      <c r="U10" t="b">
        <f>T10=I10</f>
        <v>1</v>
      </c>
      <c r="V10" s="75">
        <f>T10-I10</f>
        <v>0</v>
      </c>
      <c r="W10">
        <v>2.9958585339999999</v>
      </c>
      <c r="X10" t="b">
        <f>W10=K10</f>
        <v>1</v>
      </c>
    </row>
    <row r="11" spans="1:24" ht="29.25" customHeight="1" x14ac:dyDescent="0.4">
      <c r="B11" s="201">
        <f>B10+1</f>
        <v>44577</v>
      </c>
      <c r="C11" s="195">
        <f t="shared" ref="C11:C23" si="3">$K$5</f>
        <v>14117.55</v>
      </c>
      <c r="D11" s="195">
        <f t="shared" ref="D11:D23" si="4">$L$5</f>
        <v>2541.1590000000001</v>
      </c>
      <c r="E11" s="108">
        <v>3924.5347884559997</v>
      </c>
      <c r="F11" s="195">
        <v>0</v>
      </c>
      <c r="G11" s="108">
        <v>883.75401928600024</v>
      </c>
      <c r="H11" s="178">
        <v>3.2855429553571178</v>
      </c>
      <c r="I11" s="108">
        <v>89.279849810000016</v>
      </c>
      <c r="J11" s="195">
        <v>0</v>
      </c>
      <c r="K11" s="108">
        <v>2.9958585339999999</v>
      </c>
      <c r="L11" s="195">
        <v>0</v>
      </c>
      <c r="M11" s="195">
        <v>0</v>
      </c>
      <c r="N11" s="195">
        <v>0</v>
      </c>
      <c r="O11" s="196">
        <f t="shared" si="0"/>
        <v>4903.8500590413578</v>
      </c>
      <c r="P11" s="196">
        <f t="shared" si="1"/>
        <v>2362.6910590413577</v>
      </c>
      <c r="Q11" s="155">
        <f>ROUND((O11/C11%),4)</f>
        <v>34.735799999999998</v>
      </c>
      <c r="R11" s="148">
        <f t="shared" si="2"/>
        <v>490385.00590413576</v>
      </c>
      <c r="T11">
        <v>89.279849810000016</v>
      </c>
      <c r="U11" t="b">
        <f t="shared" ref="U11:U23" si="5">T11=I11</f>
        <v>1</v>
      </c>
      <c r="V11" s="75">
        <f t="shared" ref="V11:V23" si="6">T11-I11</f>
        <v>0</v>
      </c>
      <c r="W11">
        <v>2.9958585339999999</v>
      </c>
      <c r="X11" t="b">
        <f t="shared" ref="X11:X23" si="7">W11=K11</f>
        <v>1</v>
      </c>
    </row>
    <row r="12" spans="1:24" ht="29.25" customHeight="1" x14ac:dyDescent="0.4">
      <c r="B12" s="201">
        <f>B11+1</f>
        <v>44578</v>
      </c>
      <c r="C12" s="195">
        <f t="shared" si="3"/>
        <v>14117.55</v>
      </c>
      <c r="D12" s="195">
        <f t="shared" si="4"/>
        <v>2541.1590000000001</v>
      </c>
      <c r="E12" s="108">
        <v>4004.694029159999</v>
      </c>
      <c r="F12" s="195">
        <v>0</v>
      </c>
      <c r="G12" s="108">
        <v>884.00499220200004</v>
      </c>
      <c r="H12" s="178">
        <v>3.2855429553571178</v>
      </c>
      <c r="I12" s="108">
        <v>87.674008010000037</v>
      </c>
      <c r="J12" s="195">
        <v>0</v>
      </c>
      <c r="K12" s="108">
        <v>4.033815734</v>
      </c>
      <c r="L12" s="195">
        <v>0</v>
      </c>
      <c r="M12" s="195">
        <v>0</v>
      </c>
      <c r="N12" s="195">
        <v>0</v>
      </c>
      <c r="O12" s="196">
        <f t="shared" ref="O12" si="8">SUM(E12:N12)</f>
        <v>4983.6923880613567</v>
      </c>
      <c r="P12" s="196">
        <f t="shared" ref="P12" si="9">O12-D12</f>
        <v>2442.5333880613566</v>
      </c>
      <c r="Q12" s="155">
        <f t="shared" ref="Q12:Q23" si="10">ROUND((O12/C12%),4)</f>
        <v>35.301400000000001</v>
      </c>
      <c r="R12" s="148">
        <f t="shared" si="2"/>
        <v>498369.23880613566</v>
      </c>
      <c r="S12" s="148">
        <f>O11-O12</f>
        <v>-79.842329019998942</v>
      </c>
      <c r="T12">
        <v>87.674008010000037</v>
      </c>
      <c r="U12" t="b">
        <f t="shared" si="5"/>
        <v>1</v>
      </c>
      <c r="V12" s="75">
        <f t="shared" si="6"/>
        <v>0</v>
      </c>
      <c r="W12">
        <v>4.033815734</v>
      </c>
      <c r="X12" t="b">
        <f t="shared" si="7"/>
        <v>1</v>
      </c>
    </row>
    <row r="13" spans="1:24" ht="29.25" customHeight="1" x14ac:dyDescent="0.4">
      <c r="B13" s="201">
        <f t="shared" ref="B13:B23" si="11">B12+1</f>
        <v>44579</v>
      </c>
      <c r="C13" s="195">
        <f t="shared" si="3"/>
        <v>14117.55</v>
      </c>
      <c r="D13" s="195">
        <f t="shared" si="4"/>
        <v>2541.1590000000001</v>
      </c>
      <c r="E13" s="108">
        <v>3959.8532698620002</v>
      </c>
      <c r="F13" s="195">
        <v>0</v>
      </c>
      <c r="G13" s="108">
        <v>934.64955429099996</v>
      </c>
      <c r="H13" s="178">
        <v>3.2855429553571178</v>
      </c>
      <c r="I13" s="108">
        <v>94.286943610000023</v>
      </c>
      <c r="J13" s="195">
        <v>0</v>
      </c>
      <c r="K13" s="108">
        <v>2.0395037340000002</v>
      </c>
      <c r="L13" s="195">
        <v>0</v>
      </c>
      <c r="M13" s="195">
        <v>0</v>
      </c>
      <c r="N13" s="195">
        <v>0</v>
      </c>
      <c r="O13" s="196">
        <f t="shared" ref="O13" si="12">SUM(E13:N13)</f>
        <v>4994.1148144523577</v>
      </c>
      <c r="P13" s="196">
        <f t="shared" ref="P13" si="13">O13-D13</f>
        <v>2452.9558144523576</v>
      </c>
      <c r="Q13" s="155">
        <f t="shared" si="10"/>
        <v>35.3752</v>
      </c>
      <c r="R13" s="148">
        <f t="shared" si="2"/>
        <v>499411.48144523572</v>
      </c>
      <c r="S13" s="148"/>
      <c r="T13">
        <v>94.286943610000023</v>
      </c>
      <c r="U13" t="b">
        <f t="shared" si="5"/>
        <v>1</v>
      </c>
      <c r="V13" s="75">
        <f t="shared" si="6"/>
        <v>0</v>
      </c>
      <c r="W13">
        <v>2.0395037340000002</v>
      </c>
      <c r="X13" t="b">
        <f t="shared" si="7"/>
        <v>1</v>
      </c>
    </row>
    <row r="14" spans="1:24" ht="29.25" customHeight="1" x14ac:dyDescent="0.4">
      <c r="B14" s="201">
        <f t="shared" si="11"/>
        <v>44580</v>
      </c>
      <c r="C14" s="195">
        <f t="shared" si="3"/>
        <v>14117.55</v>
      </c>
      <c r="D14" s="195">
        <f t="shared" si="4"/>
        <v>2541.1590000000001</v>
      </c>
      <c r="E14" s="108">
        <v>3839.6513438979987</v>
      </c>
      <c r="F14" s="195">
        <v>0</v>
      </c>
      <c r="G14" s="108">
        <v>985.50206984199986</v>
      </c>
      <c r="H14" s="178">
        <v>3.2855429553571178</v>
      </c>
      <c r="I14" s="108">
        <v>92.843762196000029</v>
      </c>
      <c r="J14" s="195">
        <v>0</v>
      </c>
      <c r="K14" s="108">
        <v>4.0687963180000004</v>
      </c>
      <c r="L14" s="195">
        <v>0</v>
      </c>
      <c r="M14" s="195">
        <v>0</v>
      </c>
      <c r="N14" s="195">
        <v>0</v>
      </c>
      <c r="O14" s="196">
        <f t="shared" ref="O14" si="14">SUM(E14:N14)</f>
        <v>4925.351515209356</v>
      </c>
      <c r="P14" s="196">
        <f t="shared" ref="P14" si="15">O14-D14</f>
        <v>2384.1925152093559</v>
      </c>
      <c r="Q14" s="155">
        <f t="shared" si="10"/>
        <v>34.888100000000001</v>
      </c>
      <c r="R14" s="148">
        <f t="shared" si="2"/>
        <v>492535.15152093559</v>
      </c>
      <c r="S14" s="148"/>
      <c r="T14">
        <v>92.843762196000029</v>
      </c>
      <c r="U14" t="b">
        <f t="shared" si="5"/>
        <v>1</v>
      </c>
      <c r="V14" s="75">
        <f t="shared" si="6"/>
        <v>0</v>
      </c>
      <c r="W14">
        <v>4.0687963180000004</v>
      </c>
      <c r="X14" t="b">
        <f t="shared" si="7"/>
        <v>1</v>
      </c>
    </row>
    <row r="15" spans="1:24" ht="29.25" customHeight="1" x14ac:dyDescent="0.4">
      <c r="A15" s="90"/>
      <c r="B15" s="201">
        <f t="shared" si="11"/>
        <v>44581</v>
      </c>
      <c r="C15" s="195">
        <f t="shared" si="3"/>
        <v>14117.55</v>
      </c>
      <c r="D15" s="195">
        <f t="shared" si="4"/>
        <v>2541.1590000000001</v>
      </c>
      <c r="E15" s="108">
        <v>3663.5763371849989</v>
      </c>
      <c r="F15" s="195">
        <v>0</v>
      </c>
      <c r="G15" s="108">
        <v>1136.1195992180001</v>
      </c>
      <c r="H15" s="178">
        <v>3.2855429553571178</v>
      </c>
      <c r="I15" s="108">
        <v>93.60483638700002</v>
      </c>
      <c r="J15" s="195">
        <v>0</v>
      </c>
      <c r="K15" s="108">
        <v>3.242215818</v>
      </c>
      <c r="L15" s="195">
        <v>0</v>
      </c>
      <c r="M15" s="195">
        <v>0</v>
      </c>
      <c r="N15" s="195">
        <v>0</v>
      </c>
      <c r="O15" s="196">
        <f t="shared" ref="O15:O23" si="16">SUM(E15:N15)</f>
        <v>4899.8285315633566</v>
      </c>
      <c r="P15" s="196">
        <f t="shared" ref="P15:P23" si="17">O15-D15</f>
        <v>2358.6695315633565</v>
      </c>
      <c r="Q15" s="155">
        <f t="shared" si="10"/>
        <v>34.7074</v>
      </c>
      <c r="R15" s="148">
        <f t="shared" si="2"/>
        <v>489982.85315633565</v>
      </c>
      <c r="S15" s="148"/>
      <c r="T15">
        <v>93.60483638700002</v>
      </c>
      <c r="U15" t="b">
        <f t="shared" si="5"/>
        <v>1</v>
      </c>
      <c r="V15" s="75">
        <f t="shared" si="6"/>
        <v>0</v>
      </c>
      <c r="W15">
        <v>3.242215818</v>
      </c>
      <c r="X15" t="b">
        <f t="shared" si="7"/>
        <v>1</v>
      </c>
    </row>
    <row r="16" spans="1:24" ht="29.25" customHeight="1" x14ac:dyDescent="0.4">
      <c r="A16" s="90"/>
      <c r="B16" s="201">
        <f t="shared" si="11"/>
        <v>44582</v>
      </c>
      <c r="C16" s="195">
        <f t="shared" si="3"/>
        <v>14117.55</v>
      </c>
      <c r="D16" s="195">
        <f t="shared" si="4"/>
        <v>2541.1590000000001</v>
      </c>
      <c r="E16" s="108">
        <v>3613.7022740089997</v>
      </c>
      <c r="F16" s="195">
        <v>0</v>
      </c>
      <c r="G16" s="108">
        <v>1136.2466927310004</v>
      </c>
      <c r="H16" s="178">
        <v>3.2855429553571178</v>
      </c>
      <c r="I16" s="108">
        <v>93.395213587000015</v>
      </c>
      <c r="J16" s="195">
        <v>0</v>
      </c>
      <c r="K16" s="108">
        <v>2.2994468179999998</v>
      </c>
      <c r="L16" s="195">
        <v>0</v>
      </c>
      <c r="M16" s="195">
        <v>0</v>
      </c>
      <c r="N16" s="195">
        <v>0</v>
      </c>
      <c r="O16" s="196">
        <f t="shared" si="16"/>
        <v>4848.9291701003585</v>
      </c>
      <c r="P16" s="196">
        <f t="shared" si="17"/>
        <v>2307.7701701003584</v>
      </c>
      <c r="Q16" s="155">
        <f t="shared" si="10"/>
        <v>34.346800000000002</v>
      </c>
      <c r="R16" s="148">
        <f t="shared" si="2"/>
        <v>484892.91701003583</v>
      </c>
      <c r="S16" s="148"/>
      <c r="T16">
        <v>93.395213587000015</v>
      </c>
      <c r="U16" t="b">
        <f t="shared" si="5"/>
        <v>1</v>
      </c>
      <c r="V16" s="75">
        <f t="shared" si="6"/>
        <v>0</v>
      </c>
      <c r="W16">
        <v>2.2994468179999998</v>
      </c>
      <c r="X16" t="b">
        <f t="shared" si="7"/>
        <v>1</v>
      </c>
    </row>
    <row r="17" spans="1:24" ht="29.25" customHeight="1" x14ac:dyDescent="0.4">
      <c r="A17" s="90"/>
      <c r="B17" s="201">
        <f t="shared" si="11"/>
        <v>44583</v>
      </c>
      <c r="C17" s="195">
        <f t="shared" si="3"/>
        <v>14117.55</v>
      </c>
      <c r="D17" s="195">
        <f t="shared" si="4"/>
        <v>2541.1590000000001</v>
      </c>
      <c r="E17" s="108">
        <v>3613.6949028540002</v>
      </c>
      <c r="F17" s="195">
        <v>0</v>
      </c>
      <c r="G17" s="108">
        <v>1136.3737862439998</v>
      </c>
      <c r="H17" s="178">
        <v>3.2855429553571178</v>
      </c>
      <c r="I17" s="108">
        <v>99.756132110000024</v>
      </c>
      <c r="J17" s="195">
        <v>0</v>
      </c>
      <c r="K17" s="108">
        <v>2.2994468179999998</v>
      </c>
      <c r="L17" s="195">
        <v>0</v>
      </c>
      <c r="M17" s="195">
        <v>0</v>
      </c>
      <c r="N17" s="195">
        <v>0</v>
      </c>
      <c r="O17" s="196">
        <f t="shared" si="16"/>
        <v>4855.4098109813576</v>
      </c>
      <c r="P17" s="196">
        <f t="shared" si="17"/>
        <v>2314.2508109813575</v>
      </c>
      <c r="Q17" s="155">
        <f t="shared" si="10"/>
        <v>34.392699999999998</v>
      </c>
      <c r="R17" s="148">
        <f t="shared" si="2"/>
        <v>485540.98109813576</v>
      </c>
      <c r="S17" s="148"/>
      <c r="T17">
        <v>99.756132110000024</v>
      </c>
      <c r="U17" t="b">
        <f t="shared" si="5"/>
        <v>1</v>
      </c>
      <c r="V17" s="75">
        <f t="shared" si="6"/>
        <v>0</v>
      </c>
      <c r="W17">
        <v>2.2994468179999998</v>
      </c>
      <c r="X17" t="b">
        <f t="shared" si="7"/>
        <v>1</v>
      </c>
    </row>
    <row r="18" spans="1:24" ht="29.25" customHeight="1" x14ac:dyDescent="0.4">
      <c r="A18" s="90"/>
      <c r="B18" s="201">
        <f t="shared" si="11"/>
        <v>44584</v>
      </c>
      <c r="C18" s="195">
        <f t="shared" si="3"/>
        <v>14117.55</v>
      </c>
      <c r="D18" s="195">
        <f t="shared" si="4"/>
        <v>2541.1590000000001</v>
      </c>
      <c r="E18" s="108">
        <v>3613.6875316990004</v>
      </c>
      <c r="F18" s="195">
        <v>0</v>
      </c>
      <c r="G18" s="108">
        <v>1136.5008797569997</v>
      </c>
      <c r="H18" s="178">
        <v>3.2855429553571178</v>
      </c>
      <c r="I18" s="108">
        <v>99.497552110000029</v>
      </c>
      <c r="J18" s="195">
        <v>0</v>
      </c>
      <c r="K18" s="108">
        <v>2.2994468179999998</v>
      </c>
      <c r="L18" s="195">
        <v>0</v>
      </c>
      <c r="M18" s="195">
        <v>0</v>
      </c>
      <c r="N18" s="195">
        <v>0</v>
      </c>
      <c r="O18" s="196">
        <f t="shared" si="16"/>
        <v>4855.2709533393581</v>
      </c>
      <c r="P18" s="196">
        <f t="shared" si="17"/>
        <v>2314.111953339358</v>
      </c>
      <c r="Q18" s="155">
        <f t="shared" si="10"/>
        <v>34.3917</v>
      </c>
      <c r="R18" s="148">
        <f t="shared" si="2"/>
        <v>485527.09533393575</v>
      </c>
      <c r="S18" s="148"/>
      <c r="T18">
        <v>99.497552110000029</v>
      </c>
      <c r="U18" t="b">
        <f t="shared" si="5"/>
        <v>1</v>
      </c>
      <c r="V18" s="75">
        <f t="shared" si="6"/>
        <v>0</v>
      </c>
      <c r="W18">
        <v>2.2994468179999998</v>
      </c>
      <c r="X18" t="b">
        <f t="shared" si="7"/>
        <v>1</v>
      </c>
    </row>
    <row r="19" spans="1:24" ht="29.25" customHeight="1" x14ac:dyDescent="0.4">
      <c r="A19" s="90"/>
      <c r="B19" s="201">
        <f t="shared" si="11"/>
        <v>44585</v>
      </c>
      <c r="C19" s="195">
        <f t="shared" si="3"/>
        <v>14117.55</v>
      </c>
      <c r="D19" s="195">
        <f t="shared" si="4"/>
        <v>2541.1590000000001</v>
      </c>
      <c r="E19" s="108">
        <v>3575.9292026160006</v>
      </c>
      <c r="F19" s="195">
        <v>0</v>
      </c>
      <c r="G19" s="108">
        <v>1136.62797327</v>
      </c>
      <c r="H19" s="178">
        <v>3.2855429553571178</v>
      </c>
      <c r="I19" s="108">
        <v>92.749315220000028</v>
      </c>
      <c r="J19" s="195">
        <v>0</v>
      </c>
      <c r="K19" s="108">
        <v>2.7564738179999999</v>
      </c>
      <c r="L19" s="195">
        <v>0</v>
      </c>
      <c r="M19" s="195">
        <v>0</v>
      </c>
      <c r="N19" s="195">
        <v>0</v>
      </c>
      <c r="O19" s="196">
        <f t="shared" si="16"/>
        <v>4811.3485078793583</v>
      </c>
      <c r="P19" s="196">
        <f t="shared" si="17"/>
        <v>2270.1895078793582</v>
      </c>
      <c r="Q19" s="155">
        <f t="shared" si="10"/>
        <v>34.080599999999997</v>
      </c>
      <c r="R19" s="148">
        <f t="shared" si="2"/>
        <v>481134.85078793589</v>
      </c>
      <c r="S19" s="148"/>
      <c r="T19">
        <v>92.749315220000028</v>
      </c>
      <c r="U19" t="b">
        <f t="shared" si="5"/>
        <v>1</v>
      </c>
      <c r="V19" s="75">
        <f t="shared" si="6"/>
        <v>0</v>
      </c>
      <c r="W19">
        <v>2.7564738179999999</v>
      </c>
      <c r="X19" t="b">
        <f t="shared" si="7"/>
        <v>1</v>
      </c>
    </row>
    <row r="20" spans="1:24" ht="29.25" customHeight="1" x14ac:dyDescent="0.4">
      <c r="A20" s="90"/>
      <c r="B20" s="201">
        <f t="shared" si="11"/>
        <v>44586</v>
      </c>
      <c r="C20" s="195">
        <f t="shared" si="3"/>
        <v>14117.55</v>
      </c>
      <c r="D20" s="195">
        <f t="shared" si="4"/>
        <v>2541.1590000000001</v>
      </c>
      <c r="E20" s="108">
        <v>3092.5716144169996</v>
      </c>
      <c r="F20" s="195">
        <v>0</v>
      </c>
      <c r="G20" s="108">
        <v>1782.6231305019996</v>
      </c>
      <c r="H20" s="178">
        <v>3.2855429553571178</v>
      </c>
      <c r="I20" s="108">
        <v>73.471264520000034</v>
      </c>
      <c r="J20" s="195">
        <v>0</v>
      </c>
      <c r="K20" s="108">
        <v>1.8020208179999999</v>
      </c>
      <c r="L20" s="195">
        <v>0</v>
      </c>
      <c r="M20" s="195">
        <v>0</v>
      </c>
      <c r="N20" s="195">
        <v>0</v>
      </c>
      <c r="O20" s="196">
        <f t="shared" si="16"/>
        <v>4953.7535732123561</v>
      </c>
      <c r="P20" s="196">
        <f t="shared" si="17"/>
        <v>2412.594573212356</v>
      </c>
      <c r="Q20" s="155">
        <f t="shared" si="10"/>
        <v>35.089300000000001</v>
      </c>
      <c r="R20" s="148">
        <f t="shared" si="2"/>
        <v>495375.35732123558</v>
      </c>
      <c r="S20" s="148"/>
      <c r="T20">
        <v>73.471264520000034</v>
      </c>
      <c r="U20" t="b">
        <f t="shared" si="5"/>
        <v>1</v>
      </c>
      <c r="V20" s="75">
        <f t="shared" si="6"/>
        <v>0</v>
      </c>
      <c r="W20">
        <v>1.8020208179999999</v>
      </c>
      <c r="X20" t="b">
        <f t="shared" si="7"/>
        <v>1</v>
      </c>
    </row>
    <row r="21" spans="1:24" ht="29.25" customHeight="1" x14ac:dyDescent="0.4">
      <c r="A21" s="90"/>
      <c r="B21" s="201">
        <f t="shared" si="11"/>
        <v>44587</v>
      </c>
      <c r="C21" s="195">
        <f t="shared" si="3"/>
        <v>14117.55</v>
      </c>
      <c r="D21" s="195">
        <f t="shared" si="4"/>
        <v>2541.1590000000001</v>
      </c>
      <c r="E21" s="108">
        <v>3092.564188453</v>
      </c>
      <c r="F21" s="195">
        <v>0</v>
      </c>
      <c r="G21" s="108">
        <v>1782.8184535809999</v>
      </c>
      <c r="H21" s="178">
        <v>3.2855429553571178</v>
      </c>
      <c r="I21" s="108">
        <v>77.54438002000002</v>
      </c>
      <c r="J21" s="195">
        <v>0</v>
      </c>
      <c r="K21" s="108">
        <v>1.8020208179999999</v>
      </c>
      <c r="L21" s="195">
        <v>0</v>
      </c>
      <c r="M21" s="195">
        <v>0</v>
      </c>
      <c r="N21" s="195">
        <v>0</v>
      </c>
      <c r="O21" s="196">
        <f t="shared" si="16"/>
        <v>4958.0145858273572</v>
      </c>
      <c r="P21" s="196">
        <f t="shared" si="17"/>
        <v>2416.8555858273571</v>
      </c>
      <c r="Q21" s="155">
        <f t="shared" si="10"/>
        <v>35.119500000000002</v>
      </c>
      <c r="R21" s="148">
        <f t="shared" si="2"/>
        <v>495801.45858273574</v>
      </c>
      <c r="S21" s="148"/>
      <c r="T21">
        <v>77.54438002000002</v>
      </c>
      <c r="U21" t="b">
        <f t="shared" si="5"/>
        <v>1</v>
      </c>
      <c r="V21" s="75">
        <f t="shared" si="6"/>
        <v>0</v>
      </c>
      <c r="W21">
        <v>1.8020208179999999</v>
      </c>
      <c r="X21" t="b">
        <f t="shared" si="7"/>
        <v>1</v>
      </c>
    </row>
    <row r="22" spans="1:24" ht="29.25" customHeight="1" x14ac:dyDescent="0.4">
      <c r="A22" s="90"/>
      <c r="B22" s="201">
        <f t="shared" si="11"/>
        <v>44588</v>
      </c>
      <c r="C22" s="195">
        <f t="shared" si="3"/>
        <v>14117.55</v>
      </c>
      <c r="D22" s="195">
        <f t="shared" si="4"/>
        <v>2541.1590000000001</v>
      </c>
      <c r="E22" s="108">
        <v>3159.8652324900008</v>
      </c>
      <c r="F22" s="195">
        <v>0</v>
      </c>
      <c r="G22" s="108">
        <v>1717.4541305369999</v>
      </c>
      <c r="H22" s="178">
        <v>3.2855429553571178</v>
      </c>
      <c r="I22" s="108">
        <v>70.480950620000016</v>
      </c>
      <c r="J22" s="195">
        <v>0</v>
      </c>
      <c r="K22" s="108">
        <v>0.98354044600000012</v>
      </c>
      <c r="L22" s="195">
        <v>0</v>
      </c>
      <c r="M22" s="195">
        <v>0</v>
      </c>
      <c r="N22" s="195">
        <v>0</v>
      </c>
      <c r="O22" s="196">
        <f t="shared" si="16"/>
        <v>4952.069397048358</v>
      </c>
      <c r="P22" s="196">
        <f t="shared" si="17"/>
        <v>2410.9103970483579</v>
      </c>
      <c r="Q22" s="155">
        <f t="shared" si="10"/>
        <v>35.077399999999997</v>
      </c>
      <c r="R22" s="148">
        <f t="shared" si="2"/>
        <v>495206.93970483582</v>
      </c>
      <c r="S22" s="148"/>
      <c r="T22">
        <v>70.480950620000016</v>
      </c>
      <c r="U22" t="b">
        <f t="shared" si="5"/>
        <v>1</v>
      </c>
      <c r="V22" s="75">
        <f t="shared" si="6"/>
        <v>0</v>
      </c>
      <c r="W22">
        <v>0.98354044600000012</v>
      </c>
      <c r="X22" t="b">
        <f t="shared" si="7"/>
        <v>1</v>
      </c>
    </row>
    <row r="23" spans="1:24" ht="29.25" customHeight="1" x14ac:dyDescent="0.4">
      <c r="A23" s="90"/>
      <c r="B23" s="201">
        <f t="shared" si="11"/>
        <v>44589</v>
      </c>
      <c r="C23" s="195">
        <f t="shared" si="3"/>
        <v>14117.55</v>
      </c>
      <c r="D23" s="195">
        <f t="shared" si="4"/>
        <v>2541.1590000000001</v>
      </c>
      <c r="E23" s="108">
        <v>2323.3971352310004</v>
      </c>
      <c r="F23" s="195">
        <v>0</v>
      </c>
      <c r="G23" s="108">
        <v>2626.972449201</v>
      </c>
      <c r="H23" s="178">
        <v>3.2855429553571178</v>
      </c>
      <c r="I23" s="108">
        <v>66.963108320000018</v>
      </c>
      <c r="J23" s="195">
        <v>0</v>
      </c>
      <c r="K23" s="108">
        <v>0.20914476200000001</v>
      </c>
      <c r="L23" s="195">
        <v>0</v>
      </c>
      <c r="M23" s="195">
        <v>0</v>
      </c>
      <c r="N23" s="195">
        <v>0</v>
      </c>
      <c r="O23" s="196">
        <f t="shared" si="16"/>
        <v>5020.8273804693581</v>
      </c>
      <c r="P23" s="196">
        <f t="shared" si="17"/>
        <v>2479.668380469358</v>
      </c>
      <c r="Q23" s="155">
        <f t="shared" si="10"/>
        <v>35.564399999999999</v>
      </c>
      <c r="R23" s="148">
        <f t="shared" si="2"/>
        <v>502082.73804693582</v>
      </c>
      <c r="S23" s="148"/>
      <c r="T23">
        <v>66.963108320000018</v>
      </c>
      <c r="U23" t="b">
        <f t="shared" si="5"/>
        <v>1</v>
      </c>
      <c r="V23" s="75">
        <f t="shared" si="6"/>
        <v>0</v>
      </c>
      <c r="W23">
        <v>0.20914476200000001</v>
      </c>
      <c r="X23" t="b">
        <f t="shared" si="7"/>
        <v>1</v>
      </c>
    </row>
    <row r="24" spans="1:24" ht="29.25" customHeight="1" x14ac:dyDescent="0.4">
      <c r="A24" s="90"/>
      <c r="B24" s="132" t="s">
        <v>4</v>
      </c>
      <c r="C24" s="108">
        <v>0</v>
      </c>
      <c r="D24" s="198">
        <f>SUM(D10:D23)</f>
        <v>35576.226000000002</v>
      </c>
      <c r="E24" s="198">
        <f>SUM(E10:E23)</f>
        <v>49402.264064749004</v>
      </c>
      <c r="F24" s="198">
        <f>SUM(F10:F23)</f>
        <v>0</v>
      </c>
      <c r="G24" s="198">
        <f>SUM(G10:G23)</f>
        <v>18163.302986622999</v>
      </c>
      <c r="H24" s="198">
        <f>SUM(H10:H23)</f>
        <v>45.997601374999647</v>
      </c>
      <c r="I24" s="198">
        <f t="shared" ref="I24:O24" si="18">SUM(I10:I23)</f>
        <v>1221.2014763300001</v>
      </c>
      <c r="J24" s="198">
        <f t="shared" si="18"/>
        <v>0</v>
      </c>
      <c r="K24" s="198">
        <f t="shared" si="18"/>
        <v>33.827589788000004</v>
      </c>
      <c r="L24" s="198">
        <f t="shared" si="18"/>
        <v>0</v>
      </c>
      <c r="M24" s="198">
        <f t="shared" si="18"/>
        <v>0</v>
      </c>
      <c r="N24" s="198">
        <f t="shared" si="18"/>
        <v>0</v>
      </c>
      <c r="O24" s="199">
        <f t="shared" si="18"/>
        <v>68866.593718865013</v>
      </c>
      <c r="P24" s="199">
        <f>SUM(P10:P23)</f>
        <v>33290.367718865004</v>
      </c>
      <c r="Q24" s="155"/>
      <c r="V24" s="75"/>
    </row>
    <row r="25" spans="1:24" ht="29.25" customHeight="1" x14ac:dyDescent="0.4">
      <c r="A25" s="90"/>
      <c r="B25" s="132" t="s">
        <v>3</v>
      </c>
      <c r="C25" s="108">
        <v>0</v>
      </c>
      <c r="D25" s="198">
        <f>AVERAGE(D10:D23)</f>
        <v>2541.1590000000001</v>
      </c>
      <c r="E25" s="198">
        <f t="shared" ref="E25:P25" si="19">AVERAGE(E10:E23)</f>
        <v>3528.7331474820717</v>
      </c>
      <c r="F25" s="198">
        <f t="shared" si="19"/>
        <v>0</v>
      </c>
      <c r="G25" s="198">
        <f t="shared" si="19"/>
        <v>1297.3787847587857</v>
      </c>
      <c r="H25" s="198">
        <f t="shared" si="19"/>
        <v>3.2855429553571178</v>
      </c>
      <c r="I25" s="198">
        <f t="shared" si="19"/>
        <v>87.228676880714289</v>
      </c>
      <c r="J25" s="198">
        <f t="shared" si="19"/>
        <v>0</v>
      </c>
      <c r="K25" s="198">
        <f t="shared" si="19"/>
        <v>2.4162564134285716</v>
      </c>
      <c r="L25" s="198">
        <f t="shared" si="19"/>
        <v>0</v>
      </c>
      <c r="M25" s="198">
        <f t="shared" si="19"/>
        <v>0</v>
      </c>
      <c r="N25" s="198">
        <f t="shared" si="19"/>
        <v>0</v>
      </c>
      <c r="O25" s="200">
        <f t="shared" si="19"/>
        <v>4919.042408490358</v>
      </c>
      <c r="P25" s="200">
        <f t="shared" si="19"/>
        <v>2377.8834084903574</v>
      </c>
      <c r="Q25" s="155"/>
    </row>
    <row r="26" spans="1:24" x14ac:dyDescent="0.4">
      <c r="B26" s="21"/>
      <c r="C26" s="5"/>
      <c r="D26" s="5"/>
      <c r="E26" s="202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24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44"/>
      <c r="P27" s="1"/>
      <c r="Q27" s="156"/>
    </row>
    <row r="28" spans="1:24" ht="27" thickBot="1" x14ac:dyDescent="0.45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89" t="s">
        <v>225</v>
      </c>
      <c r="L28" s="189" t="s">
        <v>224</v>
      </c>
      <c r="M28" s="1"/>
      <c r="N28" s="1"/>
      <c r="O28" s="1"/>
      <c r="P28" s="1"/>
      <c r="Q28" s="156"/>
    </row>
    <row r="29" spans="1:24" x14ac:dyDescent="0.4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203">
        <v>566659807.5</v>
      </c>
      <c r="L29" s="172">
        <v>2091447.62</v>
      </c>
      <c r="M29" s="1"/>
      <c r="N29" s="1"/>
      <c r="O29" s="1"/>
      <c r="P29" s="1"/>
      <c r="Q29" s="156"/>
    </row>
    <row r="30" spans="1:24" x14ac:dyDescent="0.4">
      <c r="B30" s="5"/>
      <c r="C30" s="1"/>
      <c r="D30" s="1"/>
      <c r="E30" s="1"/>
      <c r="F30" s="1"/>
      <c r="G30" s="1"/>
      <c r="H30" s="1"/>
      <c r="I30" s="1"/>
      <c r="J30" s="1"/>
      <c r="K30" s="204">
        <v>87266700</v>
      </c>
      <c r="L30" s="246"/>
      <c r="M30" s="1"/>
      <c r="N30" s="22" t="s">
        <v>35</v>
      </c>
      <c r="O30" s="22"/>
      <c r="P30" s="22"/>
      <c r="Q30" s="156"/>
    </row>
    <row r="31" spans="1:24" x14ac:dyDescent="0.4">
      <c r="B31" s="5"/>
      <c r="C31" s="1"/>
      <c r="D31" s="74"/>
      <c r="E31" s="1"/>
      <c r="F31" s="1"/>
      <c r="G31" s="5"/>
      <c r="H31" s="192"/>
      <c r="I31" s="22"/>
      <c r="J31" s="22"/>
      <c r="K31" s="204">
        <v>77931</v>
      </c>
      <c r="L31" s="246"/>
      <c r="M31" s="192"/>
      <c r="N31" s="194"/>
      <c r="O31" s="22"/>
      <c r="P31" s="22"/>
      <c r="Q31" s="156"/>
    </row>
    <row r="32" spans="1:24" ht="27" thickBot="1" x14ac:dyDescent="0.45">
      <c r="B32" s="5"/>
      <c r="C32" s="1"/>
      <c r="D32" s="74"/>
      <c r="E32" s="1"/>
      <c r="F32" s="1"/>
      <c r="G32" s="5"/>
      <c r="H32" s="192"/>
      <c r="I32" s="22"/>
      <c r="J32" s="22"/>
      <c r="K32" s="205">
        <v>15733503.529999999</v>
      </c>
      <c r="L32" s="246"/>
      <c r="M32" s="192"/>
      <c r="N32" s="194"/>
      <c r="O32" s="22"/>
      <c r="P32" s="22"/>
      <c r="Q32" s="156"/>
    </row>
    <row r="33" spans="2:16" ht="27" thickBot="1" x14ac:dyDescent="0.45">
      <c r="B33" s="5"/>
      <c r="C33" s="1"/>
      <c r="D33" s="1"/>
      <c r="E33" s="1"/>
      <c r="F33" s="1"/>
      <c r="G33" s="5"/>
      <c r="H33" s="192"/>
      <c r="I33" s="242" t="s">
        <v>230</v>
      </c>
      <c r="J33" s="243"/>
      <c r="K33" s="184">
        <f>SUM(K29:K32)</f>
        <v>669737942.02999997</v>
      </c>
      <c r="L33" s="206">
        <f>SUM(L29:L32)</f>
        <v>2091447.62</v>
      </c>
      <c r="M33" s="192"/>
      <c r="N33" s="194"/>
      <c r="O33" s="22"/>
      <c r="P33" s="22"/>
    </row>
    <row r="34" spans="2:16" ht="27" thickTop="1" x14ac:dyDescent="0.4">
      <c r="B34" s="5" t="s">
        <v>41</v>
      </c>
      <c r="C34" s="1"/>
      <c r="D34" s="1"/>
      <c r="E34" s="1"/>
      <c r="F34" s="1"/>
      <c r="G34" s="5"/>
      <c r="H34" s="192"/>
      <c r="I34" s="242" t="s">
        <v>231</v>
      </c>
      <c r="J34" s="243"/>
      <c r="K34" s="188">
        <f>K33/10^7</f>
        <v>66.973794202999997</v>
      </c>
      <c r="L34" s="207">
        <f>L33/10^7</f>
        <v>0.20914476200000001</v>
      </c>
      <c r="M34" s="192"/>
      <c r="N34" s="194"/>
      <c r="O34" s="22"/>
      <c r="P34" s="22"/>
    </row>
    <row r="35" spans="2:16" x14ac:dyDescent="0.4">
      <c r="B35" s="5" t="s">
        <v>8</v>
      </c>
      <c r="G35" s="14"/>
      <c r="H35" s="192"/>
      <c r="N35" s="22" t="s">
        <v>10</v>
      </c>
    </row>
    <row r="36" spans="2:16" x14ac:dyDescent="0.4">
      <c r="B36" s="14"/>
      <c r="G36" s="14"/>
      <c r="H36" s="192"/>
    </row>
    <row r="37" spans="2:16" x14ac:dyDescent="0.4">
      <c r="B37" s="14"/>
      <c r="G37" s="14"/>
      <c r="H37" s="192"/>
    </row>
    <row r="38" spans="2:16" x14ac:dyDescent="0.4">
      <c r="B38" s="14"/>
      <c r="H38" s="192"/>
      <c r="I38" s="88"/>
    </row>
    <row r="39" spans="2:16" x14ac:dyDescent="0.4">
      <c r="H39" s="88"/>
      <c r="I39" s="88"/>
    </row>
    <row r="40" spans="2:16" x14ac:dyDescent="0.4">
      <c r="H40" s="88"/>
      <c r="I40" s="88"/>
    </row>
    <row r="41" spans="2:16" x14ac:dyDescent="0.4">
      <c r="H41" s="88"/>
      <c r="I41" s="88"/>
    </row>
  </sheetData>
  <mergeCells count="3">
    <mergeCell ref="L30:L32"/>
    <mergeCell ref="I33:J33"/>
    <mergeCell ref="I34:J34"/>
  </mergeCells>
  <pageMargins left="0.7" right="0.7" top="0.75" bottom="0.75" header="0.3" footer="0.3"/>
  <pageSetup paperSize="9"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zoomScale="60" zoomScaleNormal="60" workbookViewId="0"/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22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34.570312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  <col min="19" max="19" width="19.42578125" customWidth="1"/>
    <col min="20" max="20" width="16" customWidth="1"/>
  </cols>
  <sheetData>
    <row r="1" spans="1:21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21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58"/>
      <c r="M2" s="84"/>
      <c r="N2" s="85"/>
      <c r="O2" s="85"/>
      <c r="P2" s="85"/>
    </row>
    <row r="3" spans="1:21" x14ac:dyDescent="0.4">
      <c r="B3" s="45" t="s">
        <v>52</v>
      </c>
      <c r="C3" s="1"/>
      <c r="D3" s="74"/>
      <c r="E3" s="85"/>
      <c r="F3" s="8"/>
      <c r="G3" s="8"/>
      <c r="H3" s="8"/>
      <c r="I3" s="8"/>
      <c r="J3" s="8"/>
      <c r="K3" s="85"/>
      <c r="L3" s="85"/>
      <c r="M3" s="8"/>
      <c r="N3" s="8"/>
      <c r="O3" s="8"/>
      <c r="P3" s="85"/>
    </row>
    <row r="4" spans="1:21" ht="22.5" customHeight="1" x14ac:dyDescent="0.45">
      <c r="B4" s="46" t="s">
        <v>13</v>
      </c>
      <c r="C4" s="17"/>
      <c r="D4" s="17"/>
      <c r="E4" s="15"/>
      <c r="F4" s="15"/>
      <c r="G4" s="47" t="s">
        <v>258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21" x14ac:dyDescent="0.4">
      <c r="B5" s="45" t="s">
        <v>50</v>
      </c>
      <c r="C5" s="1"/>
      <c r="D5" s="157"/>
      <c r="E5" s="158"/>
      <c r="F5" s="11"/>
      <c r="G5" s="11"/>
      <c r="H5" s="100"/>
      <c r="I5" s="100"/>
      <c r="J5" s="11"/>
      <c r="K5" s="86">
        <v>13754.34</v>
      </c>
      <c r="L5" s="181">
        <f>K5*18/100</f>
        <v>2475.7811999999999</v>
      </c>
      <c r="M5" s="2"/>
      <c r="N5" s="2"/>
      <c r="O5" s="2"/>
      <c r="P5" s="2"/>
      <c r="Q5" s="149"/>
    </row>
    <row r="6" spans="1:21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21" x14ac:dyDescent="0.4">
      <c r="B7" s="27"/>
      <c r="C7" s="24"/>
      <c r="D7" s="28"/>
      <c r="E7" s="44" t="s">
        <v>256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21" s="33" customFormat="1" ht="126" customHeight="1" x14ac:dyDescent="0.25">
      <c r="B8" s="34" t="s">
        <v>21</v>
      </c>
      <c r="C8" s="197" t="s">
        <v>259</v>
      </c>
      <c r="D8" s="197" t="s">
        <v>23</v>
      </c>
      <c r="E8" s="53" t="s">
        <v>24</v>
      </c>
      <c r="F8" s="53" t="s">
        <v>25</v>
      </c>
      <c r="G8" s="53" t="s">
        <v>26</v>
      </c>
      <c r="H8" s="57" t="s">
        <v>27</v>
      </c>
      <c r="I8" s="54" t="s">
        <v>28</v>
      </c>
      <c r="J8" s="53" t="s">
        <v>15</v>
      </c>
      <c r="K8" s="57" t="s">
        <v>29</v>
      </c>
      <c r="L8" s="57" t="s">
        <v>30</v>
      </c>
      <c r="M8" s="57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21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21" ht="29.25" customHeight="1" x14ac:dyDescent="0.4">
      <c r="B10" s="201">
        <v>44590</v>
      </c>
      <c r="C10" s="195">
        <f>$K$5</f>
        <v>13754.34</v>
      </c>
      <c r="D10" s="195">
        <f>$L$5</f>
        <v>2475.7811999999999</v>
      </c>
      <c r="E10" s="108">
        <v>2323.3897092680008</v>
      </c>
      <c r="F10" s="195">
        <v>0</v>
      </c>
      <c r="G10" s="108">
        <v>2373.4792357900001</v>
      </c>
      <c r="H10" s="178">
        <v>3.0414609679285798</v>
      </c>
      <c r="I10" s="108">
        <v>65.68658802000003</v>
      </c>
      <c r="J10" s="195">
        <v>0</v>
      </c>
      <c r="K10" s="108">
        <v>0.726693162</v>
      </c>
      <c r="L10" s="195">
        <v>0</v>
      </c>
      <c r="M10" s="195">
        <v>0</v>
      </c>
      <c r="N10" s="195">
        <v>0</v>
      </c>
      <c r="O10" s="196">
        <f t="shared" ref="O10:O11" si="0">SUM(E10:N10)</f>
        <v>4766.3236872079287</v>
      </c>
      <c r="P10" s="196">
        <f t="shared" ref="P10:P18" si="1">O10-D10</f>
        <v>2290.5424872079288</v>
      </c>
      <c r="Q10" s="155">
        <f>ROUND((O10/C10%),4)</f>
        <v>34.653199999999998</v>
      </c>
      <c r="R10" s="148">
        <f t="shared" ref="R10:R23" si="2">(O10*10^7)/10^5</f>
        <v>476632.36872079287</v>
      </c>
    </row>
    <row r="11" spans="1:21" ht="29.25" customHeight="1" x14ac:dyDescent="0.4">
      <c r="B11" s="201">
        <f>B10+1</f>
        <v>44591</v>
      </c>
      <c r="C11" s="195">
        <f t="shared" ref="C11:C23" si="3">$K$5</f>
        <v>13754.34</v>
      </c>
      <c r="D11" s="195">
        <f t="shared" ref="D11:D23" si="4">$L$5</f>
        <v>2475.7811999999999</v>
      </c>
      <c r="E11" s="108">
        <v>2323.3822833050003</v>
      </c>
      <c r="F11" s="195">
        <v>0</v>
      </c>
      <c r="G11" s="108">
        <v>2373.7400015660005</v>
      </c>
      <c r="H11" s="178">
        <v>3.0414609679285798</v>
      </c>
      <c r="I11" s="108">
        <v>66.904264120000022</v>
      </c>
      <c r="J11" s="195">
        <v>0</v>
      </c>
      <c r="K11" s="108">
        <v>0.726693162</v>
      </c>
      <c r="L11" s="195">
        <v>0</v>
      </c>
      <c r="M11" s="195">
        <v>0</v>
      </c>
      <c r="N11" s="195">
        <v>0</v>
      </c>
      <c r="O11" s="196">
        <f t="shared" si="0"/>
        <v>4767.7947031209287</v>
      </c>
      <c r="P11" s="196">
        <f t="shared" si="1"/>
        <v>2292.0135031209288</v>
      </c>
      <c r="Q11" s="155">
        <f>ROUND((O11/C11%),4)</f>
        <v>34.663899999999998</v>
      </c>
      <c r="R11" s="148">
        <f t="shared" si="2"/>
        <v>476779.47031209292</v>
      </c>
    </row>
    <row r="12" spans="1:21" ht="29.25" customHeight="1" x14ac:dyDescent="0.4">
      <c r="B12" s="201">
        <f>B11+1</f>
        <v>44592</v>
      </c>
      <c r="C12" s="195">
        <f t="shared" si="3"/>
        <v>13754.34</v>
      </c>
      <c r="D12" s="195">
        <f t="shared" si="4"/>
        <v>2475.7811999999999</v>
      </c>
      <c r="E12" s="108">
        <v>2109.1011108180001</v>
      </c>
      <c r="F12" s="195">
        <v>0</v>
      </c>
      <c r="G12" s="108">
        <v>2627.8220940929996</v>
      </c>
      <c r="H12" s="178">
        <v>3.0414609679285798</v>
      </c>
      <c r="I12" s="108">
        <v>312.91595440100002</v>
      </c>
      <c r="J12" s="195">
        <v>0</v>
      </c>
      <c r="K12" s="108">
        <v>0.71815074299999992</v>
      </c>
      <c r="L12" s="195">
        <v>0</v>
      </c>
      <c r="M12" s="195">
        <v>0</v>
      </c>
      <c r="N12" s="195">
        <v>0</v>
      </c>
      <c r="O12" s="196">
        <f t="shared" ref="O12:O13" si="5">SUM(E12:N12)</f>
        <v>5053.5987710229274</v>
      </c>
      <c r="P12" s="196">
        <f t="shared" si="1"/>
        <v>2577.8175710229275</v>
      </c>
      <c r="Q12" s="155">
        <f t="shared" ref="Q12:Q23" si="6">ROUND((O12/C12%),4)</f>
        <v>36.741799999999998</v>
      </c>
      <c r="R12" s="148">
        <f t="shared" si="2"/>
        <v>505359.87710229272</v>
      </c>
      <c r="S12" s="148">
        <f>O11-O12</f>
        <v>-285.80406790199868</v>
      </c>
      <c r="T12" s="148"/>
      <c r="U12" s="88"/>
    </row>
    <row r="13" spans="1:21" ht="29.25" customHeight="1" x14ac:dyDescent="0.4">
      <c r="B13" s="201">
        <f t="shared" ref="B13:B23" si="7">B12+1</f>
        <v>44593</v>
      </c>
      <c r="C13" s="195">
        <f t="shared" si="3"/>
        <v>13754.34</v>
      </c>
      <c r="D13" s="195">
        <f t="shared" si="4"/>
        <v>2475.7811999999999</v>
      </c>
      <c r="E13" s="108">
        <v>2214.7493063780003</v>
      </c>
      <c r="F13" s="195">
        <v>0</v>
      </c>
      <c r="G13" s="108">
        <v>2678.4915215829997</v>
      </c>
      <c r="H13" s="178">
        <v>3.0414609679285798</v>
      </c>
      <c r="I13" s="108">
        <v>102.48099590100003</v>
      </c>
      <c r="J13" s="195">
        <v>0</v>
      </c>
      <c r="K13" s="108">
        <v>1.5722506430000001</v>
      </c>
      <c r="L13" s="195">
        <v>0</v>
      </c>
      <c r="M13" s="195">
        <v>0</v>
      </c>
      <c r="N13" s="195">
        <v>0</v>
      </c>
      <c r="O13" s="196">
        <f t="shared" si="5"/>
        <v>5000.3355354729283</v>
      </c>
      <c r="P13" s="196">
        <f t="shared" si="1"/>
        <v>2524.5543354729284</v>
      </c>
      <c r="Q13" s="155">
        <f t="shared" si="6"/>
        <v>36.354599999999998</v>
      </c>
      <c r="R13" s="148">
        <f t="shared" si="2"/>
        <v>500033.55354729289</v>
      </c>
      <c r="S13" s="148"/>
    </row>
    <row r="14" spans="1:21" ht="29.25" customHeight="1" x14ac:dyDescent="0.4">
      <c r="B14" s="201">
        <f t="shared" si="7"/>
        <v>44594</v>
      </c>
      <c r="C14" s="195">
        <f t="shared" si="3"/>
        <v>13754.34</v>
      </c>
      <c r="D14" s="195">
        <f t="shared" si="4"/>
        <v>2475.7811999999999</v>
      </c>
      <c r="E14" s="108">
        <v>2219.0128179150001</v>
      </c>
      <c r="F14" s="195">
        <v>0</v>
      </c>
      <c r="G14" s="108">
        <v>2678.7785566619996</v>
      </c>
      <c r="H14" s="178">
        <v>3.0414609679285798</v>
      </c>
      <c r="I14" s="108">
        <v>57.103843001000023</v>
      </c>
      <c r="J14" s="195">
        <v>0</v>
      </c>
      <c r="K14" s="108">
        <v>0.38782064300000002</v>
      </c>
      <c r="L14" s="195">
        <v>0</v>
      </c>
      <c r="M14" s="195">
        <v>0</v>
      </c>
      <c r="N14" s="195">
        <v>0</v>
      </c>
      <c r="O14" s="196">
        <f t="shared" ref="O14:O18" si="8">SUM(E14:N14)</f>
        <v>4958.3244991889287</v>
      </c>
      <c r="P14" s="196">
        <f t="shared" si="1"/>
        <v>2482.5432991889288</v>
      </c>
      <c r="Q14" s="155">
        <f t="shared" si="6"/>
        <v>36.049199999999999</v>
      </c>
      <c r="R14" s="148">
        <f t="shared" si="2"/>
        <v>495832.44991889287</v>
      </c>
      <c r="S14" s="148"/>
    </row>
    <row r="15" spans="1:21" ht="29.25" customHeight="1" x14ac:dyDescent="0.4">
      <c r="A15" s="90"/>
      <c r="B15" s="201">
        <f t="shared" si="7"/>
        <v>44595</v>
      </c>
      <c r="C15" s="195">
        <f t="shared" si="3"/>
        <v>13754.34</v>
      </c>
      <c r="D15" s="195">
        <f t="shared" si="4"/>
        <v>2475.7811999999999</v>
      </c>
      <c r="E15" s="108">
        <v>2204.7344544509997</v>
      </c>
      <c r="F15" s="195">
        <v>0</v>
      </c>
      <c r="G15" s="108">
        <v>2477.0258311139992</v>
      </c>
      <c r="H15" s="178">
        <v>3.0414609679285798</v>
      </c>
      <c r="I15" s="108">
        <v>61.478715601000026</v>
      </c>
      <c r="J15" s="195">
        <v>0</v>
      </c>
      <c r="K15" s="108">
        <v>1.5787861429999999</v>
      </c>
      <c r="L15" s="195">
        <v>0</v>
      </c>
      <c r="M15" s="195">
        <v>0</v>
      </c>
      <c r="N15" s="195">
        <v>0</v>
      </c>
      <c r="O15" s="196">
        <f t="shared" si="8"/>
        <v>4747.8592482769263</v>
      </c>
      <c r="P15" s="196">
        <f t="shared" si="1"/>
        <v>2272.0780482769264</v>
      </c>
      <c r="Q15" s="155">
        <f t="shared" si="6"/>
        <v>34.518999999999998</v>
      </c>
      <c r="R15" s="148">
        <f t="shared" si="2"/>
        <v>474785.92482769262</v>
      </c>
      <c r="S15" s="148"/>
    </row>
    <row r="16" spans="1:21" ht="29.25" customHeight="1" x14ac:dyDescent="0.4">
      <c r="A16" s="90"/>
      <c r="B16" s="201">
        <f t="shared" si="7"/>
        <v>44596</v>
      </c>
      <c r="C16" s="195">
        <f t="shared" si="3"/>
        <v>13754.34</v>
      </c>
      <c r="D16" s="195">
        <f t="shared" si="4"/>
        <v>2475.7811999999999</v>
      </c>
      <c r="E16" s="108">
        <v>2174.7270284879996</v>
      </c>
      <c r="F16" s="195">
        <v>0</v>
      </c>
      <c r="G16" s="108">
        <v>2426.7687433639994</v>
      </c>
      <c r="H16" s="178">
        <v>3.0414609679285798</v>
      </c>
      <c r="I16" s="108">
        <v>64.102872265000016</v>
      </c>
      <c r="J16" s="195">
        <v>0</v>
      </c>
      <c r="K16" s="108">
        <v>0.61485714299999994</v>
      </c>
      <c r="L16" s="195">
        <v>0</v>
      </c>
      <c r="M16" s="195">
        <v>0</v>
      </c>
      <c r="N16" s="195">
        <v>0</v>
      </c>
      <c r="O16" s="196">
        <f t="shared" si="8"/>
        <v>4669.2549622279275</v>
      </c>
      <c r="P16" s="196">
        <f t="shared" si="1"/>
        <v>2193.4737622279276</v>
      </c>
      <c r="Q16" s="155">
        <f t="shared" si="6"/>
        <v>33.947499999999998</v>
      </c>
      <c r="R16" s="148">
        <f t="shared" si="2"/>
        <v>466925.49622279272</v>
      </c>
      <c r="S16" s="148"/>
    </row>
    <row r="17" spans="1:19" ht="29.25" customHeight="1" x14ac:dyDescent="0.4">
      <c r="A17" s="90"/>
      <c r="B17" s="201">
        <f t="shared" si="7"/>
        <v>44597</v>
      </c>
      <c r="C17" s="195">
        <f t="shared" si="3"/>
        <v>13754.34</v>
      </c>
      <c r="D17" s="195">
        <f t="shared" si="4"/>
        <v>2475.7811999999999</v>
      </c>
      <c r="E17" s="108">
        <v>2174.7196025260005</v>
      </c>
      <c r="F17" s="195">
        <v>0</v>
      </c>
      <c r="G17" s="108">
        <v>2427.0345906810003</v>
      </c>
      <c r="H17" s="178">
        <v>3.0414609679285798</v>
      </c>
      <c r="I17" s="108">
        <v>65.518856765000024</v>
      </c>
      <c r="J17" s="195">
        <v>0</v>
      </c>
      <c r="K17" s="108">
        <v>1.380094143</v>
      </c>
      <c r="L17" s="195">
        <v>0</v>
      </c>
      <c r="M17" s="195">
        <v>0</v>
      </c>
      <c r="N17" s="195">
        <v>0</v>
      </c>
      <c r="O17" s="196">
        <f t="shared" si="8"/>
        <v>4671.6946050829292</v>
      </c>
      <c r="P17" s="196">
        <f t="shared" si="1"/>
        <v>2195.9134050829293</v>
      </c>
      <c r="Q17" s="155">
        <f t="shared" si="6"/>
        <v>33.965200000000003</v>
      </c>
      <c r="R17" s="148">
        <f t="shared" si="2"/>
        <v>467169.46050829295</v>
      </c>
      <c r="S17" s="148"/>
    </row>
    <row r="18" spans="1:19" ht="29.25" customHeight="1" x14ac:dyDescent="0.4">
      <c r="A18" s="90"/>
      <c r="B18" s="201">
        <f t="shared" si="7"/>
        <v>44598</v>
      </c>
      <c r="C18" s="195">
        <f t="shared" si="3"/>
        <v>13754.34</v>
      </c>
      <c r="D18" s="195">
        <f t="shared" si="4"/>
        <v>2475.7811999999999</v>
      </c>
      <c r="E18" s="108">
        <v>2174.7121765629995</v>
      </c>
      <c r="F18" s="195">
        <v>0</v>
      </c>
      <c r="G18" s="108">
        <v>2427.3004379980007</v>
      </c>
      <c r="H18" s="178">
        <v>3.0414609679285798</v>
      </c>
      <c r="I18" s="108">
        <v>65.080926765000015</v>
      </c>
      <c r="J18" s="195">
        <v>0</v>
      </c>
      <c r="K18" s="108">
        <v>1.380094143</v>
      </c>
      <c r="L18" s="195">
        <v>0</v>
      </c>
      <c r="M18" s="195">
        <v>0</v>
      </c>
      <c r="N18" s="195">
        <v>0</v>
      </c>
      <c r="O18" s="196">
        <f t="shared" si="8"/>
        <v>4671.5150964369286</v>
      </c>
      <c r="P18" s="196">
        <f t="shared" si="1"/>
        <v>2195.7338964369287</v>
      </c>
      <c r="Q18" s="155">
        <f t="shared" si="6"/>
        <v>33.963900000000002</v>
      </c>
      <c r="R18" s="148">
        <f t="shared" si="2"/>
        <v>467151.50964369287</v>
      </c>
      <c r="S18" s="148"/>
    </row>
    <row r="19" spans="1:19" ht="29.25" customHeight="1" x14ac:dyDescent="0.4">
      <c r="A19" s="90"/>
      <c r="B19" s="201">
        <f t="shared" si="7"/>
        <v>44599</v>
      </c>
      <c r="C19" s="195">
        <f t="shared" si="3"/>
        <v>13754.34</v>
      </c>
      <c r="D19" s="195">
        <f t="shared" si="4"/>
        <v>2475.7811999999999</v>
      </c>
      <c r="E19" s="108">
        <v>2214.7047505990004</v>
      </c>
      <c r="F19" s="195">
        <v>0</v>
      </c>
      <c r="G19" s="108">
        <v>2427.5662853150002</v>
      </c>
      <c r="H19" s="178">
        <v>3.0414609679285798</v>
      </c>
      <c r="I19" s="108">
        <v>69.035487665000019</v>
      </c>
      <c r="J19" s="195">
        <v>0</v>
      </c>
      <c r="K19" s="108">
        <v>2.5728341430000001</v>
      </c>
      <c r="L19" s="195">
        <v>0</v>
      </c>
      <c r="M19" s="195">
        <v>0</v>
      </c>
      <c r="N19" s="195">
        <v>0</v>
      </c>
      <c r="O19" s="196">
        <f t="shared" ref="O19" si="9">SUM(E19:N19)</f>
        <v>4716.9208186899286</v>
      </c>
      <c r="P19" s="196">
        <f t="shared" ref="P19" si="10">O19-D19</f>
        <v>2241.1396186899287</v>
      </c>
      <c r="Q19" s="155">
        <f t="shared" si="6"/>
        <v>34.2941</v>
      </c>
      <c r="R19" s="148">
        <f t="shared" si="2"/>
        <v>471692.08186899283</v>
      </c>
      <c r="S19" s="148"/>
    </row>
    <row r="20" spans="1:19" ht="29.25" customHeight="1" x14ac:dyDescent="0.4">
      <c r="A20" s="90"/>
      <c r="B20" s="201">
        <f t="shared" si="7"/>
        <v>44600</v>
      </c>
      <c r="C20" s="195">
        <f t="shared" si="3"/>
        <v>13754.34</v>
      </c>
      <c r="D20" s="195">
        <f t="shared" si="4"/>
        <v>2475.7811999999999</v>
      </c>
      <c r="E20" s="108">
        <v>2261.6973246349999</v>
      </c>
      <c r="F20" s="195">
        <v>0</v>
      </c>
      <c r="G20" s="108">
        <v>2427.9510995850001</v>
      </c>
      <c r="H20" s="178">
        <v>3.0414609679285798</v>
      </c>
      <c r="I20" s="108">
        <v>74.591497265000015</v>
      </c>
      <c r="J20" s="195">
        <v>0</v>
      </c>
      <c r="K20" s="108">
        <v>5.1615706430000001</v>
      </c>
      <c r="L20" s="195">
        <v>0</v>
      </c>
      <c r="M20" s="195">
        <v>0</v>
      </c>
      <c r="N20" s="195">
        <v>0</v>
      </c>
      <c r="O20" s="196">
        <f t="shared" ref="O20" si="11">SUM(E20:N20)</f>
        <v>4772.4429530959287</v>
      </c>
      <c r="P20" s="196">
        <f t="shared" ref="P20" si="12">O20-D20</f>
        <v>2296.6617530959288</v>
      </c>
      <c r="Q20" s="155">
        <f t="shared" si="6"/>
        <v>34.697699999999998</v>
      </c>
      <c r="R20" s="148">
        <f t="shared" si="2"/>
        <v>477244.29530959291</v>
      </c>
      <c r="S20" s="148"/>
    </row>
    <row r="21" spans="1:19" ht="29.25" customHeight="1" x14ac:dyDescent="0.4">
      <c r="A21" s="90"/>
      <c r="B21" s="201">
        <f t="shared" si="7"/>
        <v>44601</v>
      </c>
      <c r="C21" s="195">
        <f t="shared" si="3"/>
        <v>13754.34</v>
      </c>
      <c r="D21" s="195">
        <f t="shared" si="4"/>
        <v>2475.7811999999999</v>
      </c>
      <c r="E21" s="108">
        <v>2198.6898986730002</v>
      </c>
      <c r="F21" s="195">
        <v>0</v>
      </c>
      <c r="G21" s="108">
        <v>2478.7766398850008</v>
      </c>
      <c r="H21" s="178">
        <v>3.0414609679285798</v>
      </c>
      <c r="I21" s="108">
        <v>76.700234140000035</v>
      </c>
      <c r="J21" s="195">
        <v>0</v>
      </c>
      <c r="K21" s="108">
        <v>6.0594511429999995</v>
      </c>
      <c r="L21" s="195">
        <v>0</v>
      </c>
      <c r="M21" s="195">
        <v>0</v>
      </c>
      <c r="N21" s="195">
        <v>0</v>
      </c>
      <c r="O21" s="196">
        <f t="shared" ref="O21" si="13">SUM(E21:N21)</f>
        <v>4763.2676848089295</v>
      </c>
      <c r="P21" s="196">
        <f t="shared" ref="P21" si="14">O21-D21</f>
        <v>2287.4864848089296</v>
      </c>
      <c r="Q21" s="155">
        <f t="shared" si="6"/>
        <v>34.631</v>
      </c>
      <c r="R21" s="148">
        <f t="shared" si="2"/>
        <v>476326.76848089293</v>
      </c>
      <c r="S21" s="148"/>
    </row>
    <row r="22" spans="1:19" ht="29.25" customHeight="1" x14ac:dyDescent="0.4">
      <c r="A22" s="90"/>
      <c r="B22" s="201">
        <f t="shared" si="7"/>
        <v>44602</v>
      </c>
      <c r="C22" s="195">
        <f t="shared" si="3"/>
        <v>13754.34</v>
      </c>
      <c r="D22" s="195">
        <f t="shared" si="4"/>
        <v>2475.7811999999999</v>
      </c>
      <c r="E22" s="108">
        <v>2236.6824727090002</v>
      </c>
      <c r="F22" s="195">
        <v>0</v>
      </c>
      <c r="G22" s="108">
        <v>2479.0688095589999</v>
      </c>
      <c r="H22" s="178">
        <v>3.0414609679285798</v>
      </c>
      <c r="I22" s="108">
        <v>73.771603340000027</v>
      </c>
      <c r="J22" s="195">
        <v>0</v>
      </c>
      <c r="K22" s="108">
        <v>2.3233971429999998</v>
      </c>
      <c r="L22" s="195">
        <v>0</v>
      </c>
      <c r="M22" s="195">
        <v>0</v>
      </c>
      <c r="N22" s="195">
        <v>0</v>
      </c>
      <c r="O22" s="196">
        <f t="shared" ref="O22:O23" si="15">SUM(E22:N22)</f>
        <v>4794.8877437189285</v>
      </c>
      <c r="P22" s="196">
        <f t="shared" ref="P22:P23" si="16">O22-D22</f>
        <v>2319.1065437189286</v>
      </c>
      <c r="Q22" s="155">
        <f t="shared" si="6"/>
        <v>34.860900000000001</v>
      </c>
      <c r="R22" s="148">
        <f t="shared" si="2"/>
        <v>479488.77437189285</v>
      </c>
      <c r="S22" s="148"/>
    </row>
    <row r="23" spans="1:19" ht="29.25" customHeight="1" x14ac:dyDescent="0.4">
      <c r="A23" s="90"/>
      <c r="B23" s="201">
        <f t="shared" si="7"/>
        <v>44603</v>
      </c>
      <c r="C23" s="195">
        <f t="shared" si="3"/>
        <v>13754.34</v>
      </c>
      <c r="D23" s="195">
        <f t="shared" si="4"/>
        <v>2475.7811999999999</v>
      </c>
      <c r="E23" s="108">
        <v>2125.3948467460009</v>
      </c>
      <c r="F23" s="195">
        <v>0</v>
      </c>
      <c r="G23" s="108">
        <v>2529.9502060959999</v>
      </c>
      <c r="H23" s="178">
        <v>3.0414609679285798</v>
      </c>
      <c r="I23" s="108">
        <v>76.198861540000024</v>
      </c>
      <c r="J23" s="195">
        <v>0</v>
      </c>
      <c r="K23" s="108">
        <v>2.6034053109999999</v>
      </c>
      <c r="L23" s="195">
        <v>0</v>
      </c>
      <c r="M23" s="195">
        <v>0</v>
      </c>
      <c r="N23" s="195">
        <v>0</v>
      </c>
      <c r="O23" s="196">
        <f t="shared" si="15"/>
        <v>4737.1887806609284</v>
      </c>
      <c r="P23" s="196">
        <f t="shared" si="16"/>
        <v>2261.4075806609285</v>
      </c>
      <c r="Q23" s="155">
        <f t="shared" si="6"/>
        <v>34.441400000000002</v>
      </c>
      <c r="R23" s="148">
        <f t="shared" si="2"/>
        <v>473718.87806609285</v>
      </c>
      <c r="S23" s="148"/>
    </row>
    <row r="24" spans="1:19" ht="29.25" customHeight="1" x14ac:dyDescent="0.4">
      <c r="A24" s="90"/>
      <c r="B24" s="132" t="s">
        <v>4</v>
      </c>
      <c r="C24" s="108">
        <v>0</v>
      </c>
      <c r="D24" s="198">
        <f>SUM(D10:D23)</f>
        <v>34660.936800000003</v>
      </c>
      <c r="E24" s="198">
        <f>SUM(E10:E23)</f>
        <v>30955.697783074003</v>
      </c>
      <c r="F24" s="198">
        <f>SUM(F10:F23)</f>
        <v>0</v>
      </c>
      <c r="G24" s="198">
        <f>SUM(G10:G23)</f>
        <v>34833.754053290999</v>
      </c>
      <c r="H24" s="198">
        <f>SUM(H10:H23)</f>
        <v>42.580453551000112</v>
      </c>
      <c r="I24" s="198">
        <f t="shared" ref="I24:O24" si="17">SUM(I10:I23)</f>
        <v>1231.5707007890003</v>
      </c>
      <c r="J24" s="198">
        <f t="shared" si="17"/>
        <v>0</v>
      </c>
      <c r="K24" s="198">
        <f t="shared" si="17"/>
        <v>27.806098308000003</v>
      </c>
      <c r="L24" s="198">
        <f t="shared" si="17"/>
        <v>0</v>
      </c>
      <c r="M24" s="198">
        <f t="shared" si="17"/>
        <v>0</v>
      </c>
      <c r="N24" s="198">
        <f t="shared" si="17"/>
        <v>0</v>
      </c>
      <c r="O24" s="199">
        <f t="shared" si="17"/>
        <v>67091.409089013003</v>
      </c>
      <c r="P24" s="199">
        <f>SUM(P10:P23)</f>
        <v>32430.472289013003</v>
      </c>
      <c r="Q24" s="155"/>
    </row>
    <row r="25" spans="1:19" ht="29.25" customHeight="1" x14ac:dyDescent="0.4">
      <c r="A25" s="90"/>
      <c r="B25" s="132" t="s">
        <v>3</v>
      </c>
      <c r="C25" s="108">
        <v>0</v>
      </c>
      <c r="D25" s="198">
        <f>AVERAGE(D10:D23)</f>
        <v>2475.7812000000004</v>
      </c>
      <c r="E25" s="198">
        <f t="shared" ref="E25:P25" si="18">AVERAGE(E10:E23)</f>
        <v>2211.1212702195717</v>
      </c>
      <c r="F25" s="198">
        <f t="shared" si="18"/>
        <v>0</v>
      </c>
      <c r="G25" s="198">
        <f t="shared" si="18"/>
        <v>2488.1252895207858</v>
      </c>
      <c r="H25" s="198">
        <f t="shared" si="18"/>
        <v>3.0414609679285793</v>
      </c>
      <c r="I25" s="198">
        <f t="shared" si="18"/>
        <v>87.969335770642871</v>
      </c>
      <c r="J25" s="198">
        <f t="shared" si="18"/>
        <v>0</v>
      </c>
      <c r="K25" s="198">
        <f t="shared" si="18"/>
        <v>1.9861498791428573</v>
      </c>
      <c r="L25" s="198">
        <f t="shared" si="18"/>
        <v>0</v>
      </c>
      <c r="M25" s="198">
        <f t="shared" si="18"/>
        <v>0</v>
      </c>
      <c r="N25" s="198">
        <f t="shared" si="18"/>
        <v>0</v>
      </c>
      <c r="O25" s="200">
        <f t="shared" si="18"/>
        <v>4792.2435063580715</v>
      </c>
      <c r="P25" s="200">
        <f t="shared" si="18"/>
        <v>2316.4623063580716</v>
      </c>
      <c r="Q25" s="155"/>
    </row>
    <row r="26" spans="1:19" x14ac:dyDescent="0.4">
      <c r="B26" s="21"/>
      <c r="C26" s="5"/>
      <c r="D26" s="5"/>
      <c r="E26" s="202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19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44"/>
      <c r="P27" s="1"/>
      <c r="Q27" s="156"/>
    </row>
    <row r="28" spans="1:19" ht="27" thickBot="1" x14ac:dyDescent="0.45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89" t="s">
        <v>225</v>
      </c>
      <c r="L28" s="189" t="s">
        <v>224</v>
      </c>
      <c r="M28" s="1"/>
      <c r="N28" s="1"/>
      <c r="O28" s="1"/>
      <c r="P28" s="1"/>
      <c r="Q28" s="156"/>
    </row>
    <row r="29" spans="1:19" x14ac:dyDescent="0.4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203">
        <v>637432810.5</v>
      </c>
      <c r="L29" s="172">
        <v>23233971.43</v>
      </c>
      <c r="M29" s="1"/>
      <c r="N29" s="1"/>
      <c r="O29" s="1"/>
      <c r="P29" s="1"/>
      <c r="Q29" s="156"/>
    </row>
    <row r="30" spans="1:19" x14ac:dyDescent="0.4">
      <c r="B30" s="5"/>
      <c r="C30" s="1"/>
      <c r="D30" s="1"/>
      <c r="E30" s="1"/>
      <c r="F30" s="1"/>
      <c r="G30" s="1"/>
      <c r="H30" s="1"/>
      <c r="I30" s="1"/>
      <c r="J30" s="1"/>
      <c r="K30" s="204">
        <v>90813400</v>
      </c>
      <c r="L30" s="246"/>
      <c r="M30" s="1"/>
      <c r="N30" s="22" t="s">
        <v>35</v>
      </c>
      <c r="O30" s="22"/>
      <c r="P30" s="22"/>
      <c r="Q30" s="156"/>
    </row>
    <row r="31" spans="1:19" x14ac:dyDescent="0.4">
      <c r="B31" s="5"/>
      <c r="C31" s="1"/>
      <c r="D31" s="74"/>
      <c r="E31" s="1"/>
      <c r="F31" s="1"/>
      <c r="G31" s="5"/>
      <c r="H31" s="192"/>
      <c r="I31" s="22"/>
      <c r="J31" s="22"/>
      <c r="K31" s="204">
        <v>-2645856</v>
      </c>
      <c r="L31" s="246"/>
      <c r="M31" s="192"/>
      <c r="N31" s="194"/>
      <c r="O31" s="22"/>
      <c r="P31" s="22"/>
      <c r="Q31" s="156"/>
    </row>
    <row r="32" spans="1:19" ht="27" thickBot="1" x14ac:dyDescent="0.45">
      <c r="B32" s="5"/>
      <c r="C32" s="1"/>
      <c r="D32" s="74"/>
      <c r="E32" s="1"/>
      <c r="F32" s="1"/>
      <c r="G32" s="5"/>
      <c r="H32" s="192"/>
      <c r="I32" s="22"/>
      <c r="J32" s="22"/>
      <c r="K32" s="205">
        <v>40435128.789999999</v>
      </c>
      <c r="L32" s="246"/>
      <c r="M32" s="192"/>
      <c r="N32" s="194"/>
      <c r="O32" s="22"/>
      <c r="P32" s="22"/>
      <c r="Q32" s="156"/>
    </row>
    <row r="33" spans="2:16" ht="27" thickBot="1" x14ac:dyDescent="0.45">
      <c r="B33" s="5"/>
      <c r="C33" s="1"/>
      <c r="D33" s="1"/>
      <c r="E33" s="1"/>
      <c r="F33" s="1"/>
      <c r="G33" s="5"/>
      <c r="H33" s="192"/>
      <c r="I33" s="242" t="s">
        <v>230</v>
      </c>
      <c r="J33" s="243"/>
      <c r="K33" s="184">
        <f>SUM(K29:K32)</f>
        <v>766035483.28999996</v>
      </c>
      <c r="L33" s="206">
        <f>SUM(L29:L32)</f>
        <v>23233971.43</v>
      </c>
      <c r="M33" s="192"/>
      <c r="N33" s="194"/>
      <c r="O33" s="22"/>
      <c r="P33" s="22"/>
    </row>
    <row r="34" spans="2:16" ht="27" thickTop="1" x14ac:dyDescent="0.4">
      <c r="B34" s="5" t="s">
        <v>41</v>
      </c>
      <c r="C34" s="1"/>
      <c r="D34" s="1"/>
      <c r="E34" s="1"/>
      <c r="F34" s="1"/>
      <c r="G34" s="5"/>
      <c r="H34" s="192"/>
      <c r="I34" s="242" t="s">
        <v>231</v>
      </c>
      <c r="J34" s="243"/>
      <c r="K34" s="188">
        <f>K33/10^7</f>
        <v>76.603548328999992</v>
      </c>
      <c r="L34" s="207">
        <f>L33/10^7</f>
        <v>2.3233971429999998</v>
      </c>
      <c r="M34" s="192"/>
      <c r="N34" s="194"/>
      <c r="O34" s="22"/>
      <c r="P34" s="22"/>
    </row>
    <row r="35" spans="2:16" x14ac:dyDescent="0.4">
      <c r="B35" s="5" t="s">
        <v>8</v>
      </c>
      <c r="G35" s="14"/>
      <c r="H35" s="192"/>
      <c r="N35" s="22" t="s">
        <v>10</v>
      </c>
    </row>
    <row r="36" spans="2:16" x14ac:dyDescent="0.4">
      <c r="B36" s="14"/>
      <c r="G36" s="14"/>
      <c r="H36" s="192"/>
    </row>
    <row r="37" spans="2:16" x14ac:dyDescent="0.4">
      <c r="B37" s="14"/>
      <c r="G37" s="14"/>
      <c r="H37" s="192"/>
    </row>
    <row r="38" spans="2:16" x14ac:dyDescent="0.4">
      <c r="B38" s="14"/>
      <c r="H38" s="192"/>
      <c r="I38" s="88"/>
    </row>
    <row r="39" spans="2:16" x14ac:dyDescent="0.4">
      <c r="H39" s="88"/>
      <c r="I39" s="88"/>
    </row>
    <row r="40" spans="2:16" x14ac:dyDescent="0.4">
      <c r="H40" s="88"/>
      <c r="I40" s="88"/>
    </row>
    <row r="41" spans="2:16" x14ac:dyDescent="0.4">
      <c r="H41" s="88"/>
      <c r="I41" s="88"/>
    </row>
  </sheetData>
  <mergeCells count="3">
    <mergeCell ref="L30:L32"/>
    <mergeCell ref="I33:J33"/>
    <mergeCell ref="I34:J34"/>
  </mergeCells>
  <pageMargins left="0.7" right="0.7" top="0.75" bottom="0.75" header="0.3" footer="0.3"/>
  <pageSetup paperSize="9"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opLeftCell="I5" zoomScale="60" zoomScaleNormal="60" workbookViewId="0">
      <selection activeCell="O10" sqref="O10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22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34.570312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  <col min="19" max="19" width="19.42578125" customWidth="1"/>
    <col min="20" max="20" width="16" customWidth="1"/>
  </cols>
  <sheetData>
    <row r="1" spans="1:24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24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58"/>
      <c r="M2" s="84"/>
      <c r="N2" s="85"/>
      <c r="O2" s="85"/>
      <c r="P2" s="85"/>
    </row>
    <row r="3" spans="1:24" x14ac:dyDescent="0.4">
      <c r="B3" s="45" t="s">
        <v>52</v>
      </c>
      <c r="C3" s="1"/>
      <c r="D3" s="74"/>
      <c r="E3" s="85"/>
      <c r="F3" s="8"/>
      <c r="G3" s="8"/>
      <c r="H3" s="8"/>
      <c r="I3" s="8"/>
      <c r="J3" s="8"/>
      <c r="K3" s="85"/>
      <c r="L3" s="85"/>
      <c r="M3" s="8"/>
      <c r="N3" s="8"/>
      <c r="O3" s="8"/>
      <c r="P3" s="85"/>
    </row>
    <row r="4" spans="1:24" ht="22.5" customHeight="1" x14ac:dyDescent="0.45">
      <c r="B4" s="46" t="s">
        <v>13</v>
      </c>
      <c r="C4" s="17"/>
      <c r="D4" s="17"/>
      <c r="E4" s="15"/>
      <c r="F4" s="15"/>
      <c r="G4" s="47" t="s">
        <v>261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24" x14ac:dyDescent="0.4">
      <c r="B5" s="45" t="s">
        <v>50</v>
      </c>
      <c r="C5" s="1"/>
      <c r="D5" s="157"/>
      <c r="E5" s="158"/>
      <c r="F5" s="11"/>
      <c r="G5" s="11"/>
      <c r="H5" s="100"/>
      <c r="I5" s="100"/>
      <c r="J5" s="11"/>
      <c r="K5" s="86">
        <v>14005.4</v>
      </c>
      <c r="L5" s="181">
        <f>K5*18/100</f>
        <v>2520.9719999999998</v>
      </c>
      <c r="M5" s="2"/>
      <c r="N5" s="2"/>
      <c r="O5" s="2"/>
      <c r="P5" s="2"/>
      <c r="Q5" s="149"/>
    </row>
    <row r="6" spans="1:24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24" x14ac:dyDescent="0.4">
      <c r="B7" s="27"/>
      <c r="C7" s="24"/>
      <c r="D7" s="28"/>
      <c r="E7" s="44" t="s">
        <v>256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24" s="33" customFormat="1" ht="126" customHeight="1" x14ac:dyDescent="0.25">
      <c r="B8" s="34" t="s">
        <v>21</v>
      </c>
      <c r="C8" s="197" t="s">
        <v>262</v>
      </c>
      <c r="D8" s="197" t="s">
        <v>23</v>
      </c>
      <c r="E8" s="53" t="s">
        <v>24</v>
      </c>
      <c r="F8" s="53" t="s">
        <v>25</v>
      </c>
      <c r="G8" s="53" t="s">
        <v>26</v>
      </c>
      <c r="H8" s="57" t="s">
        <v>27</v>
      </c>
      <c r="I8" s="54" t="s">
        <v>28</v>
      </c>
      <c r="J8" s="53" t="s">
        <v>15</v>
      </c>
      <c r="K8" s="57" t="s">
        <v>29</v>
      </c>
      <c r="L8" s="57" t="s">
        <v>30</v>
      </c>
      <c r="M8" s="57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24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24" ht="29.25" customHeight="1" x14ac:dyDescent="0.4">
      <c r="B10" s="201">
        <v>44604</v>
      </c>
      <c r="C10" s="195">
        <v>14005.4</v>
      </c>
      <c r="D10" s="195">
        <v>2520.9719999999998</v>
      </c>
      <c r="E10" s="108">
        <v>2125.3874207830004</v>
      </c>
      <c r="F10" s="195">
        <v>0</v>
      </c>
      <c r="G10" s="108">
        <v>2530.2260004690002</v>
      </c>
      <c r="H10" s="178">
        <v>2.7163733888571113</v>
      </c>
      <c r="I10" s="108">
        <v>84.338635076000017</v>
      </c>
      <c r="J10" s="195">
        <v>0</v>
      </c>
      <c r="K10" s="108">
        <v>2.6034053109999999</v>
      </c>
      <c r="L10" s="195">
        <v>0</v>
      </c>
      <c r="M10" s="195">
        <v>0</v>
      </c>
      <c r="N10" s="195">
        <v>0</v>
      </c>
      <c r="O10" s="196">
        <f t="shared" ref="O10:O19" si="0">SUM(E10:N10)</f>
        <v>4745.2718350278583</v>
      </c>
      <c r="P10" s="196">
        <f t="shared" ref="P10:P19" si="1">O10-D10</f>
        <v>2224.2998350278585</v>
      </c>
      <c r="Q10" s="155">
        <f>ROUND((O10/C10%),4)</f>
        <v>33.881700000000002</v>
      </c>
      <c r="R10" s="148">
        <f t="shared" ref="R10:R23" si="2">(O10*10^7)/10^5</f>
        <v>474527.1835027858</v>
      </c>
      <c r="T10" s="88">
        <v>84.338635076000017</v>
      </c>
      <c r="U10" t="b">
        <f>T10=I10</f>
        <v>1</v>
      </c>
      <c r="V10" s="75">
        <f>T10-I10</f>
        <v>0</v>
      </c>
      <c r="W10" s="88">
        <v>2.6034053109999999</v>
      </c>
      <c r="X10" t="b">
        <f>W10=K10</f>
        <v>1</v>
      </c>
    </row>
    <row r="11" spans="1:24" ht="29.25" customHeight="1" x14ac:dyDescent="0.4">
      <c r="B11" s="201">
        <f>B10+1</f>
        <v>44605</v>
      </c>
      <c r="C11" s="195">
        <v>14005.4</v>
      </c>
      <c r="D11" s="195">
        <v>2520.9719999999998</v>
      </c>
      <c r="E11" s="108">
        <v>2125.3799948199994</v>
      </c>
      <c r="F11" s="195">
        <v>0</v>
      </c>
      <c r="G11" s="108">
        <v>2530.5017948400005</v>
      </c>
      <c r="H11" s="178">
        <v>2.7163733888571113</v>
      </c>
      <c r="I11" s="108">
        <v>83.874305076000027</v>
      </c>
      <c r="J11" s="195">
        <v>0</v>
      </c>
      <c r="K11" s="108">
        <v>2.6034053109999999</v>
      </c>
      <c r="L11" s="195">
        <v>0</v>
      </c>
      <c r="M11" s="195">
        <v>0</v>
      </c>
      <c r="N11" s="195">
        <v>0</v>
      </c>
      <c r="O11" s="196">
        <f t="shared" si="0"/>
        <v>4745.0758734358569</v>
      </c>
      <c r="P11" s="196">
        <f t="shared" si="1"/>
        <v>2224.1038734358572</v>
      </c>
      <c r="Q11" s="155">
        <f>ROUND((O11/C11%),4)</f>
        <v>33.880299999999998</v>
      </c>
      <c r="R11" s="148">
        <f t="shared" si="2"/>
        <v>474507.58734358568</v>
      </c>
      <c r="T11" s="88">
        <v>83.874305076000027</v>
      </c>
      <c r="U11" t="b">
        <f t="shared" ref="U11:U23" si="3">T11=I11</f>
        <v>1</v>
      </c>
      <c r="V11" s="75">
        <f t="shared" ref="V11:V23" si="4">T11-I11</f>
        <v>0</v>
      </c>
      <c r="W11" s="88">
        <v>2.6034053109999999</v>
      </c>
      <c r="X11" t="b">
        <f t="shared" ref="X11:X23" si="5">W11=K11</f>
        <v>1</v>
      </c>
    </row>
    <row r="12" spans="1:24" ht="29.25" customHeight="1" x14ac:dyDescent="0.4">
      <c r="B12" s="201">
        <f>B11+1</f>
        <v>44606</v>
      </c>
      <c r="C12" s="195">
        <v>14005.4</v>
      </c>
      <c r="D12" s="195">
        <v>2520.9720000000002</v>
      </c>
      <c r="E12" s="108">
        <v>2149.6527688550004</v>
      </c>
      <c r="F12" s="195">
        <v>0</v>
      </c>
      <c r="G12" s="108">
        <v>2480.3724143480003</v>
      </c>
      <c r="H12" s="178">
        <v>2.7163733888571113</v>
      </c>
      <c r="I12" s="108">
        <v>83.907142886000017</v>
      </c>
      <c r="J12" s="195">
        <v>0</v>
      </c>
      <c r="K12" s="108">
        <v>3.378803311</v>
      </c>
      <c r="L12" s="195">
        <v>0</v>
      </c>
      <c r="M12" s="195">
        <v>0</v>
      </c>
      <c r="N12" s="195">
        <v>0</v>
      </c>
      <c r="O12" s="196">
        <f t="shared" si="0"/>
        <v>4720.0275027888583</v>
      </c>
      <c r="P12" s="196">
        <f t="shared" si="1"/>
        <v>2199.0555027888581</v>
      </c>
      <c r="Q12" s="155">
        <f t="shared" ref="Q12:Q23" si="6">ROUND((O12/C12%),4)</f>
        <v>33.701500000000003</v>
      </c>
      <c r="R12" s="148">
        <f t="shared" si="2"/>
        <v>472002.75027888583</v>
      </c>
      <c r="S12" s="148">
        <f>O11-O12</f>
        <v>25.048370646998592</v>
      </c>
      <c r="T12" s="148">
        <v>83.907142886000017</v>
      </c>
      <c r="U12" t="b">
        <f t="shared" si="3"/>
        <v>1</v>
      </c>
      <c r="V12" s="75">
        <f t="shared" si="4"/>
        <v>0</v>
      </c>
      <c r="W12" s="88">
        <v>3.378803311</v>
      </c>
      <c r="X12" t="b">
        <f t="shared" si="5"/>
        <v>1</v>
      </c>
    </row>
    <row r="13" spans="1:24" ht="29.25" customHeight="1" x14ac:dyDescent="0.4">
      <c r="B13" s="201">
        <f t="shared" ref="B13:B23" si="7">B12+1</f>
        <v>44607</v>
      </c>
      <c r="C13" s="195">
        <v>14005.4</v>
      </c>
      <c r="D13" s="195">
        <v>2520.9719999999998</v>
      </c>
      <c r="E13" s="108">
        <v>2239.6453428939999</v>
      </c>
      <c r="F13" s="195">
        <v>0</v>
      </c>
      <c r="G13" s="108">
        <v>2379.6338260920002</v>
      </c>
      <c r="H13" s="178">
        <v>2.7163733888571113</v>
      </c>
      <c r="I13" s="108">
        <v>87.064768186000023</v>
      </c>
      <c r="J13" s="195">
        <v>0</v>
      </c>
      <c r="K13" s="108">
        <v>2.406746311</v>
      </c>
      <c r="L13" s="195">
        <v>0</v>
      </c>
      <c r="M13" s="195">
        <v>0</v>
      </c>
      <c r="N13" s="195">
        <v>0</v>
      </c>
      <c r="O13" s="196">
        <f t="shared" si="0"/>
        <v>4711.4670568718575</v>
      </c>
      <c r="P13" s="196">
        <f t="shared" si="1"/>
        <v>2190.4950568718577</v>
      </c>
      <c r="Q13" s="155">
        <f t="shared" si="6"/>
        <v>33.6404</v>
      </c>
      <c r="R13" s="148">
        <f t="shared" si="2"/>
        <v>471146.70568718575</v>
      </c>
      <c r="S13" s="148"/>
      <c r="T13" s="88">
        <v>87.064768186000023</v>
      </c>
      <c r="U13" t="b">
        <f t="shared" si="3"/>
        <v>1</v>
      </c>
      <c r="V13" s="75">
        <f t="shared" si="4"/>
        <v>0</v>
      </c>
      <c r="W13" s="88">
        <v>2.406746311</v>
      </c>
      <c r="X13" t="b">
        <f t="shared" si="5"/>
        <v>1</v>
      </c>
    </row>
    <row r="14" spans="1:24" ht="29.25" customHeight="1" x14ac:dyDescent="0.4">
      <c r="B14" s="201">
        <f t="shared" si="7"/>
        <v>44608</v>
      </c>
      <c r="C14" s="195">
        <v>14005.4</v>
      </c>
      <c r="D14" s="195">
        <v>2520.9719999999998</v>
      </c>
      <c r="E14" s="108">
        <v>2179.6379169300008</v>
      </c>
      <c r="F14" s="195">
        <v>0</v>
      </c>
      <c r="G14" s="108">
        <v>2430.3806843789998</v>
      </c>
      <c r="H14" s="178">
        <v>2.7163733888571113</v>
      </c>
      <c r="I14" s="108">
        <v>89.830552172000026</v>
      </c>
      <c r="J14" s="195">
        <v>0</v>
      </c>
      <c r="K14" s="108">
        <v>4.037088711</v>
      </c>
      <c r="L14" s="195">
        <v>0</v>
      </c>
      <c r="M14" s="195">
        <v>0</v>
      </c>
      <c r="N14" s="195">
        <v>0</v>
      </c>
      <c r="O14" s="196">
        <f t="shared" si="0"/>
        <v>4706.6026155808586</v>
      </c>
      <c r="P14" s="196">
        <f t="shared" si="1"/>
        <v>2185.6306155808588</v>
      </c>
      <c r="Q14" s="155">
        <f t="shared" si="6"/>
        <v>33.605600000000003</v>
      </c>
      <c r="R14" s="148">
        <f t="shared" si="2"/>
        <v>470660.26155808585</v>
      </c>
      <c r="S14" s="148"/>
      <c r="T14" s="88">
        <v>89.830552172000026</v>
      </c>
      <c r="U14" t="b">
        <f t="shared" si="3"/>
        <v>1</v>
      </c>
      <c r="V14" s="75">
        <f t="shared" si="4"/>
        <v>0</v>
      </c>
      <c r="W14" s="88">
        <v>4.037088711</v>
      </c>
      <c r="X14" t="b">
        <f t="shared" si="5"/>
        <v>1</v>
      </c>
    </row>
    <row r="15" spans="1:24" ht="29.25" customHeight="1" x14ac:dyDescent="0.4">
      <c r="A15" s="90"/>
      <c r="B15" s="201">
        <f t="shared" si="7"/>
        <v>44609</v>
      </c>
      <c r="C15" s="195">
        <v>14005.4</v>
      </c>
      <c r="D15" s="195">
        <v>2520.9719999999998</v>
      </c>
      <c r="E15" s="108">
        <v>2214.6304909680002</v>
      </c>
      <c r="F15" s="195">
        <v>0</v>
      </c>
      <c r="G15" s="108">
        <v>2380.1399033009998</v>
      </c>
      <c r="H15" s="178">
        <v>2.7163733888571113</v>
      </c>
      <c r="I15" s="108">
        <v>85.806135372000028</v>
      </c>
      <c r="J15" s="195">
        <v>0</v>
      </c>
      <c r="K15" s="108">
        <v>3.4582931110000001</v>
      </c>
      <c r="L15" s="195">
        <v>0</v>
      </c>
      <c r="M15" s="195">
        <v>0</v>
      </c>
      <c r="N15" s="195">
        <v>0</v>
      </c>
      <c r="O15" s="196">
        <f t="shared" si="0"/>
        <v>4686.7511961408582</v>
      </c>
      <c r="P15" s="196">
        <f t="shared" si="1"/>
        <v>2165.7791961408584</v>
      </c>
      <c r="Q15" s="155">
        <f t="shared" si="6"/>
        <v>33.463900000000002</v>
      </c>
      <c r="R15" s="148">
        <f t="shared" si="2"/>
        <v>468675.11961408582</v>
      </c>
      <c r="S15" s="148"/>
      <c r="T15" s="88">
        <v>85.806135372000028</v>
      </c>
      <c r="U15" t="b">
        <f t="shared" si="3"/>
        <v>1</v>
      </c>
      <c r="V15" s="75">
        <f t="shared" si="4"/>
        <v>0</v>
      </c>
      <c r="W15" s="88">
        <v>3.4582931110000001</v>
      </c>
      <c r="X15" t="b">
        <f t="shared" si="5"/>
        <v>1</v>
      </c>
    </row>
    <row r="16" spans="1:24" ht="29.25" customHeight="1" x14ac:dyDescent="0.4">
      <c r="A16" s="90"/>
      <c r="B16" s="201">
        <f t="shared" si="7"/>
        <v>44610</v>
      </c>
      <c r="C16" s="195">
        <v>14005.4</v>
      </c>
      <c r="D16" s="195">
        <v>2520.9719999999998</v>
      </c>
      <c r="E16" s="108">
        <v>2104.6230650030002</v>
      </c>
      <c r="F16" s="195">
        <v>0</v>
      </c>
      <c r="G16" s="108">
        <v>2380.4391247510002</v>
      </c>
      <c r="H16" s="178">
        <v>2.7163733888571113</v>
      </c>
      <c r="I16" s="108">
        <v>89.085437206000023</v>
      </c>
      <c r="J16" s="195">
        <v>0</v>
      </c>
      <c r="K16" s="108">
        <v>2.0229551109999999</v>
      </c>
      <c r="L16" s="195">
        <v>0</v>
      </c>
      <c r="M16" s="195">
        <v>0</v>
      </c>
      <c r="N16" s="195">
        <v>0</v>
      </c>
      <c r="O16" s="196">
        <f t="shared" si="0"/>
        <v>4578.8869554598577</v>
      </c>
      <c r="P16" s="196">
        <f t="shared" si="1"/>
        <v>2057.914955459858</v>
      </c>
      <c r="Q16" s="155">
        <f t="shared" si="6"/>
        <v>32.6937</v>
      </c>
      <c r="R16" s="148">
        <f t="shared" si="2"/>
        <v>457888.69554598577</v>
      </c>
      <c r="S16" s="148"/>
      <c r="T16" s="88">
        <v>89.085437206000023</v>
      </c>
      <c r="U16" t="b">
        <f t="shared" si="3"/>
        <v>1</v>
      </c>
      <c r="V16" s="75">
        <f t="shared" si="4"/>
        <v>0</v>
      </c>
      <c r="W16" s="88">
        <v>2.0229551109999999</v>
      </c>
      <c r="X16" t="b">
        <f t="shared" si="5"/>
        <v>1</v>
      </c>
    </row>
    <row r="17" spans="1:25" ht="29.25" customHeight="1" x14ac:dyDescent="0.4">
      <c r="A17" s="90"/>
      <c r="B17" s="201">
        <f t="shared" si="7"/>
        <v>44611</v>
      </c>
      <c r="C17" s="195">
        <v>14005.4</v>
      </c>
      <c r="D17" s="195">
        <v>2520.9719999999998</v>
      </c>
      <c r="E17" s="108">
        <v>2104.6156390410001</v>
      </c>
      <c r="F17" s="195">
        <v>0</v>
      </c>
      <c r="G17" s="108">
        <v>2380.7000616810001</v>
      </c>
      <c r="H17" s="178">
        <v>2.7163733888571113</v>
      </c>
      <c r="I17" s="108">
        <v>85.582596806000026</v>
      </c>
      <c r="J17" s="195">
        <v>0</v>
      </c>
      <c r="K17" s="108">
        <v>2.6722024979999999</v>
      </c>
      <c r="L17" s="195">
        <v>0</v>
      </c>
      <c r="M17" s="195">
        <v>0</v>
      </c>
      <c r="N17" s="195">
        <v>0</v>
      </c>
      <c r="O17" s="196">
        <f t="shared" si="0"/>
        <v>4576.2868734148569</v>
      </c>
      <c r="P17" s="196">
        <f t="shared" si="1"/>
        <v>2055.3148734148572</v>
      </c>
      <c r="Q17" s="155">
        <f t="shared" si="6"/>
        <v>32.675199999999997</v>
      </c>
      <c r="R17" s="148">
        <f t="shared" si="2"/>
        <v>457628.6873414857</v>
      </c>
      <c r="S17" s="148"/>
      <c r="T17" s="88">
        <v>85.582596806000026</v>
      </c>
      <c r="U17" t="b">
        <f t="shared" si="3"/>
        <v>1</v>
      </c>
      <c r="V17" s="75">
        <f t="shared" si="4"/>
        <v>0</v>
      </c>
      <c r="W17" s="88">
        <v>2.6722024979999999</v>
      </c>
      <c r="X17" t="b">
        <f t="shared" si="5"/>
        <v>1</v>
      </c>
    </row>
    <row r="18" spans="1:25" ht="29.25" customHeight="1" x14ac:dyDescent="0.4">
      <c r="A18" s="90"/>
      <c r="B18" s="201">
        <f t="shared" si="7"/>
        <v>44612</v>
      </c>
      <c r="C18" s="195">
        <v>14005.4</v>
      </c>
      <c r="D18" s="195">
        <v>2520.9719999999998</v>
      </c>
      <c r="E18" s="108">
        <v>2104.6082130780001</v>
      </c>
      <c r="F18" s="195">
        <v>0</v>
      </c>
      <c r="G18" s="108">
        <v>2380.9609986129999</v>
      </c>
      <c r="H18" s="178">
        <v>2.7163733888571113</v>
      </c>
      <c r="I18" s="108">
        <v>85.377174306000015</v>
      </c>
      <c r="J18" s="195">
        <v>0</v>
      </c>
      <c r="K18" s="108">
        <v>2.6722024979999999</v>
      </c>
      <c r="L18" s="195">
        <v>0</v>
      </c>
      <c r="M18" s="195">
        <v>0</v>
      </c>
      <c r="N18" s="195">
        <v>0</v>
      </c>
      <c r="O18" s="196">
        <f t="shared" si="0"/>
        <v>4576.3349618838565</v>
      </c>
      <c r="P18" s="196">
        <f t="shared" si="1"/>
        <v>2055.3629618838568</v>
      </c>
      <c r="Q18" s="155">
        <f t="shared" si="6"/>
        <v>32.6755</v>
      </c>
      <c r="R18" s="148">
        <f t="shared" si="2"/>
        <v>457633.49618838564</v>
      </c>
      <c r="S18" s="148"/>
      <c r="T18" s="88">
        <v>85.377174306000015</v>
      </c>
      <c r="U18" t="b">
        <f t="shared" si="3"/>
        <v>1</v>
      </c>
      <c r="V18" s="75">
        <f t="shared" si="4"/>
        <v>0</v>
      </c>
      <c r="W18" s="88">
        <v>2.6722024979999999</v>
      </c>
      <c r="X18" t="b">
        <f t="shared" si="5"/>
        <v>1</v>
      </c>
    </row>
    <row r="19" spans="1:25" ht="29.25" customHeight="1" x14ac:dyDescent="0.4">
      <c r="A19" s="90"/>
      <c r="B19" s="201">
        <f t="shared" si="7"/>
        <v>44613</v>
      </c>
      <c r="C19" s="195">
        <v>14005.4</v>
      </c>
      <c r="D19" s="195">
        <v>2520.9719999999998</v>
      </c>
      <c r="E19" s="108">
        <v>2104.600787114</v>
      </c>
      <c r="F19" s="195">
        <v>0</v>
      </c>
      <c r="G19" s="108">
        <v>2280.2810104320006</v>
      </c>
      <c r="H19" s="178">
        <v>2.7163733888571113</v>
      </c>
      <c r="I19" s="108">
        <v>86.855600033000016</v>
      </c>
      <c r="J19" s="195">
        <v>0</v>
      </c>
      <c r="K19" s="108">
        <v>4.2402629840000001</v>
      </c>
      <c r="L19" s="195">
        <v>0</v>
      </c>
      <c r="M19" s="195">
        <v>0</v>
      </c>
      <c r="N19" s="195">
        <v>0</v>
      </c>
      <c r="O19" s="196">
        <f t="shared" si="0"/>
        <v>4478.6940339518578</v>
      </c>
      <c r="P19" s="196">
        <f t="shared" si="1"/>
        <v>1957.7220339518581</v>
      </c>
      <c r="Q19" s="155">
        <f t="shared" si="6"/>
        <v>31.978300000000001</v>
      </c>
      <c r="R19" s="148">
        <f t="shared" si="2"/>
        <v>447869.40339518577</v>
      </c>
      <c r="S19" s="148"/>
      <c r="T19" s="88">
        <v>86.855600033000016</v>
      </c>
      <c r="U19" t="b">
        <f t="shared" si="3"/>
        <v>1</v>
      </c>
      <c r="V19" s="75">
        <f t="shared" si="4"/>
        <v>0</v>
      </c>
      <c r="W19" s="88">
        <v>4.2402629840000001</v>
      </c>
      <c r="X19" t="b">
        <f t="shared" si="5"/>
        <v>1</v>
      </c>
    </row>
    <row r="20" spans="1:25" ht="29.25" customHeight="1" x14ac:dyDescent="0.4">
      <c r="A20" s="90"/>
      <c r="B20" s="201">
        <f t="shared" si="7"/>
        <v>44614</v>
      </c>
      <c r="C20" s="195">
        <v>14005.4</v>
      </c>
      <c r="D20" s="195">
        <v>2520.9719999999998</v>
      </c>
      <c r="E20" s="108">
        <v>2154.59336115</v>
      </c>
      <c r="F20" s="195">
        <v>0</v>
      </c>
      <c r="G20" s="108">
        <v>2331.211672982</v>
      </c>
      <c r="H20" s="178">
        <v>2.7163733888571113</v>
      </c>
      <c r="I20" s="108">
        <v>85.002190706000022</v>
      </c>
      <c r="J20" s="195">
        <v>0</v>
      </c>
      <c r="K20" s="108">
        <v>1.6990800190000002</v>
      </c>
      <c r="L20" s="195">
        <v>0</v>
      </c>
      <c r="M20" s="195">
        <v>0</v>
      </c>
      <c r="N20" s="195">
        <v>0</v>
      </c>
      <c r="O20" s="196">
        <f t="shared" ref="O20:O23" si="8">SUM(E20:N20)</f>
        <v>4575.2226782458565</v>
      </c>
      <c r="P20" s="196">
        <f t="shared" ref="P20:P23" si="9">O20-D20</f>
        <v>2054.2506782458568</v>
      </c>
      <c r="Q20" s="155">
        <f t="shared" si="6"/>
        <v>32.6676</v>
      </c>
      <c r="R20" s="148">
        <f t="shared" si="2"/>
        <v>457522.26782458567</v>
      </c>
      <c r="S20" s="148"/>
      <c r="T20" s="88">
        <v>85.002190706000022</v>
      </c>
      <c r="U20" t="b">
        <f t="shared" si="3"/>
        <v>1</v>
      </c>
      <c r="V20" s="75">
        <f t="shared" si="4"/>
        <v>0</v>
      </c>
      <c r="W20" s="88">
        <v>1.6990800190000002</v>
      </c>
      <c r="X20" t="b">
        <f t="shared" si="5"/>
        <v>1</v>
      </c>
    </row>
    <row r="21" spans="1:25" ht="29.25" customHeight="1" x14ac:dyDescent="0.4">
      <c r="A21" s="90"/>
      <c r="B21" s="201">
        <f t="shared" si="7"/>
        <v>44615</v>
      </c>
      <c r="C21" s="195">
        <v>14005.4</v>
      </c>
      <c r="D21" s="195">
        <v>2520.9719999999998</v>
      </c>
      <c r="E21" s="108">
        <v>2159.5859351879999</v>
      </c>
      <c r="F21" s="195">
        <v>0</v>
      </c>
      <c r="G21" s="108">
        <v>2231.17096416</v>
      </c>
      <c r="H21" s="178">
        <v>2.7163733888571113</v>
      </c>
      <c r="I21" s="108">
        <v>86.056886893000012</v>
      </c>
      <c r="J21" s="195">
        <v>0</v>
      </c>
      <c r="K21" s="108">
        <v>0.67911957999999994</v>
      </c>
      <c r="L21" s="195">
        <v>0</v>
      </c>
      <c r="M21" s="195">
        <v>0</v>
      </c>
      <c r="N21" s="195">
        <v>0</v>
      </c>
      <c r="O21" s="196">
        <f t="shared" si="8"/>
        <v>4480.2092792098574</v>
      </c>
      <c r="P21" s="196">
        <f t="shared" si="9"/>
        <v>1959.2372792098577</v>
      </c>
      <c r="Q21" s="155">
        <f t="shared" si="6"/>
        <v>31.9892</v>
      </c>
      <c r="R21" s="148">
        <f t="shared" si="2"/>
        <v>448020.92792098573</v>
      </c>
      <c r="S21" s="148"/>
      <c r="T21" s="88">
        <v>86.056886893000012</v>
      </c>
      <c r="U21" t="b">
        <f t="shared" si="3"/>
        <v>1</v>
      </c>
      <c r="V21" s="75">
        <f t="shared" si="4"/>
        <v>0</v>
      </c>
      <c r="W21" s="88">
        <v>0.67911957999999994</v>
      </c>
      <c r="X21" t="b">
        <f t="shared" si="5"/>
        <v>1</v>
      </c>
      <c r="Y21" s="75">
        <f>W21-K21</f>
        <v>0</v>
      </c>
    </row>
    <row r="22" spans="1:25" ht="29.25" customHeight="1" x14ac:dyDescent="0.4">
      <c r="A22" s="90"/>
      <c r="B22" s="201">
        <f t="shared" si="7"/>
        <v>44616</v>
      </c>
      <c r="C22" s="195">
        <v>14005.4</v>
      </c>
      <c r="D22" s="195">
        <v>2520.9719999999998</v>
      </c>
      <c r="E22" s="108">
        <v>2384.5785092249998</v>
      </c>
      <c r="F22" s="195">
        <v>0</v>
      </c>
      <c r="G22" s="108">
        <v>2181.1081220570004</v>
      </c>
      <c r="H22" s="178">
        <v>2.7163733888571113</v>
      </c>
      <c r="I22" s="108">
        <v>87.54633349300002</v>
      </c>
      <c r="J22" s="195">
        <v>0</v>
      </c>
      <c r="K22" s="108">
        <v>3.7907811219999998</v>
      </c>
      <c r="L22" s="195">
        <v>0</v>
      </c>
      <c r="M22" s="195">
        <v>0</v>
      </c>
      <c r="N22" s="195">
        <v>0</v>
      </c>
      <c r="O22" s="196">
        <f t="shared" si="8"/>
        <v>4659.7401192858579</v>
      </c>
      <c r="P22" s="196">
        <f t="shared" si="9"/>
        <v>2138.7681192858581</v>
      </c>
      <c r="Q22" s="155">
        <f t="shared" si="6"/>
        <v>33.271000000000001</v>
      </c>
      <c r="R22" s="148">
        <f t="shared" si="2"/>
        <v>465974.01192858582</v>
      </c>
      <c r="S22" s="148"/>
      <c r="T22" s="88">
        <v>87.54633349300002</v>
      </c>
      <c r="U22" t="b">
        <f t="shared" si="3"/>
        <v>1</v>
      </c>
      <c r="V22" s="75">
        <f t="shared" si="4"/>
        <v>0</v>
      </c>
      <c r="W22" s="88">
        <v>3.7907811219999998</v>
      </c>
      <c r="X22" t="b">
        <f t="shared" si="5"/>
        <v>1</v>
      </c>
    </row>
    <row r="23" spans="1:25" ht="29.25" customHeight="1" x14ac:dyDescent="0.4">
      <c r="A23" s="90"/>
      <c r="B23" s="201">
        <f t="shared" si="7"/>
        <v>44617</v>
      </c>
      <c r="C23" s="195">
        <v>14005.4</v>
      </c>
      <c r="D23" s="195">
        <v>2520.9719999999998</v>
      </c>
      <c r="E23" s="108">
        <v>2214.5710832630002</v>
      </c>
      <c r="F23" s="195">
        <v>0</v>
      </c>
      <c r="G23" s="108">
        <v>2443.7511652510002</v>
      </c>
      <c r="H23" s="178">
        <v>2.7163733888571113</v>
      </c>
      <c r="I23" s="108">
        <v>80.018849693000021</v>
      </c>
      <c r="J23" s="195">
        <v>0</v>
      </c>
      <c r="K23" s="108">
        <v>5.3962478730000001</v>
      </c>
      <c r="L23" s="195">
        <v>0</v>
      </c>
      <c r="M23" s="195">
        <v>0</v>
      </c>
      <c r="N23" s="195">
        <v>0</v>
      </c>
      <c r="O23" s="196">
        <f t="shared" si="8"/>
        <v>4746.4537194688583</v>
      </c>
      <c r="P23" s="196">
        <f t="shared" si="9"/>
        <v>2225.4817194688585</v>
      </c>
      <c r="Q23" s="155">
        <f t="shared" si="6"/>
        <v>33.8902</v>
      </c>
      <c r="R23" s="148">
        <f t="shared" si="2"/>
        <v>474645.37194688583</v>
      </c>
      <c r="S23" s="148"/>
      <c r="T23" s="88">
        <v>80.018849693000021</v>
      </c>
      <c r="U23" t="b">
        <f t="shared" si="3"/>
        <v>1</v>
      </c>
      <c r="V23" s="75">
        <f t="shared" si="4"/>
        <v>0</v>
      </c>
      <c r="W23" s="88">
        <v>5.3962478730000001</v>
      </c>
      <c r="X23" t="b">
        <f t="shared" si="5"/>
        <v>1</v>
      </c>
    </row>
    <row r="24" spans="1:25" ht="29.25" customHeight="1" x14ac:dyDescent="0.4">
      <c r="A24" s="90"/>
      <c r="B24" s="132" t="s">
        <v>4</v>
      </c>
      <c r="C24" s="108">
        <v>0</v>
      </c>
      <c r="D24" s="198">
        <f>SUM(D10:D23)</f>
        <v>35293.608000000007</v>
      </c>
      <c r="E24" s="198">
        <f>SUM(E10:E23)</f>
        <v>30366.110528312001</v>
      </c>
      <c r="F24" s="198">
        <f>SUM(F10:F23)</f>
        <v>0</v>
      </c>
      <c r="G24" s="198">
        <f>SUM(G10:G23)</f>
        <v>33340.877743356003</v>
      </c>
      <c r="H24" s="198">
        <f>SUM(H10:H23)</f>
        <v>38.029227443999567</v>
      </c>
      <c r="I24" s="198">
        <f t="shared" ref="I24:O24" si="10">SUM(I10:I23)</f>
        <v>1200.3466079040004</v>
      </c>
      <c r="J24" s="198">
        <f t="shared" si="10"/>
        <v>0</v>
      </c>
      <c r="K24" s="198">
        <f t="shared" si="10"/>
        <v>41.660593751</v>
      </c>
      <c r="L24" s="198">
        <f t="shared" si="10"/>
        <v>0</v>
      </c>
      <c r="M24" s="198">
        <f t="shared" si="10"/>
        <v>0</v>
      </c>
      <c r="N24" s="198">
        <f t="shared" si="10"/>
        <v>0</v>
      </c>
      <c r="O24" s="199">
        <f t="shared" si="10"/>
        <v>64987.024700767004</v>
      </c>
      <c r="P24" s="199">
        <f>SUM(P10:P23)</f>
        <v>29693.416700767008</v>
      </c>
      <c r="Q24" s="155"/>
    </row>
    <row r="25" spans="1:25" ht="29.25" customHeight="1" x14ac:dyDescent="0.4">
      <c r="A25" s="90"/>
      <c r="B25" s="132" t="s">
        <v>3</v>
      </c>
      <c r="C25" s="108">
        <v>0</v>
      </c>
      <c r="D25" s="198">
        <f>AVERAGE(D10:D23)</f>
        <v>2520.9720000000007</v>
      </c>
      <c r="E25" s="198">
        <f t="shared" ref="E25:P25" si="11">AVERAGE(E10:E23)</f>
        <v>2169.0078948794285</v>
      </c>
      <c r="F25" s="198">
        <f t="shared" si="11"/>
        <v>0</v>
      </c>
      <c r="G25" s="198">
        <f t="shared" si="11"/>
        <v>2381.4912673825716</v>
      </c>
      <c r="H25" s="198">
        <f t="shared" si="11"/>
        <v>2.7163733888571118</v>
      </c>
      <c r="I25" s="198">
        <f t="shared" si="11"/>
        <v>85.739043421714314</v>
      </c>
      <c r="J25" s="198">
        <f t="shared" si="11"/>
        <v>0</v>
      </c>
      <c r="K25" s="198">
        <f t="shared" si="11"/>
        <v>2.9757566965</v>
      </c>
      <c r="L25" s="198">
        <f t="shared" si="11"/>
        <v>0</v>
      </c>
      <c r="M25" s="198">
        <f t="shared" si="11"/>
        <v>0</v>
      </c>
      <c r="N25" s="198">
        <f t="shared" si="11"/>
        <v>0</v>
      </c>
      <c r="O25" s="200">
        <f t="shared" si="11"/>
        <v>4641.9303357690715</v>
      </c>
      <c r="P25" s="200">
        <f t="shared" si="11"/>
        <v>2120.9583357690722</v>
      </c>
      <c r="Q25" s="155"/>
    </row>
    <row r="26" spans="1:25" x14ac:dyDescent="0.4">
      <c r="B26" s="21"/>
      <c r="C26" s="5"/>
      <c r="D26" s="5"/>
      <c r="E26" s="202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25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44"/>
      <c r="P27" s="1"/>
      <c r="Q27" s="156"/>
    </row>
    <row r="28" spans="1:25" ht="27" thickBot="1" x14ac:dyDescent="0.45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89" t="s">
        <v>225</v>
      </c>
      <c r="L28" s="189" t="s">
        <v>224</v>
      </c>
      <c r="M28" s="1"/>
      <c r="N28" s="1"/>
      <c r="O28" s="1"/>
      <c r="P28" s="1"/>
      <c r="Q28" s="156"/>
    </row>
    <row r="29" spans="1:25" x14ac:dyDescent="0.4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203">
        <v>640898843.5</v>
      </c>
      <c r="L29" s="172">
        <v>53962478.729999997</v>
      </c>
      <c r="M29" s="1"/>
      <c r="N29" s="1"/>
      <c r="O29" s="1"/>
      <c r="P29" s="1"/>
      <c r="Q29" s="156"/>
    </row>
    <row r="30" spans="1:25" x14ac:dyDescent="0.4">
      <c r="B30" s="5"/>
      <c r="C30" s="1"/>
      <c r="D30" s="1"/>
      <c r="E30" s="1"/>
      <c r="F30" s="1"/>
      <c r="G30" s="1"/>
      <c r="H30" s="1"/>
      <c r="I30" s="1"/>
      <c r="J30" s="1"/>
      <c r="K30" s="204">
        <v>95238600</v>
      </c>
      <c r="L30" s="246"/>
      <c r="M30" s="1"/>
      <c r="N30" s="22" t="s">
        <v>35</v>
      </c>
      <c r="O30" s="22"/>
      <c r="P30" s="22"/>
      <c r="Q30" s="156"/>
    </row>
    <row r="31" spans="1:25" x14ac:dyDescent="0.4">
      <c r="B31" s="5"/>
      <c r="C31" s="1"/>
      <c r="D31" s="74"/>
      <c r="E31" s="1"/>
      <c r="F31" s="1"/>
      <c r="G31" s="5"/>
      <c r="H31" s="192"/>
      <c r="I31" s="22"/>
      <c r="J31" s="22"/>
      <c r="K31" s="204">
        <v>104144</v>
      </c>
      <c r="L31" s="246"/>
      <c r="M31" s="192"/>
      <c r="N31" s="194"/>
      <c r="O31" s="22"/>
      <c r="P31" s="22"/>
      <c r="Q31" s="156"/>
    </row>
    <row r="32" spans="1:25" ht="27" thickBot="1" x14ac:dyDescent="0.45">
      <c r="B32" s="5"/>
      <c r="C32" s="1"/>
      <c r="D32" s="74"/>
      <c r="E32" s="1"/>
      <c r="F32" s="1"/>
      <c r="G32" s="5"/>
      <c r="H32" s="192"/>
      <c r="I32" s="22"/>
      <c r="J32" s="22"/>
      <c r="K32" s="205">
        <v>64081853.759999998</v>
      </c>
      <c r="L32" s="246"/>
      <c r="M32" s="192"/>
      <c r="N32" s="194"/>
      <c r="O32" s="22"/>
      <c r="P32" s="22"/>
      <c r="Q32" s="156"/>
    </row>
    <row r="33" spans="2:16" ht="27" thickBot="1" x14ac:dyDescent="0.45">
      <c r="B33" s="5"/>
      <c r="C33" s="1"/>
      <c r="D33" s="1"/>
      <c r="E33" s="1"/>
      <c r="F33" s="1"/>
      <c r="G33" s="5"/>
      <c r="H33" s="192"/>
      <c r="I33" s="242" t="s">
        <v>230</v>
      </c>
      <c r="J33" s="243"/>
      <c r="K33" s="184">
        <f>SUM(K29:K32)</f>
        <v>800323441.25999999</v>
      </c>
      <c r="L33" s="206">
        <f>SUM(L29:L32)</f>
        <v>53962478.729999997</v>
      </c>
      <c r="M33" s="192"/>
      <c r="N33" s="194"/>
      <c r="O33" s="22"/>
      <c r="P33" s="22"/>
    </row>
    <row r="34" spans="2:16" ht="27" thickTop="1" x14ac:dyDescent="0.4">
      <c r="B34" s="5" t="s">
        <v>41</v>
      </c>
      <c r="C34" s="1"/>
      <c r="D34" s="1"/>
      <c r="E34" s="1"/>
      <c r="F34" s="1"/>
      <c r="G34" s="5"/>
      <c r="H34" s="192"/>
      <c r="I34" s="242" t="s">
        <v>231</v>
      </c>
      <c r="J34" s="243"/>
      <c r="K34" s="188">
        <f>K33/10^7</f>
        <v>80.032344125999998</v>
      </c>
      <c r="L34" s="207">
        <f>L33/10^7</f>
        <v>5.3962478730000001</v>
      </c>
      <c r="M34" s="192"/>
      <c r="N34" s="194"/>
      <c r="O34" s="22"/>
      <c r="P34" s="22"/>
    </row>
    <row r="35" spans="2:16" x14ac:dyDescent="0.4">
      <c r="B35" s="5" t="s">
        <v>8</v>
      </c>
      <c r="G35" s="14"/>
      <c r="H35" s="192"/>
      <c r="N35" s="22" t="s">
        <v>10</v>
      </c>
    </row>
    <row r="36" spans="2:16" x14ac:dyDescent="0.4">
      <c r="B36" s="14"/>
      <c r="G36" s="14"/>
      <c r="H36" s="192"/>
    </row>
    <row r="37" spans="2:16" x14ac:dyDescent="0.4">
      <c r="B37" s="14"/>
      <c r="G37" s="14"/>
      <c r="H37" s="192"/>
    </row>
    <row r="38" spans="2:16" x14ac:dyDescent="0.4">
      <c r="B38" s="14"/>
      <c r="H38" s="192"/>
      <c r="I38" s="88"/>
    </row>
    <row r="39" spans="2:16" x14ac:dyDescent="0.4">
      <c r="H39" s="88"/>
      <c r="I39" s="88"/>
    </row>
    <row r="40" spans="2:16" x14ac:dyDescent="0.4">
      <c r="H40" s="88"/>
      <c r="I40" s="88"/>
    </row>
    <row r="41" spans="2:16" x14ac:dyDescent="0.4">
      <c r="H41" s="88"/>
      <c r="I41" s="88"/>
    </row>
  </sheetData>
  <mergeCells count="3">
    <mergeCell ref="L30:L32"/>
    <mergeCell ref="I33:J33"/>
    <mergeCell ref="I34:J34"/>
  </mergeCells>
  <pageMargins left="0.7" right="0.7" top="0.75" bottom="0.75" header="0.3" footer="0.3"/>
  <pageSetup paperSize="9"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zoomScale="55" zoomScaleNormal="55" workbookViewId="0">
      <selection activeCell="D17" sqref="D17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22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34.570312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  <col min="19" max="19" width="19.42578125" customWidth="1"/>
    <col min="20" max="20" width="16" customWidth="1"/>
    <col min="21" max="21" width="27.5703125" bestFit="1" customWidth="1"/>
    <col min="22" max="22" width="15.28515625" customWidth="1"/>
    <col min="26" max="26" width="14.5703125" customWidth="1"/>
  </cols>
  <sheetData>
    <row r="1" spans="1:27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27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58"/>
      <c r="M2" s="84"/>
      <c r="N2" s="85"/>
      <c r="O2" s="85"/>
      <c r="P2" s="85"/>
    </row>
    <row r="3" spans="1:27" x14ac:dyDescent="0.4">
      <c r="B3" s="45" t="s">
        <v>52</v>
      </c>
      <c r="C3" s="1"/>
      <c r="D3" s="74"/>
      <c r="E3" s="85"/>
      <c r="F3" s="8"/>
      <c r="G3" s="8"/>
      <c r="H3" s="8"/>
      <c r="I3" s="8"/>
      <c r="J3" s="8"/>
      <c r="K3" s="85"/>
      <c r="L3" s="85"/>
      <c r="M3" s="8"/>
      <c r="N3" s="8"/>
      <c r="O3" s="8"/>
      <c r="P3" s="85"/>
    </row>
    <row r="4" spans="1:27" ht="22.5" customHeight="1" x14ac:dyDescent="0.45">
      <c r="B4" s="46" t="s">
        <v>13</v>
      </c>
      <c r="C4" s="17"/>
      <c r="D4" s="17"/>
      <c r="E4" s="15"/>
      <c r="F4" s="15"/>
      <c r="G4" s="47" t="s">
        <v>263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27" x14ac:dyDescent="0.4">
      <c r="B5" s="45" t="s">
        <v>50</v>
      </c>
      <c r="C5" s="1"/>
      <c r="D5" s="157"/>
      <c r="E5" s="158"/>
      <c r="F5" s="11"/>
      <c r="G5" s="11"/>
      <c r="H5" s="100"/>
      <c r="I5" s="100"/>
      <c r="J5" s="11"/>
      <c r="K5" s="86">
        <v>13757.49</v>
      </c>
      <c r="L5" s="181">
        <f>K5*18/100</f>
        <v>2476.3481999999999</v>
      </c>
      <c r="M5" s="2"/>
      <c r="N5" s="2"/>
      <c r="O5" s="2"/>
      <c r="P5" s="2"/>
      <c r="Q5" s="149"/>
    </row>
    <row r="6" spans="1:27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27" x14ac:dyDescent="0.4">
      <c r="B7" s="27"/>
      <c r="C7" s="24"/>
      <c r="D7" s="28"/>
      <c r="E7" s="44" t="s">
        <v>256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27" s="33" customFormat="1" ht="126" customHeight="1" x14ac:dyDescent="0.25">
      <c r="B8" s="34" t="s">
        <v>21</v>
      </c>
      <c r="C8" s="197" t="s">
        <v>264</v>
      </c>
      <c r="D8" s="197" t="s">
        <v>23</v>
      </c>
      <c r="E8" s="53" t="s">
        <v>24</v>
      </c>
      <c r="F8" s="53" t="s">
        <v>25</v>
      </c>
      <c r="G8" s="53" t="s">
        <v>26</v>
      </c>
      <c r="H8" s="57" t="s">
        <v>27</v>
      </c>
      <c r="I8" s="54" t="s">
        <v>28</v>
      </c>
      <c r="J8" s="53" t="s">
        <v>15</v>
      </c>
      <c r="K8" s="57" t="s">
        <v>29</v>
      </c>
      <c r="L8" s="57" t="s">
        <v>30</v>
      </c>
      <c r="M8" s="57" t="s">
        <v>31</v>
      </c>
      <c r="N8" s="40" t="s">
        <v>32</v>
      </c>
      <c r="O8" s="40" t="s">
        <v>33</v>
      </c>
      <c r="P8" s="40" t="s">
        <v>34</v>
      </c>
      <c r="Q8" s="152"/>
      <c r="R8" s="153"/>
      <c r="T8" s="33" t="s">
        <v>28</v>
      </c>
      <c r="U8" s="209" t="s">
        <v>267</v>
      </c>
    </row>
    <row r="9" spans="1:27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  <c r="X9" t="s">
        <v>242</v>
      </c>
      <c r="Z9" t="s">
        <v>224</v>
      </c>
    </row>
    <row r="10" spans="1:27" ht="29.25" customHeight="1" x14ac:dyDescent="0.4">
      <c r="B10" s="201">
        <v>44618</v>
      </c>
      <c r="C10" s="195">
        <v>13757.49</v>
      </c>
      <c r="D10" s="195">
        <v>2476.3481999999999</v>
      </c>
      <c r="E10" s="108">
        <v>2214.5636572980002</v>
      </c>
      <c r="F10" s="195">
        <v>0</v>
      </c>
      <c r="G10" s="108">
        <v>2444.0137155130001</v>
      </c>
      <c r="H10" s="178">
        <v>2.7428397999285647</v>
      </c>
      <c r="I10" s="108">
        <v>86.047882393000037</v>
      </c>
      <c r="J10" s="195">
        <v>0</v>
      </c>
      <c r="K10" s="108">
        <v>5.3962478730000001</v>
      </c>
      <c r="L10" s="195">
        <v>0</v>
      </c>
      <c r="M10" s="195">
        <v>0</v>
      </c>
      <c r="N10" s="195">
        <v>0</v>
      </c>
      <c r="O10" s="196">
        <f t="shared" ref="O10:O11" si="0">SUM(E10:N10)</f>
        <v>4752.7643428769279</v>
      </c>
      <c r="P10" s="196">
        <f t="shared" ref="P10:P11" si="1">O10-D10</f>
        <v>2276.416142876928</v>
      </c>
      <c r="Q10" s="155">
        <f>ROUND((O10/C10%),4)</f>
        <v>34.546700000000001</v>
      </c>
      <c r="R10" s="148">
        <f t="shared" ref="R10:R23" si="2">(O10*10^7)/10^5</f>
        <v>475276.43428769277</v>
      </c>
      <c r="T10" s="156">
        <v>86.057199826000002</v>
      </c>
      <c r="U10" s="156">
        <v>5.3962478730000001</v>
      </c>
      <c r="V10" s="210">
        <f>I10-T10</f>
        <v>-9.3174329999641259E-3</v>
      </c>
      <c r="W10" s="210">
        <f>K10-U10</f>
        <v>0</v>
      </c>
      <c r="X10">
        <v>86.047882393000023</v>
      </c>
      <c r="Y10" t="b">
        <f>X10=I10</f>
        <v>1</v>
      </c>
      <c r="Z10" s="75">
        <v>5.3962478730000001</v>
      </c>
      <c r="AA10" s="88" t="b">
        <f>Z10=K10</f>
        <v>1</v>
      </c>
    </row>
    <row r="11" spans="1:27" ht="29.25" customHeight="1" x14ac:dyDescent="0.4">
      <c r="B11" s="201">
        <f>B10+1</f>
        <v>44619</v>
      </c>
      <c r="C11" s="195">
        <v>13757.49</v>
      </c>
      <c r="D11" s="195">
        <v>2476.3481999999999</v>
      </c>
      <c r="E11" s="108">
        <v>2214.5562313359997</v>
      </c>
      <c r="F11" s="195">
        <v>0</v>
      </c>
      <c r="G11" s="108">
        <v>2444.276265775</v>
      </c>
      <c r="H11" s="178">
        <v>2.7428397999285647</v>
      </c>
      <c r="I11" s="108">
        <v>88.460216093000028</v>
      </c>
      <c r="J11" s="195">
        <v>0</v>
      </c>
      <c r="K11" s="108">
        <v>5.3962478730000001</v>
      </c>
      <c r="L11" s="195">
        <v>0</v>
      </c>
      <c r="M11" s="195">
        <v>0</v>
      </c>
      <c r="N11" s="195">
        <v>0</v>
      </c>
      <c r="O11" s="196">
        <f t="shared" si="0"/>
        <v>4755.4318008769278</v>
      </c>
      <c r="P11" s="196">
        <f t="shared" si="1"/>
        <v>2279.0836008769279</v>
      </c>
      <c r="Q11" s="155">
        <f>ROUND((O11/C11%),4)</f>
        <v>34.566099999999999</v>
      </c>
      <c r="R11" s="148">
        <f t="shared" si="2"/>
        <v>475543.1800876928</v>
      </c>
      <c r="T11" s="156">
        <v>88.469533525999992</v>
      </c>
      <c r="U11" s="156">
        <v>5.3962478730000001</v>
      </c>
      <c r="V11" s="210">
        <f t="shared" ref="V11:V23" si="3">I11-T11</f>
        <v>-9.3174329999641259E-3</v>
      </c>
      <c r="W11" s="210">
        <f t="shared" ref="W11:W23" si="4">K11-U11</f>
        <v>0</v>
      </c>
      <c r="X11">
        <v>88.460216093000014</v>
      </c>
      <c r="Y11" t="b">
        <f t="shared" ref="Y11:Y23" si="5">X11=I11</f>
        <v>1</v>
      </c>
      <c r="Z11" s="75">
        <v>5.3962478730000001</v>
      </c>
      <c r="AA11" s="88" t="b">
        <f t="shared" ref="AA11:AA23" si="6">Z11=K11</f>
        <v>1</v>
      </c>
    </row>
    <row r="12" spans="1:27" ht="29.25" customHeight="1" x14ac:dyDescent="0.4">
      <c r="B12" s="201">
        <f>B11+1</f>
        <v>44620</v>
      </c>
      <c r="C12" s="195">
        <v>13757.49</v>
      </c>
      <c r="D12" s="195">
        <v>2476.3481999999999</v>
      </c>
      <c r="E12" s="108">
        <v>2229.5488053710001</v>
      </c>
      <c r="F12" s="195">
        <v>0</v>
      </c>
      <c r="G12" s="108">
        <v>2409.3536901879997</v>
      </c>
      <c r="H12" s="178">
        <v>2.7428397999285647</v>
      </c>
      <c r="I12" s="108">
        <v>107.86538259300004</v>
      </c>
      <c r="J12" s="195">
        <v>0</v>
      </c>
      <c r="K12" s="108">
        <v>1.5922928610000013</v>
      </c>
      <c r="L12" s="195">
        <v>0</v>
      </c>
      <c r="M12" s="195">
        <v>0</v>
      </c>
      <c r="N12" s="195">
        <v>0</v>
      </c>
      <c r="O12" s="196">
        <f t="shared" ref="O12:O13" si="7">SUM(E12:N12)</f>
        <v>4751.1030108129271</v>
      </c>
      <c r="P12" s="196">
        <f t="shared" ref="P12:P13" si="8">O12-D12</f>
        <v>2274.7548108129272</v>
      </c>
      <c r="Q12" s="155">
        <f t="shared" ref="Q12:Q23" si="9">ROUND((O12/C12%),4)</f>
        <v>34.534700000000001</v>
      </c>
      <c r="R12" s="148">
        <f t="shared" si="2"/>
        <v>475110.30108129274</v>
      </c>
      <c r="S12" s="148"/>
      <c r="T12" s="156">
        <v>107.87476495599999</v>
      </c>
      <c r="U12" s="156">
        <v>1.592292861</v>
      </c>
      <c r="V12" s="210">
        <f t="shared" si="3"/>
        <v>-9.3823629999576497E-3</v>
      </c>
      <c r="W12" s="210">
        <f t="shared" si="4"/>
        <v>0</v>
      </c>
      <c r="X12">
        <v>107.86538259300002</v>
      </c>
      <c r="Y12" t="b">
        <f t="shared" si="5"/>
        <v>1</v>
      </c>
      <c r="Z12" s="75">
        <v>1.592292861</v>
      </c>
      <c r="AA12" s="88" t="b">
        <f t="shared" si="6"/>
        <v>1</v>
      </c>
    </row>
    <row r="13" spans="1:27" ht="29.25" customHeight="1" x14ac:dyDescent="0.4">
      <c r="B13" s="201">
        <f t="shared" ref="B13:B23" si="10">B12+1</f>
        <v>44621</v>
      </c>
      <c r="C13" s="195">
        <v>13757.49</v>
      </c>
      <c r="D13" s="195">
        <v>2476.3481999999999</v>
      </c>
      <c r="E13" s="108">
        <v>2229.5413794090005</v>
      </c>
      <c r="F13" s="195">
        <v>0</v>
      </c>
      <c r="G13" s="108">
        <v>2409.612620288</v>
      </c>
      <c r="H13" s="178">
        <v>2.7428397999285647</v>
      </c>
      <c r="I13" s="108">
        <v>123.45812609300003</v>
      </c>
      <c r="J13" s="195">
        <v>0</v>
      </c>
      <c r="K13" s="108">
        <v>2.7561704449999986</v>
      </c>
      <c r="L13" s="195">
        <v>0</v>
      </c>
      <c r="M13" s="195">
        <v>0</v>
      </c>
      <c r="N13" s="195">
        <v>0</v>
      </c>
      <c r="O13" s="196">
        <f t="shared" si="7"/>
        <v>4768.1111360349287</v>
      </c>
      <c r="P13" s="196">
        <f t="shared" si="8"/>
        <v>2291.7629360349288</v>
      </c>
      <c r="Q13" s="155">
        <f t="shared" si="9"/>
        <v>34.658299999999997</v>
      </c>
      <c r="R13" s="148">
        <f t="shared" si="2"/>
        <v>476811.11360349291</v>
      </c>
      <c r="S13" s="148"/>
      <c r="T13" s="156">
        <v>123.46750845599999</v>
      </c>
      <c r="U13" s="156">
        <v>2.756170445</v>
      </c>
      <c r="V13" s="210">
        <f t="shared" si="3"/>
        <v>-9.3823629999576497E-3</v>
      </c>
      <c r="W13" s="210">
        <f t="shared" si="4"/>
        <v>0</v>
      </c>
      <c r="X13">
        <v>123.458126093</v>
      </c>
      <c r="Y13" t="b">
        <f t="shared" si="5"/>
        <v>1</v>
      </c>
      <c r="Z13" s="75">
        <v>2.756170445</v>
      </c>
      <c r="AA13" s="88" t="b">
        <f t="shared" si="6"/>
        <v>1</v>
      </c>
    </row>
    <row r="14" spans="1:27" ht="29.25" customHeight="1" x14ac:dyDescent="0.4">
      <c r="B14" s="201">
        <f t="shared" si="10"/>
        <v>44622</v>
      </c>
      <c r="C14" s="195">
        <v>13757.49</v>
      </c>
      <c r="D14" s="195">
        <v>2476.3481999999999</v>
      </c>
      <c r="E14" s="108">
        <v>2254.5339534450009</v>
      </c>
      <c r="F14" s="195">
        <v>0</v>
      </c>
      <c r="G14" s="108">
        <v>2450.3206538039999</v>
      </c>
      <c r="H14" s="178">
        <v>2.7428397999285647</v>
      </c>
      <c r="I14" s="108">
        <v>107.23354359300004</v>
      </c>
      <c r="J14" s="195">
        <v>0</v>
      </c>
      <c r="K14" s="108">
        <v>1.6061179449999987</v>
      </c>
      <c r="L14" s="195">
        <v>0</v>
      </c>
      <c r="M14" s="195">
        <v>0</v>
      </c>
      <c r="N14" s="195">
        <v>0</v>
      </c>
      <c r="O14" s="196">
        <f t="shared" ref="O14" si="11">SUM(E14:N14)</f>
        <v>4816.4371085869288</v>
      </c>
      <c r="P14" s="196">
        <f t="shared" ref="P14" si="12">O14-D14</f>
        <v>2340.0889085869289</v>
      </c>
      <c r="Q14" s="155">
        <f t="shared" si="9"/>
        <v>35.009599999999999</v>
      </c>
      <c r="R14" s="148">
        <f t="shared" si="2"/>
        <v>481643.71085869288</v>
      </c>
      <c r="S14" s="148"/>
      <c r="T14" s="156">
        <v>107.242920156</v>
      </c>
      <c r="U14" s="156">
        <v>1.6061179449999998</v>
      </c>
      <c r="V14" s="210">
        <f t="shared" si="3"/>
        <v>-9.3765629999609246E-3</v>
      </c>
      <c r="W14" s="210">
        <f t="shared" si="4"/>
        <v>0</v>
      </c>
      <c r="X14">
        <v>107.23354359300002</v>
      </c>
      <c r="Y14" t="b">
        <f t="shared" si="5"/>
        <v>1</v>
      </c>
      <c r="Z14" s="75">
        <v>1.6061179449999998</v>
      </c>
      <c r="AA14" s="88" t="b">
        <f t="shared" si="6"/>
        <v>1</v>
      </c>
    </row>
    <row r="15" spans="1:27" ht="29.25" customHeight="1" x14ac:dyDescent="0.4">
      <c r="A15" s="90"/>
      <c r="B15" s="201">
        <f t="shared" si="10"/>
        <v>44623</v>
      </c>
      <c r="C15" s="195">
        <v>13757.49</v>
      </c>
      <c r="D15" s="195">
        <v>2476.3481999999999</v>
      </c>
      <c r="E15" s="108">
        <v>2384.5265274819994</v>
      </c>
      <c r="F15" s="195">
        <v>0</v>
      </c>
      <c r="G15" s="108">
        <v>2461.0072427660002</v>
      </c>
      <c r="H15" s="178">
        <v>2.7428397999285647</v>
      </c>
      <c r="I15" s="108">
        <v>81.022719591000026</v>
      </c>
      <c r="J15" s="195">
        <v>0</v>
      </c>
      <c r="K15" s="108">
        <v>2.2771184450000002</v>
      </c>
      <c r="L15" s="195">
        <v>0</v>
      </c>
      <c r="M15" s="195">
        <v>0</v>
      </c>
      <c r="N15" s="195">
        <v>0</v>
      </c>
      <c r="O15" s="196">
        <f t="shared" ref="O15:O16" si="13">SUM(E15:N15)</f>
        <v>4931.576448083928</v>
      </c>
      <c r="P15" s="196">
        <f t="shared" ref="P15:P16" si="14">O15-D15</f>
        <v>2455.2282480839281</v>
      </c>
      <c r="Q15" s="155">
        <f t="shared" si="9"/>
        <v>35.846499999999999</v>
      </c>
      <c r="R15" s="148">
        <f t="shared" si="2"/>
        <v>493157.6448083928</v>
      </c>
      <c r="S15" s="148"/>
      <c r="T15" s="156">
        <v>81.032031254000003</v>
      </c>
      <c r="U15" s="156">
        <v>2.2771184449999997</v>
      </c>
      <c r="V15" s="210">
        <f t="shared" si="3"/>
        <v>-9.3116629999769884E-3</v>
      </c>
      <c r="W15" s="210">
        <f t="shared" si="4"/>
        <v>0</v>
      </c>
      <c r="X15">
        <v>81.022719591000012</v>
      </c>
      <c r="Y15" t="b">
        <f t="shared" si="5"/>
        <v>1</v>
      </c>
      <c r="Z15" s="75">
        <v>2.2771184449999997</v>
      </c>
      <c r="AA15" s="88" t="b">
        <f t="shared" si="6"/>
        <v>1</v>
      </c>
    </row>
    <row r="16" spans="1:27" ht="29.25" customHeight="1" x14ac:dyDescent="0.4">
      <c r="A16" s="90"/>
      <c r="B16" s="201">
        <f t="shared" si="10"/>
        <v>44624</v>
      </c>
      <c r="C16" s="195">
        <v>13757.49</v>
      </c>
      <c r="D16" s="195">
        <v>2476.3481999999999</v>
      </c>
      <c r="E16" s="108">
        <v>2131.1386515200006</v>
      </c>
      <c r="F16" s="195">
        <v>0</v>
      </c>
      <c r="G16" s="108">
        <v>2602.608350167</v>
      </c>
      <c r="H16" s="178">
        <v>2.7428397999285647</v>
      </c>
      <c r="I16" s="108">
        <v>82.813982861000028</v>
      </c>
      <c r="J16" s="195">
        <v>0</v>
      </c>
      <c r="K16" s="108">
        <v>2.4891676549999997</v>
      </c>
      <c r="L16" s="195">
        <v>0</v>
      </c>
      <c r="M16" s="195">
        <v>0</v>
      </c>
      <c r="N16" s="195">
        <v>0</v>
      </c>
      <c r="O16" s="196">
        <f t="shared" si="13"/>
        <v>4821.7929920029292</v>
      </c>
      <c r="P16" s="196">
        <f t="shared" si="14"/>
        <v>2345.4447920029293</v>
      </c>
      <c r="Q16" s="155">
        <f t="shared" si="9"/>
        <v>35.048499999999997</v>
      </c>
      <c r="R16" s="148">
        <f t="shared" si="2"/>
        <v>482179.29920029291</v>
      </c>
      <c r="S16" s="148"/>
      <c r="T16" s="156">
        <v>82.815574224000002</v>
      </c>
      <c r="U16" s="156">
        <v>2.4891676550000001</v>
      </c>
      <c r="V16" s="210">
        <f t="shared" si="3"/>
        <v>-1.5913629999744217E-3</v>
      </c>
      <c r="W16" s="210">
        <f t="shared" si="4"/>
        <v>0</v>
      </c>
      <c r="X16">
        <v>82.813982861000028</v>
      </c>
      <c r="Y16" t="b">
        <f t="shared" si="5"/>
        <v>1</v>
      </c>
      <c r="Z16" s="75">
        <v>2.4891676550000001</v>
      </c>
      <c r="AA16" s="88" t="b">
        <f t="shared" si="6"/>
        <v>1</v>
      </c>
    </row>
    <row r="17" spans="1:27" ht="29.25" customHeight="1" x14ac:dyDescent="0.4">
      <c r="A17" s="90"/>
      <c r="B17" s="201">
        <f t="shared" si="10"/>
        <v>44625</v>
      </c>
      <c r="C17" s="195">
        <v>13757.49</v>
      </c>
      <c r="D17" s="195">
        <v>2476.3481999999999</v>
      </c>
      <c r="E17" s="108">
        <v>2131.1312255570001</v>
      </c>
      <c r="F17" s="195">
        <v>0</v>
      </c>
      <c r="G17" s="108">
        <v>2602.8890092359998</v>
      </c>
      <c r="H17" s="178">
        <v>2.7428397999285647</v>
      </c>
      <c r="I17" s="108">
        <v>82.946881161000022</v>
      </c>
      <c r="J17" s="195">
        <v>0</v>
      </c>
      <c r="K17" s="108">
        <v>4.842675292</v>
      </c>
      <c r="L17" s="195">
        <v>0</v>
      </c>
      <c r="M17" s="195">
        <v>0</v>
      </c>
      <c r="N17" s="195">
        <v>0</v>
      </c>
      <c r="O17" s="196">
        <f t="shared" ref="O17:O23" si="15">SUM(E17:N17)</f>
        <v>4824.552631045929</v>
      </c>
      <c r="P17" s="196">
        <f t="shared" ref="P17:P23" si="16">O17-D17</f>
        <v>2348.2044310459291</v>
      </c>
      <c r="Q17" s="155">
        <f t="shared" si="9"/>
        <v>35.068600000000004</v>
      </c>
      <c r="R17" s="148">
        <f t="shared" si="2"/>
        <v>482455.26310459292</v>
      </c>
      <c r="S17" s="148"/>
      <c r="T17" s="156">
        <v>82.946881223999995</v>
      </c>
      <c r="U17" s="156">
        <v>4.842675292</v>
      </c>
      <c r="V17" s="210">
        <f t="shared" si="3"/>
        <v>-6.2999973238220264E-8</v>
      </c>
      <c r="W17" s="210">
        <f t="shared" si="4"/>
        <v>0</v>
      </c>
      <c r="X17">
        <v>82.946881161000022</v>
      </c>
      <c r="Y17" t="b">
        <f t="shared" si="5"/>
        <v>1</v>
      </c>
      <c r="Z17" s="75">
        <v>4.842675292</v>
      </c>
      <c r="AA17" s="88" t="b">
        <f t="shared" si="6"/>
        <v>1</v>
      </c>
    </row>
    <row r="18" spans="1:27" ht="29.25" customHeight="1" x14ac:dyDescent="0.4">
      <c r="A18" s="90"/>
      <c r="B18" s="201">
        <f t="shared" si="10"/>
        <v>44626</v>
      </c>
      <c r="C18" s="195">
        <v>13757.49</v>
      </c>
      <c r="D18" s="195">
        <v>2476.3481999999999</v>
      </c>
      <c r="E18" s="108">
        <v>2131.1237995920001</v>
      </c>
      <c r="F18" s="195">
        <v>0</v>
      </c>
      <c r="G18" s="108">
        <v>2603.1696683050009</v>
      </c>
      <c r="H18" s="178">
        <v>2.7428397999285647</v>
      </c>
      <c r="I18" s="108">
        <v>82.480491161000032</v>
      </c>
      <c r="J18" s="195">
        <v>0</v>
      </c>
      <c r="K18" s="108">
        <v>4.842675292</v>
      </c>
      <c r="L18" s="195">
        <v>0</v>
      </c>
      <c r="M18" s="195">
        <v>0</v>
      </c>
      <c r="N18" s="195">
        <v>0</v>
      </c>
      <c r="O18" s="196">
        <f t="shared" si="15"/>
        <v>4824.3594741499301</v>
      </c>
      <c r="P18" s="196">
        <f t="shared" si="16"/>
        <v>2348.0112741499302</v>
      </c>
      <c r="Q18" s="155">
        <f t="shared" si="9"/>
        <v>35.067100000000003</v>
      </c>
      <c r="R18" s="148">
        <f t="shared" si="2"/>
        <v>482435.94741499296</v>
      </c>
      <c r="S18" s="148"/>
      <c r="T18" s="156">
        <v>82.480491224000005</v>
      </c>
      <c r="U18" s="156">
        <v>4.842675292</v>
      </c>
      <c r="V18" s="210">
        <f t="shared" si="3"/>
        <v>-6.2999973238220264E-8</v>
      </c>
      <c r="W18" s="210">
        <f t="shared" si="4"/>
        <v>0</v>
      </c>
      <c r="X18">
        <v>82.480491161000032</v>
      </c>
      <c r="Y18" t="b">
        <f t="shared" si="5"/>
        <v>1</v>
      </c>
      <c r="Z18" s="75">
        <v>4.842675292</v>
      </c>
      <c r="AA18" s="88" t="b">
        <f t="shared" si="6"/>
        <v>1</v>
      </c>
    </row>
    <row r="19" spans="1:27" ht="29.25" customHeight="1" x14ac:dyDescent="0.4">
      <c r="A19" s="90"/>
      <c r="B19" s="201">
        <f t="shared" si="10"/>
        <v>44627</v>
      </c>
      <c r="C19" s="195">
        <v>13757.49</v>
      </c>
      <c r="D19" s="195">
        <v>2476.3481999999999</v>
      </c>
      <c r="E19" s="108">
        <v>2204.4968236300001</v>
      </c>
      <c r="F19" s="195">
        <v>0</v>
      </c>
      <c r="G19" s="108">
        <v>2562.9540661639994</v>
      </c>
      <c r="H19" s="178">
        <v>2.7428397999285647</v>
      </c>
      <c r="I19" s="108">
        <v>88.07683706100002</v>
      </c>
      <c r="J19" s="195">
        <v>0</v>
      </c>
      <c r="K19" s="108">
        <v>2.8800731389999998</v>
      </c>
      <c r="L19" s="195">
        <v>0</v>
      </c>
      <c r="M19" s="195">
        <v>0</v>
      </c>
      <c r="N19" s="195">
        <v>0</v>
      </c>
      <c r="O19" s="196">
        <f t="shared" si="15"/>
        <v>4861.1506397939283</v>
      </c>
      <c r="P19" s="196">
        <f t="shared" si="16"/>
        <v>2384.8024397939284</v>
      </c>
      <c r="Q19" s="155">
        <f t="shared" si="9"/>
        <v>35.334600000000002</v>
      </c>
      <c r="R19" s="148">
        <f t="shared" si="2"/>
        <v>486115.06397939287</v>
      </c>
      <c r="S19" s="148"/>
      <c r="T19" s="156">
        <v>88.076837124000008</v>
      </c>
      <c r="U19" s="156">
        <v>2.8800731389999998</v>
      </c>
      <c r="V19" s="210">
        <f t="shared" si="3"/>
        <v>-6.2999987449074979E-8</v>
      </c>
      <c r="W19" s="210">
        <f t="shared" si="4"/>
        <v>0</v>
      </c>
      <c r="X19">
        <v>88.07683706100002</v>
      </c>
      <c r="Y19" t="b">
        <f t="shared" si="5"/>
        <v>1</v>
      </c>
      <c r="Z19" s="75">
        <v>2.8800731389999998</v>
      </c>
      <c r="AA19" s="88" t="b">
        <f t="shared" si="6"/>
        <v>1</v>
      </c>
    </row>
    <row r="20" spans="1:27" ht="29.25" customHeight="1" x14ac:dyDescent="0.4">
      <c r="A20" s="90"/>
      <c r="B20" s="201">
        <f t="shared" si="10"/>
        <v>44628</v>
      </c>
      <c r="C20" s="195">
        <v>13757.49</v>
      </c>
      <c r="D20" s="195">
        <v>2476.3481999999999</v>
      </c>
      <c r="E20" s="108">
        <v>2191.489397666001</v>
      </c>
      <c r="F20" s="195">
        <v>0</v>
      </c>
      <c r="G20" s="108">
        <v>2543.1443131319998</v>
      </c>
      <c r="H20" s="178">
        <v>2.7428397999285647</v>
      </c>
      <c r="I20" s="108">
        <v>89.660743409000034</v>
      </c>
      <c r="J20" s="195">
        <v>0</v>
      </c>
      <c r="K20" s="108">
        <v>5.2701583860000003</v>
      </c>
      <c r="L20" s="195">
        <v>0</v>
      </c>
      <c r="M20" s="195">
        <v>0</v>
      </c>
      <c r="N20" s="195">
        <v>0</v>
      </c>
      <c r="O20" s="196">
        <f t="shared" si="15"/>
        <v>4832.307452392929</v>
      </c>
      <c r="P20" s="196">
        <f t="shared" si="16"/>
        <v>2355.9592523929291</v>
      </c>
      <c r="Q20" s="155">
        <f t="shared" si="9"/>
        <v>35.124899999999997</v>
      </c>
      <c r="R20" s="148">
        <f t="shared" si="2"/>
        <v>483230.74523929291</v>
      </c>
      <c r="S20" s="148"/>
      <c r="T20" s="156">
        <v>89.670199871999998</v>
      </c>
      <c r="U20" s="156">
        <v>5.2701583860000003</v>
      </c>
      <c r="V20" s="210">
        <f t="shared" si="3"/>
        <v>-9.4564629999638328E-3</v>
      </c>
      <c r="W20" s="210">
        <f t="shared" si="4"/>
        <v>0</v>
      </c>
      <c r="X20">
        <v>89.66074340900002</v>
      </c>
      <c r="Y20" t="b">
        <f t="shared" si="5"/>
        <v>1</v>
      </c>
      <c r="Z20" s="75">
        <v>5.2701583860000003</v>
      </c>
      <c r="AA20" s="88" t="b">
        <f t="shared" si="6"/>
        <v>1</v>
      </c>
    </row>
    <row r="21" spans="1:27" ht="29.25" customHeight="1" x14ac:dyDescent="0.4">
      <c r="A21" s="90"/>
      <c r="B21" s="201">
        <f t="shared" si="10"/>
        <v>44629</v>
      </c>
      <c r="C21" s="195">
        <v>13757.49</v>
      </c>
      <c r="D21" s="195">
        <v>2476.3481999999999</v>
      </c>
      <c r="E21" s="108">
        <v>2111.5071865190007</v>
      </c>
      <c r="F21" s="195">
        <v>0</v>
      </c>
      <c r="G21" s="108">
        <v>2624.2130586880003</v>
      </c>
      <c r="H21" s="178">
        <v>2.7428397999285647</v>
      </c>
      <c r="I21" s="108">
        <v>89.160038229000037</v>
      </c>
      <c r="J21" s="195">
        <v>0</v>
      </c>
      <c r="K21" s="108">
        <v>4.099361644</v>
      </c>
      <c r="L21" s="195">
        <v>0</v>
      </c>
      <c r="M21" s="195">
        <v>0</v>
      </c>
      <c r="N21" s="195">
        <v>0</v>
      </c>
      <c r="O21" s="196">
        <f t="shared" si="15"/>
        <v>4831.7224848799297</v>
      </c>
      <c r="P21" s="196">
        <f t="shared" si="16"/>
        <v>2355.3742848799297</v>
      </c>
      <c r="Q21" s="155">
        <f t="shared" si="9"/>
        <v>35.120699999999999</v>
      </c>
      <c r="R21" s="148">
        <f t="shared" si="2"/>
        <v>483172.24848799291</v>
      </c>
      <c r="S21" s="148"/>
      <c r="T21" s="156">
        <v>89.165038210999995</v>
      </c>
      <c r="U21" s="156">
        <v>4.099361644</v>
      </c>
      <c r="V21" s="210">
        <f t="shared" si="3"/>
        <v>-4.9999819999584361E-3</v>
      </c>
      <c r="W21" s="210">
        <f t="shared" si="4"/>
        <v>0</v>
      </c>
      <c r="X21">
        <v>89.160038229000037</v>
      </c>
      <c r="Y21" t="b">
        <f t="shared" si="5"/>
        <v>1</v>
      </c>
      <c r="Z21" s="75">
        <v>4.099361644</v>
      </c>
      <c r="AA21" s="88" t="b">
        <f t="shared" si="6"/>
        <v>1</v>
      </c>
    </row>
    <row r="22" spans="1:27" ht="29.25" customHeight="1" x14ac:dyDescent="0.4">
      <c r="A22" s="90"/>
      <c r="B22" s="201">
        <f t="shared" si="10"/>
        <v>44630</v>
      </c>
      <c r="C22" s="195">
        <v>13757.49</v>
      </c>
      <c r="D22" s="195">
        <v>2476.3481999999999</v>
      </c>
      <c r="E22" s="108">
        <v>2070.1276033960003</v>
      </c>
      <c r="F22" s="195">
        <v>0</v>
      </c>
      <c r="G22" s="108">
        <v>2715.2619558290003</v>
      </c>
      <c r="H22" s="178">
        <v>2.7428397999285647</v>
      </c>
      <c r="I22" s="108">
        <v>95.97124982900003</v>
      </c>
      <c r="J22" s="195">
        <v>0</v>
      </c>
      <c r="K22" s="108">
        <v>7.3886690010000002</v>
      </c>
      <c r="L22" s="195">
        <v>0</v>
      </c>
      <c r="M22" s="195">
        <v>0</v>
      </c>
      <c r="N22" s="195">
        <v>0</v>
      </c>
      <c r="O22" s="196">
        <f t="shared" si="15"/>
        <v>4891.4923178549298</v>
      </c>
      <c r="P22" s="196">
        <f t="shared" si="16"/>
        <v>2415.1441178549298</v>
      </c>
      <c r="Q22" s="155">
        <f t="shared" si="9"/>
        <v>35.555100000000003</v>
      </c>
      <c r="R22" s="148">
        <f t="shared" si="2"/>
        <v>489149.23178549303</v>
      </c>
      <c r="S22" s="148"/>
      <c r="T22" s="156">
        <v>95.981009811000007</v>
      </c>
      <c r="U22" s="156">
        <v>7.3886690010000002</v>
      </c>
      <c r="V22" s="210">
        <f t="shared" si="3"/>
        <v>-9.7599819999771853E-3</v>
      </c>
      <c r="W22" s="210">
        <f t="shared" si="4"/>
        <v>0</v>
      </c>
      <c r="X22">
        <v>95.97124982900003</v>
      </c>
      <c r="Y22" t="b">
        <f t="shared" si="5"/>
        <v>1</v>
      </c>
      <c r="Z22" s="75">
        <v>7.3886690010000002</v>
      </c>
      <c r="AA22" s="88" t="b">
        <f t="shared" si="6"/>
        <v>1</v>
      </c>
    </row>
    <row r="23" spans="1:27" ht="29.25" customHeight="1" x14ac:dyDescent="0.4">
      <c r="A23" s="90"/>
      <c r="B23" s="201">
        <f t="shared" si="10"/>
        <v>44631</v>
      </c>
      <c r="C23" s="195">
        <v>13757.49</v>
      </c>
      <c r="D23" s="195">
        <v>2476.3481999999999</v>
      </c>
      <c r="E23" s="108">
        <v>2229.4671197769999</v>
      </c>
      <c r="F23" s="195">
        <v>0</v>
      </c>
      <c r="G23" s="108">
        <v>2513.855764598</v>
      </c>
      <c r="H23" s="178">
        <v>2.7428397999285647</v>
      </c>
      <c r="I23" s="108">
        <v>91.896046539000039</v>
      </c>
      <c r="J23" s="195">
        <v>0</v>
      </c>
      <c r="K23" s="108">
        <v>3.9835969560000004</v>
      </c>
      <c r="L23" s="195">
        <v>0</v>
      </c>
      <c r="M23" s="195">
        <v>0</v>
      </c>
      <c r="N23" s="195">
        <v>0</v>
      </c>
      <c r="O23" s="196">
        <f t="shared" si="15"/>
        <v>4841.9453676699286</v>
      </c>
      <c r="P23" s="196">
        <f t="shared" si="16"/>
        <v>2365.5971676699287</v>
      </c>
      <c r="Q23" s="155">
        <f t="shared" si="9"/>
        <v>35.195</v>
      </c>
      <c r="R23" s="148">
        <f t="shared" si="2"/>
        <v>484194.53676699288</v>
      </c>
      <c r="S23" s="148"/>
      <c r="T23" s="156">
        <v>91.905806602000013</v>
      </c>
      <c r="U23" s="156">
        <v>3.9835969560000004</v>
      </c>
      <c r="V23" s="210">
        <f t="shared" si="3"/>
        <v>-9.7600629999732291E-3</v>
      </c>
      <c r="W23" s="210">
        <f t="shared" si="4"/>
        <v>0</v>
      </c>
      <c r="X23">
        <v>91.896046539000025</v>
      </c>
      <c r="Y23" t="b">
        <f t="shared" si="5"/>
        <v>1</v>
      </c>
      <c r="Z23" s="75">
        <v>3.9835969560000004</v>
      </c>
      <c r="AA23" s="88" t="b">
        <f t="shared" si="6"/>
        <v>1</v>
      </c>
    </row>
    <row r="24" spans="1:27" ht="29.25" customHeight="1" x14ac:dyDescent="0.4">
      <c r="A24" s="90"/>
      <c r="B24" s="132" t="s">
        <v>4</v>
      </c>
      <c r="C24" s="108">
        <v>0</v>
      </c>
      <c r="D24" s="198">
        <f>SUM(D10:D23)</f>
        <v>34668.874799999998</v>
      </c>
      <c r="E24" s="198">
        <f>SUM(E10:E23)</f>
        <v>30727.752361998006</v>
      </c>
      <c r="F24" s="198">
        <f>SUM(F10:F23)</f>
        <v>0</v>
      </c>
      <c r="G24" s="198">
        <f>SUM(G10:G23)</f>
        <v>35386.680374453004</v>
      </c>
      <c r="H24" s="198">
        <f>SUM(H10:H23)</f>
        <v>38.399757198999914</v>
      </c>
      <c r="I24" s="198">
        <f t="shared" ref="I24:O24" si="17">SUM(I10:I23)</f>
        <v>1297.0941406060003</v>
      </c>
      <c r="J24" s="198">
        <f t="shared" si="17"/>
        <v>0</v>
      </c>
      <c r="K24" s="198">
        <f t="shared" si="17"/>
        <v>54.820572806999991</v>
      </c>
      <c r="L24" s="198">
        <f t="shared" si="17"/>
        <v>0</v>
      </c>
      <c r="M24" s="198">
        <f t="shared" si="17"/>
        <v>0</v>
      </c>
      <c r="N24" s="198">
        <f t="shared" si="17"/>
        <v>0</v>
      </c>
      <c r="O24" s="199">
        <f t="shared" si="17"/>
        <v>67504.747207063017</v>
      </c>
      <c r="P24" s="199">
        <f>SUM(P10:P23)</f>
        <v>32835.872407062998</v>
      </c>
      <c r="Q24" s="155"/>
    </row>
    <row r="25" spans="1:27" ht="29.25" customHeight="1" x14ac:dyDescent="0.4">
      <c r="A25" s="90"/>
      <c r="B25" s="132" t="s">
        <v>3</v>
      </c>
      <c r="C25" s="108">
        <v>0</v>
      </c>
      <c r="D25" s="198">
        <f>AVERAGE(D10:D23)</f>
        <v>2476.3481999999999</v>
      </c>
      <c r="E25" s="198">
        <f t="shared" ref="E25:P25" si="18">AVERAGE(E10:E23)</f>
        <v>2194.8394544284288</v>
      </c>
      <c r="F25" s="198">
        <f t="shared" si="18"/>
        <v>0</v>
      </c>
      <c r="G25" s="198">
        <f t="shared" si="18"/>
        <v>2527.6200267466434</v>
      </c>
      <c r="H25" s="198">
        <f t="shared" si="18"/>
        <v>2.7428397999285652</v>
      </c>
      <c r="I25" s="198">
        <f t="shared" si="18"/>
        <v>92.649581471857161</v>
      </c>
      <c r="J25" s="198">
        <f t="shared" si="18"/>
        <v>0</v>
      </c>
      <c r="K25" s="198">
        <f t="shared" si="18"/>
        <v>3.9157552004999991</v>
      </c>
      <c r="L25" s="198">
        <f t="shared" si="18"/>
        <v>0</v>
      </c>
      <c r="M25" s="198">
        <f t="shared" si="18"/>
        <v>0</v>
      </c>
      <c r="N25" s="198">
        <f t="shared" si="18"/>
        <v>0</v>
      </c>
      <c r="O25" s="200">
        <f t="shared" si="18"/>
        <v>4821.7676576473586</v>
      </c>
      <c r="P25" s="200">
        <f t="shared" si="18"/>
        <v>2345.4194576473569</v>
      </c>
      <c r="Q25" s="155"/>
    </row>
    <row r="26" spans="1:27" x14ac:dyDescent="0.4">
      <c r="B26" s="21"/>
      <c r="C26" s="5"/>
      <c r="D26" s="5"/>
      <c r="E26" s="202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27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44"/>
      <c r="P27" s="1"/>
      <c r="Q27" s="156"/>
    </row>
    <row r="28" spans="1:27" ht="27" thickBot="1" x14ac:dyDescent="0.45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89" t="s">
        <v>225</v>
      </c>
      <c r="L28" s="189" t="s">
        <v>224</v>
      </c>
      <c r="M28" s="1"/>
      <c r="N28" s="1"/>
      <c r="O28" s="1"/>
      <c r="P28" s="1"/>
      <c r="Q28" s="156"/>
    </row>
    <row r="29" spans="1:27" x14ac:dyDescent="0.4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203">
        <v>763403321.70000005</v>
      </c>
      <c r="L29" s="172">
        <v>39835969.560000002</v>
      </c>
      <c r="M29" s="1"/>
      <c r="N29" s="1"/>
      <c r="O29" s="1"/>
      <c r="P29" s="1"/>
      <c r="Q29" s="156"/>
    </row>
    <row r="30" spans="1:27" x14ac:dyDescent="0.4">
      <c r="B30" s="5"/>
      <c r="C30" s="1"/>
      <c r="D30" s="1"/>
      <c r="E30" s="1"/>
      <c r="F30" s="1"/>
      <c r="G30" s="1"/>
      <c r="H30" s="1"/>
      <c r="I30" s="1"/>
      <c r="J30" s="1"/>
      <c r="K30" s="204">
        <v>92405080</v>
      </c>
      <c r="L30" s="246"/>
      <c r="M30" s="1"/>
      <c r="N30" s="22" t="s">
        <v>35</v>
      </c>
      <c r="O30" s="22"/>
      <c r="P30" s="22"/>
      <c r="Q30" s="156"/>
    </row>
    <row r="31" spans="1:27" x14ac:dyDescent="0.4">
      <c r="B31" s="5"/>
      <c r="C31" s="1"/>
      <c r="D31" s="74"/>
      <c r="E31" s="1"/>
      <c r="F31" s="1"/>
      <c r="G31" s="5"/>
      <c r="H31" s="192"/>
      <c r="I31" s="22"/>
      <c r="J31" s="22"/>
      <c r="K31" s="204">
        <v>-786606</v>
      </c>
      <c r="L31" s="246"/>
      <c r="M31" s="192"/>
      <c r="N31" s="194"/>
      <c r="O31" s="22"/>
      <c r="P31" s="22"/>
      <c r="Q31" s="156"/>
    </row>
    <row r="32" spans="1:27" ht="27" thickBot="1" x14ac:dyDescent="0.45">
      <c r="B32" s="5"/>
      <c r="C32" s="1"/>
      <c r="D32" s="74"/>
      <c r="E32" s="1"/>
      <c r="F32" s="1"/>
      <c r="G32" s="5"/>
      <c r="H32" s="192"/>
      <c r="I32" s="22"/>
      <c r="J32" s="22"/>
      <c r="K32" s="205">
        <v>64036270.32</v>
      </c>
      <c r="L32" s="246"/>
      <c r="M32" s="192"/>
      <c r="N32" s="194"/>
      <c r="O32" s="22"/>
      <c r="P32" s="22"/>
      <c r="Q32" s="156"/>
    </row>
    <row r="33" spans="2:16" ht="27" thickBot="1" x14ac:dyDescent="0.45">
      <c r="B33" s="5"/>
      <c r="C33" s="1"/>
      <c r="D33" s="1"/>
      <c r="E33" s="1"/>
      <c r="F33" s="1"/>
      <c r="G33" s="5"/>
      <c r="H33" s="192"/>
      <c r="I33" s="242" t="s">
        <v>230</v>
      </c>
      <c r="J33" s="243"/>
      <c r="K33" s="184">
        <f>SUM(K29:K32)</f>
        <v>919058066.0200001</v>
      </c>
      <c r="L33" s="206">
        <f>SUM(L29:L32)</f>
        <v>39835969.560000002</v>
      </c>
      <c r="M33" s="192"/>
      <c r="N33" s="194"/>
      <c r="O33" s="22"/>
      <c r="P33" s="22"/>
    </row>
    <row r="34" spans="2:16" ht="27" thickTop="1" x14ac:dyDescent="0.4">
      <c r="B34" s="5" t="s">
        <v>41</v>
      </c>
      <c r="C34" s="1"/>
      <c r="D34" s="1"/>
      <c r="E34" s="1"/>
      <c r="F34" s="1"/>
      <c r="G34" s="5"/>
      <c r="H34" s="192"/>
      <c r="I34" s="242" t="s">
        <v>231</v>
      </c>
      <c r="J34" s="243"/>
      <c r="K34" s="188">
        <f>K33/10^7</f>
        <v>91.905806602000013</v>
      </c>
      <c r="L34" s="207">
        <f>L33/10^7</f>
        <v>3.9835969560000004</v>
      </c>
      <c r="M34" s="192"/>
      <c r="N34" s="194"/>
      <c r="O34" s="22"/>
      <c r="P34" s="22"/>
    </row>
    <row r="35" spans="2:16" x14ac:dyDescent="0.4">
      <c r="B35" s="5" t="s">
        <v>8</v>
      </c>
      <c r="G35" s="14"/>
      <c r="H35" s="192"/>
      <c r="N35" s="22" t="s">
        <v>10</v>
      </c>
    </row>
    <row r="36" spans="2:16" x14ac:dyDescent="0.4">
      <c r="B36" s="14"/>
      <c r="G36" s="14"/>
      <c r="H36" s="192"/>
      <c r="K36" s="88"/>
    </row>
    <row r="37" spans="2:16" x14ac:dyDescent="0.4">
      <c r="B37" s="14"/>
      <c r="G37" s="14"/>
      <c r="H37" s="192"/>
      <c r="K37" s="88"/>
    </row>
    <row r="38" spans="2:16" x14ac:dyDescent="0.4">
      <c r="B38" s="14"/>
      <c r="H38" s="192"/>
      <c r="I38" s="88"/>
      <c r="K38" s="88"/>
    </row>
    <row r="39" spans="2:16" x14ac:dyDescent="0.4">
      <c r="H39" s="88"/>
      <c r="I39" s="88"/>
      <c r="K39" s="88"/>
    </row>
    <row r="40" spans="2:16" x14ac:dyDescent="0.4">
      <c r="H40" s="88"/>
      <c r="I40" s="88"/>
      <c r="K40" s="162"/>
    </row>
    <row r="41" spans="2:16" x14ac:dyDescent="0.4">
      <c r="H41" s="88"/>
      <c r="I41" s="88"/>
    </row>
  </sheetData>
  <mergeCells count="3">
    <mergeCell ref="L30:L32"/>
    <mergeCell ref="I33:J33"/>
    <mergeCell ref="I34:J34"/>
  </mergeCells>
  <pageMargins left="0.7" right="0.7" top="0.75" bottom="0.75" header="0.3" footer="0.3"/>
  <pageSetup paperSize="9"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zoomScale="60" zoomScaleNormal="60" workbookViewId="0">
      <selection activeCell="L5" sqref="L5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22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34.570312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  <col min="19" max="19" width="19.42578125" customWidth="1"/>
    <col min="20" max="20" width="16" customWidth="1"/>
    <col min="22" max="22" width="13" customWidth="1"/>
    <col min="24" max="24" width="11.28515625" customWidth="1"/>
  </cols>
  <sheetData>
    <row r="1" spans="1:24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24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58"/>
      <c r="M2" s="84"/>
      <c r="N2" s="85"/>
      <c r="O2" s="85"/>
      <c r="P2" s="85"/>
    </row>
    <row r="3" spans="1:24" x14ac:dyDescent="0.4">
      <c r="B3" s="45" t="s">
        <v>52</v>
      </c>
      <c r="C3" s="1"/>
      <c r="D3" s="74"/>
      <c r="E3" s="85"/>
      <c r="F3" s="8"/>
      <c r="G3" s="8"/>
      <c r="H3" s="8"/>
      <c r="I3" s="8"/>
      <c r="J3" s="8"/>
      <c r="K3" s="85"/>
      <c r="L3" s="85"/>
      <c r="M3" s="8"/>
      <c r="N3" s="8"/>
      <c r="O3" s="8"/>
      <c r="P3" s="85"/>
    </row>
    <row r="4" spans="1:24" ht="22.5" customHeight="1" x14ac:dyDescent="0.45">
      <c r="B4" s="46" t="s">
        <v>13</v>
      </c>
      <c r="C4" s="17"/>
      <c r="D4" s="17"/>
      <c r="E4" s="15"/>
      <c r="F4" s="15"/>
      <c r="G4" s="47" t="s">
        <v>265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24" x14ac:dyDescent="0.4">
      <c r="B5" s="45" t="s">
        <v>50</v>
      </c>
      <c r="C5" s="1"/>
      <c r="D5" s="157"/>
      <c r="E5" s="158"/>
      <c r="F5" s="11"/>
      <c r="G5" s="11"/>
      <c r="H5" s="100"/>
      <c r="I5" s="100"/>
      <c r="J5" s="11"/>
      <c r="K5" s="86">
        <v>14076.4</v>
      </c>
      <c r="L5" s="181">
        <f>K5*18/100</f>
        <v>2533.752</v>
      </c>
      <c r="M5" s="2"/>
      <c r="N5" s="2"/>
      <c r="O5" s="2"/>
      <c r="P5" s="2"/>
      <c r="Q5" s="149"/>
    </row>
    <row r="6" spans="1:24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24" x14ac:dyDescent="0.4">
      <c r="B7" s="27"/>
      <c r="C7" s="24"/>
      <c r="D7" s="28"/>
      <c r="E7" s="44" t="s">
        <v>256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24" s="33" customFormat="1" ht="126" customHeight="1" x14ac:dyDescent="0.25">
      <c r="B8" s="34" t="s">
        <v>21</v>
      </c>
      <c r="C8" s="197" t="s">
        <v>266</v>
      </c>
      <c r="D8" s="197" t="s">
        <v>23</v>
      </c>
      <c r="E8" s="53" t="s">
        <v>24</v>
      </c>
      <c r="F8" s="53" t="s">
        <v>25</v>
      </c>
      <c r="G8" s="53" t="s">
        <v>26</v>
      </c>
      <c r="H8" s="57" t="s">
        <v>27</v>
      </c>
      <c r="I8" s="54" t="s">
        <v>28</v>
      </c>
      <c r="J8" s="53" t="s">
        <v>15</v>
      </c>
      <c r="K8" s="57" t="s">
        <v>29</v>
      </c>
      <c r="L8" s="57" t="s">
        <v>30</v>
      </c>
      <c r="M8" s="57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24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  <c r="S9" t="s">
        <v>269</v>
      </c>
      <c r="U9" t="s">
        <v>268</v>
      </c>
    </row>
    <row r="10" spans="1:24" ht="29.25" customHeight="1" x14ac:dyDescent="0.4">
      <c r="B10" s="201">
        <v>44632</v>
      </c>
      <c r="C10" s="195">
        <v>14076.4</v>
      </c>
      <c r="D10" s="195">
        <v>2533.752</v>
      </c>
      <c r="E10" s="108">
        <v>2229.4596938149998</v>
      </c>
      <c r="F10" s="195">
        <v>0</v>
      </c>
      <c r="G10" s="108">
        <v>2514.1261768480003</v>
      </c>
      <c r="H10" s="108">
        <v>2.8030435666428355</v>
      </c>
      <c r="I10" s="108">
        <v>100.72759413900003</v>
      </c>
      <c r="J10" s="195">
        <v>0</v>
      </c>
      <c r="K10" s="108">
        <v>3.983532056</v>
      </c>
      <c r="L10" s="195">
        <v>0</v>
      </c>
      <c r="M10" s="195">
        <v>0</v>
      </c>
      <c r="N10" s="195">
        <v>0</v>
      </c>
      <c r="O10" s="196">
        <f t="shared" ref="O10:O11" si="0">SUM(E10:N10)</f>
        <v>4851.1000404246433</v>
      </c>
      <c r="P10" s="196">
        <f t="shared" ref="P10:P23" si="1">O10-D10</f>
        <v>2317.3480404246434</v>
      </c>
      <c r="Q10" s="155">
        <f>ROUND((O10/C10%),4)</f>
        <v>34.462600000000002</v>
      </c>
      <c r="R10" s="148">
        <f t="shared" ref="R10:R23" si="2">(O10*10^7)/10^5</f>
        <v>485110.00404246437</v>
      </c>
      <c r="S10" s="148">
        <v>100.72759413900003</v>
      </c>
      <c r="T10" s="148">
        <f>I10-S10</f>
        <v>0</v>
      </c>
      <c r="U10" s="148">
        <v>3.983532056</v>
      </c>
      <c r="V10" s="75" t="b">
        <f>U10=K10</f>
        <v>1</v>
      </c>
      <c r="W10">
        <v>100.72759413900003</v>
      </c>
      <c r="X10" s="75"/>
    </row>
    <row r="11" spans="1:24" ht="29.25" customHeight="1" x14ac:dyDescent="0.4">
      <c r="B11" s="201">
        <f>B10+1</f>
        <v>44633</v>
      </c>
      <c r="C11" s="195">
        <v>14076.4</v>
      </c>
      <c r="D11" s="195">
        <v>2533.752</v>
      </c>
      <c r="E11" s="108">
        <v>2229.4522678510002</v>
      </c>
      <c r="F11" s="195">
        <v>0</v>
      </c>
      <c r="G11" s="108">
        <v>2514.3965890979998</v>
      </c>
      <c r="H11" s="108">
        <v>2.8030435666428355</v>
      </c>
      <c r="I11" s="108">
        <v>100.66944413900002</v>
      </c>
      <c r="J11" s="195">
        <v>0</v>
      </c>
      <c r="K11" s="108">
        <v>3.983532056</v>
      </c>
      <c r="L11" s="195">
        <v>0</v>
      </c>
      <c r="M11" s="195">
        <v>0</v>
      </c>
      <c r="N11" s="195">
        <v>0</v>
      </c>
      <c r="O11" s="196">
        <f t="shared" si="0"/>
        <v>4851.3048767106429</v>
      </c>
      <c r="P11" s="196">
        <f t="shared" si="1"/>
        <v>2317.552876710643</v>
      </c>
      <c r="Q11" s="155">
        <f>ROUND((O11/C11%),4)</f>
        <v>34.464100000000002</v>
      </c>
      <c r="R11" s="148">
        <f t="shared" si="2"/>
        <v>485130.48767106433</v>
      </c>
      <c r="S11" s="148">
        <v>100.66944413900002</v>
      </c>
      <c r="T11" s="148">
        <f t="shared" ref="T11:T23" si="3">I11-S11</f>
        <v>0</v>
      </c>
      <c r="U11" s="148">
        <v>3.983532056</v>
      </c>
      <c r="V11" s="75" t="b">
        <f t="shared" ref="V11:V23" si="4">U11=K11</f>
        <v>1</v>
      </c>
      <c r="W11">
        <v>100.66944413900002</v>
      </c>
      <c r="X11" s="75"/>
    </row>
    <row r="12" spans="1:24" ht="29.25" customHeight="1" x14ac:dyDescent="0.4">
      <c r="B12" s="201">
        <f>B11+1</f>
        <v>44634</v>
      </c>
      <c r="C12" s="195">
        <v>14076.4</v>
      </c>
      <c r="D12" s="195">
        <v>2533.752</v>
      </c>
      <c r="E12" s="108">
        <v>2214.4448418869997</v>
      </c>
      <c r="F12" s="195">
        <v>0</v>
      </c>
      <c r="G12" s="108">
        <v>2413.5791487959996</v>
      </c>
      <c r="H12" s="108">
        <v>2.8030435666428355</v>
      </c>
      <c r="I12" s="108">
        <v>100.66998891900002</v>
      </c>
      <c r="J12" s="195">
        <v>0</v>
      </c>
      <c r="K12" s="108">
        <v>5.0098427450000003</v>
      </c>
      <c r="L12" s="195">
        <v>0</v>
      </c>
      <c r="M12" s="195">
        <v>0</v>
      </c>
      <c r="N12" s="195">
        <v>0</v>
      </c>
      <c r="O12" s="196">
        <f t="shared" ref="O12:O14" si="5">SUM(E12:N12)</f>
        <v>4736.5068659136432</v>
      </c>
      <c r="P12" s="196">
        <f t="shared" si="1"/>
        <v>2202.7548659136432</v>
      </c>
      <c r="Q12" s="155">
        <f t="shared" ref="Q12:Q23" si="6">ROUND((O12/C12%),4)</f>
        <v>33.648600000000002</v>
      </c>
      <c r="R12" s="148">
        <f t="shared" si="2"/>
        <v>473650.68659136427</v>
      </c>
      <c r="S12" s="148">
        <v>100.66998891900002</v>
      </c>
      <c r="T12" s="148">
        <f t="shared" si="3"/>
        <v>0</v>
      </c>
      <c r="U12" s="148">
        <v>5.0098427450000003</v>
      </c>
      <c r="V12" s="75" t="b">
        <f t="shared" si="4"/>
        <v>1</v>
      </c>
      <c r="W12">
        <v>100.66998891900002</v>
      </c>
      <c r="X12" s="75"/>
    </row>
    <row r="13" spans="1:24" ht="29.25" customHeight="1" x14ac:dyDescent="0.4">
      <c r="B13" s="201">
        <f t="shared" ref="B13:B23" si="7">B12+1</f>
        <v>44635</v>
      </c>
      <c r="C13" s="195">
        <v>14076.4</v>
      </c>
      <c r="D13" s="195">
        <v>2533.752</v>
      </c>
      <c r="E13" s="108">
        <v>2164.4374159239997</v>
      </c>
      <c r="F13" s="195">
        <v>0</v>
      </c>
      <c r="G13" s="108">
        <v>2413.9332676180006</v>
      </c>
      <c r="H13" s="108">
        <v>2.8030435666428355</v>
      </c>
      <c r="I13" s="108">
        <v>100.38069226100002</v>
      </c>
      <c r="J13" s="195">
        <v>0</v>
      </c>
      <c r="K13" s="108">
        <v>5.5450741950000006</v>
      </c>
      <c r="L13" s="195">
        <v>0</v>
      </c>
      <c r="M13" s="195">
        <v>0</v>
      </c>
      <c r="N13" s="195">
        <v>0</v>
      </c>
      <c r="O13" s="196">
        <f t="shared" si="5"/>
        <v>4687.0994935646431</v>
      </c>
      <c r="P13" s="196">
        <f t="shared" si="1"/>
        <v>2153.3474935646432</v>
      </c>
      <c r="Q13" s="155">
        <f t="shared" si="6"/>
        <v>33.297600000000003</v>
      </c>
      <c r="R13" s="148">
        <f t="shared" si="2"/>
        <v>468709.94935646432</v>
      </c>
      <c r="S13" s="148">
        <v>100.38069226100002</v>
      </c>
      <c r="T13" s="148">
        <f t="shared" si="3"/>
        <v>0</v>
      </c>
      <c r="U13" s="148">
        <v>5.5450741950000006</v>
      </c>
      <c r="V13" s="75" t="b">
        <f t="shared" si="4"/>
        <v>1</v>
      </c>
      <c r="W13">
        <v>100.38069226100002</v>
      </c>
      <c r="X13" s="75"/>
    </row>
    <row r="14" spans="1:24" ht="29.25" customHeight="1" x14ac:dyDescent="0.4">
      <c r="B14" s="201">
        <f t="shared" si="7"/>
        <v>44636</v>
      </c>
      <c r="C14" s="195">
        <v>14076.4</v>
      </c>
      <c r="D14" s="195">
        <v>2533.752</v>
      </c>
      <c r="E14" s="108">
        <v>2104.4299899610005</v>
      </c>
      <c r="F14" s="195">
        <v>0</v>
      </c>
      <c r="G14" s="108">
        <v>2494.981273895</v>
      </c>
      <c r="H14" s="108">
        <v>2.8030435666428355</v>
      </c>
      <c r="I14" s="108">
        <v>98.332124747000023</v>
      </c>
      <c r="J14" s="195">
        <v>0</v>
      </c>
      <c r="K14" s="108">
        <v>2.4602987949999999</v>
      </c>
      <c r="L14" s="195">
        <v>0</v>
      </c>
      <c r="M14" s="195">
        <v>0</v>
      </c>
      <c r="N14" s="195">
        <v>0</v>
      </c>
      <c r="O14" s="196">
        <f t="shared" si="5"/>
        <v>4703.0067309646438</v>
      </c>
      <c r="P14" s="196">
        <f t="shared" si="1"/>
        <v>2169.2547309646438</v>
      </c>
      <c r="Q14" s="155">
        <f t="shared" si="6"/>
        <v>33.410600000000002</v>
      </c>
      <c r="R14" s="148">
        <f t="shared" si="2"/>
        <v>470300.67309646436</v>
      </c>
      <c r="S14" s="148">
        <v>98.332124747000023</v>
      </c>
      <c r="T14" s="148">
        <f t="shared" si="3"/>
        <v>0</v>
      </c>
      <c r="U14" s="148">
        <v>2.4602987949999999</v>
      </c>
      <c r="V14" s="75" t="b">
        <f t="shared" si="4"/>
        <v>1</v>
      </c>
      <c r="W14">
        <v>98.332124747000023</v>
      </c>
      <c r="X14" s="75"/>
    </row>
    <row r="15" spans="1:24" ht="29.25" customHeight="1" x14ac:dyDescent="0.4">
      <c r="A15" s="90"/>
      <c r="B15" s="201">
        <f t="shared" si="7"/>
        <v>44637</v>
      </c>
      <c r="C15" s="195">
        <v>14076.4</v>
      </c>
      <c r="D15" s="195">
        <v>2533.752</v>
      </c>
      <c r="E15" s="108">
        <v>2148.422563999</v>
      </c>
      <c r="F15" s="195">
        <v>0</v>
      </c>
      <c r="G15" s="108">
        <v>2480.2382317679994</v>
      </c>
      <c r="H15" s="108">
        <v>2.8030435666428355</v>
      </c>
      <c r="I15" s="108">
        <v>95.952186647000019</v>
      </c>
      <c r="J15" s="195">
        <v>0</v>
      </c>
      <c r="K15" s="108">
        <v>5.0728519649999999</v>
      </c>
      <c r="L15" s="195">
        <v>0</v>
      </c>
      <c r="M15" s="195">
        <v>0</v>
      </c>
      <c r="N15" s="195">
        <v>0</v>
      </c>
      <c r="O15" s="196">
        <f t="shared" ref="O15:O23" si="8">SUM(E15:N15)</f>
        <v>4732.4888779456433</v>
      </c>
      <c r="P15" s="196">
        <f t="shared" si="1"/>
        <v>2198.7368779456433</v>
      </c>
      <c r="Q15" s="155">
        <f t="shared" si="6"/>
        <v>33.619999999999997</v>
      </c>
      <c r="R15" s="148">
        <f t="shared" si="2"/>
        <v>473248.88779456436</v>
      </c>
      <c r="S15" s="148">
        <v>95.952186647000019</v>
      </c>
      <c r="T15" s="148">
        <f t="shared" si="3"/>
        <v>0</v>
      </c>
      <c r="U15" s="148">
        <v>5.0728519649999999</v>
      </c>
      <c r="V15" s="75" t="b">
        <f t="shared" si="4"/>
        <v>1</v>
      </c>
      <c r="W15">
        <v>95.952186647000019</v>
      </c>
      <c r="X15" s="75"/>
    </row>
    <row r="16" spans="1:24" ht="29.25" customHeight="1" x14ac:dyDescent="0.4">
      <c r="A16" s="90"/>
      <c r="B16" s="201">
        <f t="shared" si="7"/>
        <v>44638</v>
      </c>
      <c r="C16" s="195">
        <v>14076.4</v>
      </c>
      <c r="D16" s="195">
        <v>2533.752</v>
      </c>
      <c r="E16" s="108">
        <v>2148.4151380339999</v>
      </c>
      <c r="F16" s="195">
        <v>0</v>
      </c>
      <c r="G16" s="108">
        <v>2480.5048158240002</v>
      </c>
      <c r="H16" s="108">
        <v>2.8030435666428355</v>
      </c>
      <c r="I16" s="108">
        <v>96.930782947000026</v>
      </c>
      <c r="J16" s="195">
        <v>0</v>
      </c>
      <c r="K16" s="108">
        <v>7.1519404150000003</v>
      </c>
      <c r="L16" s="195">
        <v>0</v>
      </c>
      <c r="M16" s="195">
        <v>0</v>
      </c>
      <c r="N16" s="195">
        <v>0</v>
      </c>
      <c r="O16" s="196">
        <f t="shared" si="8"/>
        <v>4735.8057207866432</v>
      </c>
      <c r="P16" s="196">
        <f t="shared" si="1"/>
        <v>2202.0537207866432</v>
      </c>
      <c r="Q16" s="155">
        <f t="shared" si="6"/>
        <v>33.643599999999999</v>
      </c>
      <c r="R16" s="148">
        <f t="shared" si="2"/>
        <v>473580.57207866432</v>
      </c>
      <c r="S16" s="148">
        <v>96.930782947000026</v>
      </c>
      <c r="T16" s="148">
        <f t="shared" si="3"/>
        <v>0</v>
      </c>
      <c r="U16" s="148">
        <v>7.1519404150000003</v>
      </c>
      <c r="V16" s="75" t="b">
        <f t="shared" si="4"/>
        <v>1</v>
      </c>
      <c r="W16">
        <v>96.930782947000026</v>
      </c>
      <c r="X16" s="75"/>
    </row>
    <row r="17" spans="1:24" ht="29.25" customHeight="1" x14ac:dyDescent="0.4">
      <c r="A17" s="90"/>
      <c r="B17" s="201">
        <f t="shared" si="7"/>
        <v>44639</v>
      </c>
      <c r="C17" s="195">
        <v>14076.4</v>
      </c>
      <c r="D17" s="195">
        <v>2533.752</v>
      </c>
      <c r="E17" s="108">
        <v>2263.4077120720003</v>
      </c>
      <c r="F17" s="195">
        <v>0</v>
      </c>
      <c r="G17" s="108">
        <v>2480.7713998829995</v>
      </c>
      <c r="H17" s="108">
        <v>2.8030435666428355</v>
      </c>
      <c r="I17" s="108">
        <v>99.433431137000014</v>
      </c>
      <c r="J17" s="195">
        <v>0</v>
      </c>
      <c r="K17" s="108">
        <v>8.9023739600000003</v>
      </c>
      <c r="L17" s="195">
        <v>0</v>
      </c>
      <c r="M17" s="195">
        <v>0</v>
      </c>
      <c r="N17" s="195">
        <v>0</v>
      </c>
      <c r="O17" s="196">
        <f t="shared" si="8"/>
        <v>4855.3179606186432</v>
      </c>
      <c r="P17" s="196">
        <f t="shared" si="1"/>
        <v>2321.5659606186432</v>
      </c>
      <c r="Q17" s="155">
        <f t="shared" si="6"/>
        <v>34.492600000000003</v>
      </c>
      <c r="R17" s="148">
        <f t="shared" si="2"/>
        <v>485531.7960618643</v>
      </c>
      <c r="S17" s="148">
        <v>99.433431137000014</v>
      </c>
      <c r="T17" s="148">
        <f t="shared" si="3"/>
        <v>0</v>
      </c>
      <c r="U17" s="148">
        <v>8.9023739600000003</v>
      </c>
      <c r="V17" s="75" t="b">
        <f t="shared" si="4"/>
        <v>1</v>
      </c>
      <c r="W17">
        <v>99.433431137000014</v>
      </c>
      <c r="X17" s="75"/>
    </row>
    <row r="18" spans="1:24" ht="29.25" customHeight="1" x14ac:dyDescent="0.4">
      <c r="A18" s="90"/>
      <c r="B18" s="201">
        <f t="shared" si="7"/>
        <v>44640</v>
      </c>
      <c r="C18" s="195">
        <v>14076.4</v>
      </c>
      <c r="D18" s="195">
        <v>2533.752</v>
      </c>
      <c r="E18" s="108">
        <v>2263.4002861080007</v>
      </c>
      <c r="F18" s="195">
        <v>0</v>
      </c>
      <c r="G18" s="108">
        <v>2481.0379839400002</v>
      </c>
      <c r="H18" s="108">
        <v>2.8030435666428355</v>
      </c>
      <c r="I18" s="108">
        <v>99.29239383700002</v>
      </c>
      <c r="J18" s="195">
        <v>0</v>
      </c>
      <c r="K18" s="108">
        <v>8.9023739600000003</v>
      </c>
      <c r="L18" s="195">
        <v>0</v>
      </c>
      <c r="M18" s="195">
        <v>0</v>
      </c>
      <c r="N18" s="195">
        <v>0</v>
      </c>
      <c r="O18" s="196">
        <f t="shared" si="8"/>
        <v>4855.4360814116444</v>
      </c>
      <c r="P18" s="196">
        <f t="shared" si="1"/>
        <v>2321.6840814116445</v>
      </c>
      <c r="Q18" s="155">
        <f t="shared" si="6"/>
        <v>34.493499999999997</v>
      </c>
      <c r="R18" s="148">
        <f t="shared" si="2"/>
        <v>485543.60814116447</v>
      </c>
      <c r="S18" s="148">
        <v>99.29239383700002</v>
      </c>
      <c r="T18" s="148">
        <f t="shared" si="3"/>
        <v>0</v>
      </c>
      <c r="U18" s="148">
        <v>8.9023739600000003</v>
      </c>
      <c r="V18" s="75" t="b">
        <f t="shared" si="4"/>
        <v>1</v>
      </c>
      <c r="W18">
        <v>99.29239383700002</v>
      </c>
      <c r="X18" s="75"/>
    </row>
    <row r="19" spans="1:24" ht="29.25" customHeight="1" x14ac:dyDescent="0.4">
      <c r="A19" s="90"/>
      <c r="B19" s="201">
        <f t="shared" si="7"/>
        <v>44641</v>
      </c>
      <c r="C19" s="195">
        <v>14076.4</v>
      </c>
      <c r="D19" s="195">
        <v>2533.752</v>
      </c>
      <c r="E19" s="108">
        <v>2214.3928601459997</v>
      </c>
      <c r="F19" s="195">
        <v>0</v>
      </c>
      <c r="G19" s="108">
        <v>2290.069236157</v>
      </c>
      <c r="H19" s="108">
        <v>2.8030435666428355</v>
      </c>
      <c r="I19" s="108">
        <v>90.713260037000026</v>
      </c>
      <c r="J19" s="195">
        <v>0</v>
      </c>
      <c r="K19" s="108">
        <v>1.82</v>
      </c>
      <c r="L19" s="195">
        <v>0</v>
      </c>
      <c r="M19" s="195">
        <v>0</v>
      </c>
      <c r="N19" s="195">
        <v>0</v>
      </c>
      <c r="O19" s="196">
        <f t="shared" si="8"/>
        <v>4599.7983999066419</v>
      </c>
      <c r="P19" s="196">
        <f t="shared" si="1"/>
        <v>2066.0463999066419</v>
      </c>
      <c r="Q19" s="155">
        <f t="shared" si="6"/>
        <v>32.677399999999999</v>
      </c>
      <c r="R19" s="148">
        <f t="shared" si="2"/>
        <v>459979.83999066422</v>
      </c>
      <c r="S19" s="148">
        <v>90.713260037000026</v>
      </c>
      <c r="T19" s="148">
        <f t="shared" si="3"/>
        <v>0</v>
      </c>
      <c r="U19" s="148">
        <v>1.8221848270000001</v>
      </c>
      <c r="V19" s="75" t="b">
        <f t="shared" si="4"/>
        <v>0</v>
      </c>
      <c r="W19">
        <v>90.713260037000026</v>
      </c>
      <c r="X19" s="75"/>
    </row>
    <row r="20" spans="1:24" ht="29.25" customHeight="1" x14ac:dyDescent="0.4">
      <c r="A20" s="90"/>
      <c r="B20" s="201">
        <f t="shared" si="7"/>
        <v>44642</v>
      </c>
      <c r="C20" s="195">
        <v>14076.4</v>
      </c>
      <c r="D20" s="195">
        <v>2533.752</v>
      </c>
      <c r="E20" s="108">
        <v>2184.3854341820002</v>
      </c>
      <c r="F20" s="195">
        <v>0</v>
      </c>
      <c r="G20" s="108">
        <v>2365.7986351089999</v>
      </c>
      <c r="H20" s="108">
        <v>2.8030435666428355</v>
      </c>
      <c r="I20" s="108">
        <v>95.571880639000028</v>
      </c>
      <c r="J20" s="195">
        <v>0</v>
      </c>
      <c r="K20" s="108">
        <v>1.762788502</v>
      </c>
      <c r="L20" s="195">
        <v>0</v>
      </c>
      <c r="M20" s="195">
        <v>0</v>
      </c>
      <c r="N20" s="195">
        <v>0</v>
      </c>
      <c r="O20" s="196">
        <f t="shared" si="8"/>
        <v>4650.321781998643</v>
      </c>
      <c r="P20" s="196">
        <f t="shared" si="1"/>
        <v>2116.5697819986431</v>
      </c>
      <c r="Q20" s="155">
        <f t="shared" si="6"/>
        <v>33.036299999999997</v>
      </c>
      <c r="R20" s="148">
        <f t="shared" si="2"/>
        <v>465032.17819986428</v>
      </c>
      <c r="S20" s="148">
        <v>95.571880639000028</v>
      </c>
      <c r="T20" s="148">
        <f t="shared" si="3"/>
        <v>0</v>
      </c>
      <c r="U20" s="148">
        <v>1.762788502</v>
      </c>
      <c r="V20" s="75" t="b">
        <f t="shared" si="4"/>
        <v>1</v>
      </c>
      <c r="W20">
        <v>95.571880639000028</v>
      </c>
      <c r="X20" s="75"/>
    </row>
    <row r="21" spans="1:24" ht="29.25" customHeight="1" x14ac:dyDescent="0.4">
      <c r="A21" s="90"/>
      <c r="B21" s="201">
        <f t="shared" si="7"/>
        <v>44643</v>
      </c>
      <c r="C21" s="195">
        <v>14076.4</v>
      </c>
      <c r="D21" s="195">
        <v>2533.752</v>
      </c>
      <c r="E21" s="108">
        <v>2220.3780082189996</v>
      </c>
      <c r="F21" s="195">
        <v>0</v>
      </c>
      <c r="G21" s="108">
        <v>2321.360043442</v>
      </c>
      <c r="H21" s="108">
        <v>2.8030435666428355</v>
      </c>
      <c r="I21" s="108">
        <v>88.857200739000021</v>
      </c>
      <c r="J21" s="195">
        <v>0</v>
      </c>
      <c r="K21" s="108">
        <v>2.6273946370000001</v>
      </c>
      <c r="L21" s="195">
        <v>0</v>
      </c>
      <c r="M21" s="195">
        <v>0</v>
      </c>
      <c r="N21" s="195">
        <v>0</v>
      </c>
      <c r="O21" s="196">
        <f t="shared" si="8"/>
        <v>4636.0256906036429</v>
      </c>
      <c r="P21" s="196">
        <f t="shared" si="1"/>
        <v>2102.273690603643</v>
      </c>
      <c r="Q21" s="155">
        <f t="shared" si="6"/>
        <v>32.934699999999999</v>
      </c>
      <c r="R21" s="148">
        <f t="shared" si="2"/>
        <v>463602.56906036433</v>
      </c>
      <c r="S21" s="148">
        <v>88.857200739000021</v>
      </c>
      <c r="T21" s="148">
        <f t="shared" si="3"/>
        <v>0</v>
      </c>
      <c r="U21" s="148">
        <v>2.6273946370000001</v>
      </c>
      <c r="V21" s="75" t="b">
        <f t="shared" si="4"/>
        <v>1</v>
      </c>
      <c r="W21">
        <v>88.857200739000021</v>
      </c>
      <c r="X21" s="75"/>
    </row>
    <row r="22" spans="1:24" ht="29.25" customHeight="1" x14ac:dyDescent="0.4">
      <c r="A22" s="90"/>
      <c r="B22" s="201">
        <f t="shared" si="7"/>
        <v>44644</v>
      </c>
      <c r="C22" s="195">
        <v>14076.4</v>
      </c>
      <c r="D22" s="195">
        <v>2533.752</v>
      </c>
      <c r="E22" s="108">
        <v>2184.4178600340006</v>
      </c>
      <c r="F22" s="195">
        <v>0</v>
      </c>
      <c r="G22" s="108">
        <v>2422.5875349539997</v>
      </c>
      <c r="H22" s="108">
        <v>2.8030435666428355</v>
      </c>
      <c r="I22" s="108">
        <v>88.259233739000024</v>
      </c>
      <c r="J22" s="195">
        <v>0</v>
      </c>
      <c r="K22" s="108">
        <v>1.0817946869999999</v>
      </c>
      <c r="L22" s="195">
        <v>0</v>
      </c>
      <c r="M22" s="195">
        <v>0</v>
      </c>
      <c r="N22" s="195">
        <v>0</v>
      </c>
      <c r="O22" s="196">
        <f t="shared" si="8"/>
        <v>4699.1494669806434</v>
      </c>
      <c r="P22" s="196">
        <f t="shared" si="1"/>
        <v>2165.3974669806435</v>
      </c>
      <c r="Q22" s="155">
        <f t="shared" si="6"/>
        <v>33.383200000000002</v>
      </c>
      <c r="R22" s="148">
        <f t="shared" si="2"/>
        <v>469914.94669806433</v>
      </c>
      <c r="S22" s="148">
        <v>88.259233739000024</v>
      </c>
      <c r="T22" s="148">
        <f t="shared" si="3"/>
        <v>0</v>
      </c>
      <c r="U22" s="148">
        <v>1.0817946869999999</v>
      </c>
      <c r="V22" s="75" t="b">
        <f t="shared" si="4"/>
        <v>1</v>
      </c>
      <c r="W22">
        <v>88.259233739000024</v>
      </c>
      <c r="X22" s="75"/>
    </row>
    <row r="23" spans="1:24" ht="29.25" customHeight="1" x14ac:dyDescent="0.4">
      <c r="A23" s="90"/>
      <c r="B23" s="201">
        <f t="shared" si="7"/>
        <v>44645</v>
      </c>
      <c r="C23" s="195">
        <v>14076.4</v>
      </c>
      <c r="D23" s="195">
        <v>2533.752</v>
      </c>
      <c r="E23" s="108">
        <v>2077.4529840719988</v>
      </c>
      <c r="F23" s="195">
        <v>0</v>
      </c>
      <c r="G23" s="108">
        <v>2498.5434438210004</v>
      </c>
      <c r="H23" s="108">
        <v>2.8030435666428355</v>
      </c>
      <c r="I23" s="108">
        <v>84.40511533900002</v>
      </c>
      <c r="J23" s="195">
        <v>0</v>
      </c>
      <c r="K23" s="108">
        <v>1.181680112</v>
      </c>
      <c r="L23" s="195">
        <v>0</v>
      </c>
      <c r="M23" s="195">
        <v>0</v>
      </c>
      <c r="N23" s="195">
        <v>0</v>
      </c>
      <c r="O23" s="196">
        <f t="shared" si="8"/>
        <v>4664.3862669106429</v>
      </c>
      <c r="P23" s="196">
        <f t="shared" si="1"/>
        <v>2130.634266910643</v>
      </c>
      <c r="Q23" s="155">
        <f t="shared" si="6"/>
        <v>33.136200000000002</v>
      </c>
      <c r="R23" s="148">
        <f t="shared" si="2"/>
        <v>466438.62669106427</v>
      </c>
      <c r="S23" s="148">
        <v>84.40511533900002</v>
      </c>
      <c r="T23" s="148">
        <f t="shared" si="3"/>
        <v>0</v>
      </c>
      <c r="U23" s="148">
        <v>1.181680112</v>
      </c>
      <c r="V23" s="75" t="b">
        <f t="shared" si="4"/>
        <v>1</v>
      </c>
      <c r="W23">
        <v>84.40511533900002</v>
      </c>
      <c r="X23" s="75"/>
    </row>
    <row r="24" spans="1:24" ht="29.25" customHeight="1" x14ac:dyDescent="0.4">
      <c r="A24" s="90"/>
      <c r="B24" s="132" t="s">
        <v>4</v>
      </c>
      <c r="C24" s="108">
        <v>0</v>
      </c>
      <c r="D24" s="198">
        <f>SUM(D10:D23)</f>
        <v>35472.527999999998</v>
      </c>
      <c r="E24" s="198">
        <f>SUM(E10:E23)</f>
        <v>30646.897056304002</v>
      </c>
      <c r="F24" s="198">
        <f>SUM(F10:F23)</f>
        <v>0</v>
      </c>
      <c r="G24" s="198">
        <f>SUM(G10:G23)</f>
        <v>34171.927781153005</v>
      </c>
      <c r="H24" s="198">
        <f>SUM(H10:H23)</f>
        <v>39.242609932999692</v>
      </c>
      <c r="I24" s="198">
        <f t="shared" ref="I24:O24" si="9">SUM(I10:I23)</f>
        <v>1340.1953292660005</v>
      </c>
      <c r="J24" s="198">
        <f t="shared" si="9"/>
        <v>0</v>
      </c>
      <c r="K24" s="198">
        <f t="shared" si="9"/>
        <v>59.485478084999997</v>
      </c>
      <c r="L24" s="198">
        <f t="shared" si="9"/>
        <v>0</v>
      </c>
      <c r="M24" s="198">
        <f t="shared" si="9"/>
        <v>0</v>
      </c>
      <c r="N24" s="198">
        <f t="shared" si="9"/>
        <v>0</v>
      </c>
      <c r="O24" s="199">
        <f t="shared" si="9"/>
        <v>66257.748254741004</v>
      </c>
      <c r="P24" s="199">
        <f>SUM(P10:P23)</f>
        <v>30785.220254741002</v>
      </c>
      <c r="Q24" s="155"/>
    </row>
    <row r="25" spans="1:24" ht="29.25" customHeight="1" x14ac:dyDescent="0.4">
      <c r="A25" s="90"/>
      <c r="B25" s="132" t="s">
        <v>3</v>
      </c>
      <c r="C25" s="108">
        <v>0</v>
      </c>
      <c r="D25" s="198">
        <f>AVERAGE(D10:D23)</f>
        <v>2533.752</v>
      </c>
      <c r="E25" s="198">
        <f t="shared" ref="E25:P25" si="10">AVERAGE(E10:E23)</f>
        <v>2189.0640754502861</v>
      </c>
      <c r="F25" s="198">
        <f t="shared" si="10"/>
        <v>0</v>
      </c>
      <c r="G25" s="198">
        <f t="shared" si="10"/>
        <v>2440.851984368072</v>
      </c>
      <c r="H25" s="198">
        <f t="shared" si="10"/>
        <v>2.803043566642835</v>
      </c>
      <c r="I25" s="198">
        <f t="shared" si="10"/>
        <v>95.728237804714325</v>
      </c>
      <c r="J25" s="198">
        <f t="shared" si="10"/>
        <v>0</v>
      </c>
      <c r="K25" s="198">
        <f t="shared" si="10"/>
        <v>4.2489627203571425</v>
      </c>
      <c r="L25" s="198">
        <f t="shared" si="10"/>
        <v>0</v>
      </c>
      <c r="M25" s="198">
        <f t="shared" si="10"/>
        <v>0</v>
      </c>
      <c r="N25" s="198">
        <f t="shared" si="10"/>
        <v>0</v>
      </c>
      <c r="O25" s="200">
        <f t="shared" si="10"/>
        <v>4732.6963039100719</v>
      </c>
      <c r="P25" s="200">
        <f t="shared" si="10"/>
        <v>2198.9443039100715</v>
      </c>
      <c r="Q25" s="155"/>
    </row>
    <row r="26" spans="1:24" x14ac:dyDescent="0.4">
      <c r="B26" s="21"/>
      <c r="C26" s="5"/>
      <c r="D26" s="5"/>
      <c r="E26" s="202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24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44"/>
      <c r="P27" s="1"/>
      <c r="Q27" s="156"/>
    </row>
    <row r="28" spans="1:24" ht="27" thickBot="1" x14ac:dyDescent="0.45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89" t="s">
        <v>225</v>
      </c>
      <c r="L28" s="189" t="s">
        <v>224</v>
      </c>
      <c r="M28" s="1"/>
      <c r="N28" s="1"/>
      <c r="O28" s="1"/>
      <c r="P28" s="1"/>
      <c r="Q28" s="156"/>
    </row>
    <row r="29" spans="1:24" x14ac:dyDescent="0.4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203">
        <v>711070148.5</v>
      </c>
      <c r="L29" s="172">
        <v>11816801.119999999</v>
      </c>
      <c r="M29" s="1"/>
      <c r="N29" s="1"/>
      <c r="O29" s="1"/>
      <c r="P29" s="1"/>
      <c r="Q29" s="156"/>
    </row>
    <row r="30" spans="1:24" x14ac:dyDescent="0.4">
      <c r="B30" s="5"/>
      <c r="C30" s="1"/>
      <c r="D30" s="1"/>
      <c r="E30" s="1"/>
      <c r="F30" s="1"/>
      <c r="G30" s="1"/>
      <c r="H30" s="1"/>
      <c r="I30" s="1"/>
      <c r="J30" s="1"/>
      <c r="K30" s="204">
        <v>93394600</v>
      </c>
      <c r="L30" s="246"/>
      <c r="M30" s="1"/>
      <c r="N30" s="22" t="s">
        <v>35</v>
      </c>
      <c r="O30" s="22"/>
      <c r="P30" s="22"/>
      <c r="Q30" s="156"/>
    </row>
    <row r="31" spans="1:24" x14ac:dyDescent="0.4">
      <c r="B31" s="5"/>
      <c r="C31" s="1"/>
      <c r="D31" s="74"/>
      <c r="E31" s="1"/>
      <c r="F31" s="1"/>
      <c r="G31" s="5"/>
      <c r="H31" s="192"/>
      <c r="I31" s="22"/>
      <c r="J31" s="22"/>
      <c r="K31" s="204">
        <v>885790</v>
      </c>
      <c r="L31" s="246"/>
      <c r="M31" s="192"/>
      <c r="N31" s="194"/>
      <c r="O31" s="22"/>
      <c r="P31" s="22"/>
      <c r="Q31" s="156"/>
    </row>
    <row r="32" spans="1:24" ht="27" thickBot="1" x14ac:dyDescent="0.45">
      <c r="B32" s="5"/>
      <c r="C32" s="1"/>
      <c r="D32" s="74"/>
      <c r="E32" s="1"/>
      <c r="F32" s="1"/>
      <c r="G32" s="5"/>
      <c r="H32" s="192"/>
      <c r="I32" s="22"/>
      <c r="J32" s="22"/>
      <c r="K32" s="205">
        <v>38756821.829999998</v>
      </c>
      <c r="L32" s="246"/>
      <c r="M32" s="192"/>
      <c r="N32" s="194"/>
      <c r="O32" s="22"/>
      <c r="P32" s="22"/>
      <c r="Q32" s="156"/>
    </row>
    <row r="33" spans="2:16" ht="27" thickBot="1" x14ac:dyDescent="0.45">
      <c r="B33" s="5"/>
      <c r="C33" s="1"/>
      <c r="D33" s="1"/>
      <c r="E33" s="1"/>
      <c r="F33" s="1"/>
      <c r="G33" s="5"/>
      <c r="H33" s="192"/>
      <c r="I33" s="242" t="s">
        <v>230</v>
      </c>
      <c r="J33" s="243"/>
      <c r="K33" s="184">
        <f>SUM(K29:K32)</f>
        <v>844107360.33000004</v>
      </c>
      <c r="L33" s="206">
        <f>SUM(L29:L32)</f>
        <v>11816801.119999999</v>
      </c>
      <c r="M33" s="192"/>
      <c r="N33" s="194"/>
      <c r="O33" s="22"/>
      <c r="P33" s="22"/>
    </row>
    <row r="34" spans="2:16" ht="27" thickTop="1" x14ac:dyDescent="0.4">
      <c r="B34" s="5" t="s">
        <v>41</v>
      </c>
      <c r="C34" s="1"/>
      <c r="D34" s="1"/>
      <c r="E34" s="1"/>
      <c r="F34" s="1"/>
      <c r="G34" s="5"/>
      <c r="H34" s="192"/>
      <c r="I34" s="242" t="s">
        <v>231</v>
      </c>
      <c r="J34" s="243"/>
      <c r="K34" s="188">
        <f>K33/10^7</f>
        <v>84.410736033000006</v>
      </c>
      <c r="L34" s="207">
        <f>L33/10^7</f>
        <v>1.181680112</v>
      </c>
      <c r="M34" s="192"/>
      <c r="N34" s="194"/>
      <c r="O34" s="22"/>
      <c r="P34" s="22"/>
    </row>
    <row r="35" spans="2:16" x14ac:dyDescent="0.4">
      <c r="B35" s="5" t="s">
        <v>8</v>
      </c>
      <c r="G35" s="14"/>
      <c r="H35" s="192"/>
      <c r="N35" s="22" t="s">
        <v>10</v>
      </c>
    </row>
    <row r="36" spans="2:16" x14ac:dyDescent="0.4">
      <c r="B36" s="14"/>
      <c r="G36" s="14"/>
      <c r="H36" s="192"/>
      <c r="K36" s="88"/>
    </row>
    <row r="37" spans="2:16" x14ac:dyDescent="0.4">
      <c r="B37" s="14"/>
      <c r="G37" s="14"/>
      <c r="H37" s="192"/>
      <c r="K37" s="88"/>
    </row>
    <row r="38" spans="2:16" x14ac:dyDescent="0.4">
      <c r="B38" s="14"/>
      <c r="H38" s="192"/>
      <c r="I38" s="88"/>
      <c r="K38" s="88"/>
    </row>
    <row r="39" spans="2:16" x14ac:dyDescent="0.4">
      <c r="H39" s="88"/>
      <c r="I39" s="88"/>
      <c r="K39" s="88"/>
    </row>
    <row r="40" spans="2:16" x14ac:dyDescent="0.4">
      <c r="H40" s="88"/>
      <c r="I40" s="88"/>
      <c r="K40" s="162"/>
    </row>
    <row r="41" spans="2:16" x14ac:dyDescent="0.4">
      <c r="H41" s="88"/>
      <c r="I41" s="88"/>
    </row>
  </sheetData>
  <mergeCells count="3">
    <mergeCell ref="L30:L32"/>
    <mergeCell ref="I33:J33"/>
    <mergeCell ref="I34:J34"/>
  </mergeCells>
  <pageMargins left="0.7" right="0.7" top="0.75" bottom="0.75" header="0.3" footer="0.3"/>
  <pageSetup paperSize="9"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zoomScale="60" zoomScaleNormal="60" workbookViewId="0">
      <selection activeCell="D12" sqref="D12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22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34.570312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  <col min="19" max="19" width="19.42578125" customWidth="1"/>
    <col min="20" max="20" width="16" customWidth="1"/>
    <col min="21" max="21" width="13.7109375" customWidth="1"/>
  </cols>
  <sheetData>
    <row r="1" spans="1:25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25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58"/>
      <c r="M2" s="84"/>
      <c r="N2" s="85"/>
      <c r="O2" s="85"/>
      <c r="P2" s="85"/>
    </row>
    <row r="3" spans="1:25" x14ac:dyDescent="0.4">
      <c r="B3" s="45" t="s">
        <v>52</v>
      </c>
      <c r="C3" s="1"/>
      <c r="D3" s="74"/>
      <c r="E3" s="85"/>
      <c r="F3" s="8"/>
      <c r="G3" s="8"/>
      <c r="H3" s="8"/>
      <c r="I3" s="8"/>
      <c r="J3" s="8"/>
      <c r="K3" s="85"/>
      <c r="L3" s="85"/>
      <c r="M3" s="8"/>
      <c r="N3" s="8"/>
      <c r="O3" s="8"/>
      <c r="P3" s="85"/>
    </row>
    <row r="4" spans="1:25" ht="22.5" customHeight="1" x14ac:dyDescent="0.45">
      <c r="B4" s="46" t="s">
        <v>13</v>
      </c>
      <c r="C4" s="17"/>
      <c r="D4" s="17"/>
      <c r="E4" s="15"/>
      <c r="F4" s="15"/>
      <c r="G4" s="47" t="s">
        <v>271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25" x14ac:dyDescent="0.4">
      <c r="B5" s="45" t="s">
        <v>50</v>
      </c>
      <c r="C5" s="1"/>
      <c r="D5" s="157"/>
      <c r="E5" s="158"/>
      <c r="F5" s="11"/>
      <c r="G5" s="11"/>
      <c r="H5" s="100"/>
      <c r="I5" s="100"/>
      <c r="J5" s="11"/>
      <c r="K5" s="86">
        <v>14076.4</v>
      </c>
      <c r="L5" s="181">
        <f>K5*18/100</f>
        <v>2533.752</v>
      </c>
      <c r="M5" s="2"/>
      <c r="N5" s="2"/>
      <c r="O5" s="2"/>
      <c r="P5" s="2"/>
      <c r="Q5" s="149"/>
    </row>
    <row r="6" spans="1:25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25" x14ac:dyDescent="0.4">
      <c r="B7" s="27"/>
      <c r="C7" s="24"/>
      <c r="D7" s="28"/>
      <c r="E7" s="44" t="s">
        <v>256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25" s="33" customFormat="1" ht="126" customHeight="1" x14ac:dyDescent="0.25">
      <c r="B8" s="34" t="s">
        <v>21</v>
      </c>
      <c r="C8" s="197" t="s">
        <v>266</v>
      </c>
      <c r="D8" s="197" t="s">
        <v>23</v>
      </c>
      <c r="E8" s="53" t="s">
        <v>24</v>
      </c>
      <c r="F8" s="53" t="s">
        <v>25</v>
      </c>
      <c r="G8" s="53" t="s">
        <v>26</v>
      </c>
      <c r="H8" s="57" t="s">
        <v>27</v>
      </c>
      <c r="I8" s="54" t="s">
        <v>28</v>
      </c>
      <c r="J8" s="53" t="s">
        <v>15</v>
      </c>
      <c r="K8" s="57" t="s">
        <v>29</v>
      </c>
      <c r="L8" s="57" t="s">
        <v>30</v>
      </c>
      <c r="M8" s="57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25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25" ht="29.25" customHeight="1" x14ac:dyDescent="0.4">
      <c r="B10" s="201">
        <v>44646</v>
      </c>
      <c r="C10" s="195">
        <v>14050.7</v>
      </c>
      <c r="D10" s="195">
        <v>2529.13</v>
      </c>
      <c r="E10" s="108">
        <v>2077.4455581070001</v>
      </c>
      <c r="F10" s="195">
        <v>0</v>
      </c>
      <c r="G10" s="108">
        <v>2498.8127484759998</v>
      </c>
      <c r="H10" s="108">
        <v>2.7190719775713927</v>
      </c>
      <c r="I10" s="108">
        <v>90.512109439000028</v>
      </c>
      <c r="J10" s="195">
        <v>0</v>
      </c>
      <c r="K10" s="108">
        <v>2.135380112</v>
      </c>
      <c r="L10" s="195">
        <v>0</v>
      </c>
      <c r="M10" s="195">
        <v>0</v>
      </c>
      <c r="N10" s="195">
        <v>0</v>
      </c>
      <c r="O10" s="196">
        <f>SUM(E10:N10)</f>
        <v>4671.6248681115721</v>
      </c>
      <c r="P10" s="196">
        <f>O10-D10</f>
        <v>2142.494868111572</v>
      </c>
      <c r="Q10" s="155">
        <f>ROUND((O10/C10%),4)</f>
        <v>33.2483</v>
      </c>
      <c r="R10" s="148">
        <f t="shared" ref="R10:R23" si="0">(O10*10^7)/10^5</f>
        <v>467162.4868111572</v>
      </c>
      <c r="T10">
        <v>90.512109439000028</v>
      </c>
      <c r="U10" s="75" t="b">
        <f>T10=I10</f>
        <v>1</v>
      </c>
      <c r="V10" s="75">
        <f>I10-T10</f>
        <v>0</v>
      </c>
      <c r="W10">
        <v>2.135380112</v>
      </c>
      <c r="X10" t="b">
        <f>W10=K10</f>
        <v>1</v>
      </c>
    </row>
    <row r="11" spans="1:25" ht="29.25" customHeight="1" x14ac:dyDescent="0.4">
      <c r="B11" s="201">
        <f>B10+1</f>
        <v>44647</v>
      </c>
      <c r="C11" s="195">
        <v>14050.7</v>
      </c>
      <c r="D11" s="195">
        <v>2529.13</v>
      </c>
      <c r="E11" s="108">
        <v>2077.4381321440005</v>
      </c>
      <c r="F11" s="195">
        <v>0</v>
      </c>
      <c r="G11" s="108">
        <v>2499.082053135</v>
      </c>
      <c r="H11" s="108">
        <v>2.7190719775713927</v>
      </c>
      <c r="I11" s="108">
        <v>92.320359039000024</v>
      </c>
      <c r="J11" s="195">
        <v>0</v>
      </c>
      <c r="K11" s="108">
        <v>2.135380112</v>
      </c>
      <c r="L11" s="195">
        <v>0</v>
      </c>
      <c r="M11" s="195">
        <v>0</v>
      </c>
      <c r="N11" s="195">
        <v>0</v>
      </c>
      <c r="O11" s="196">
        <f t="shared" ref="O11:O14" si="1">SUM(E11:N11)</f>
        <v>4673.6949964075729</v>
      </c>
      <c r="P11" s="196">
        <f t="shared" ref="P11:P14" si="2">O11-D11</f>
        <v>2144.5649964075728</v>
      </c>
      <c r="Q11" s="155">
        <f>ROUND((O11/C11%),4)</f>
        <v>33.263100000000001</v>
      </c>
      <c r="R11" s="148">
        <f t="shared" si="0"/>
        <v>467369.49964075728</v>
      </c>
      <c r="T11">
        <v>92.320359039000024</v>
      </c>
      <c r="U11" s="75" t="b">
        <f t="shared" ref="U11:U23" si="3">T11=I11</f>
        <v>1</v>
      </c>
      <c r="V11" s="75">
        <f t="shared" ref="V11:V23" si="4">I11-T11</f>
        <v>0</v>
      </c>
      <c r="W11">
        <v>2.135380112</v>
      </c>
      <c r="X11" t="b">
        <f t="shared" ref="X11:X16" si="5">W11=K11</f>
        <v>1</v>
      </c>
    </row>
    <row r="12" spans="1:25" ht="29.25" customHeight="1" x14ac:dyDescent="0.4">
      <c r="B12" s="201">
        <f>B11+1</f>
        <v>44648</v>
      </c>
      <c r="C12" s="195">
        <v>14050.7</v>
      </c>
      <c r="D12" s="195">
        <v>2529.13</v>
      </c>
      <c r="E12" s="108">
        <v>2374.1376284020002</v>
      </c>
      <c r="F12" s="195">
        <v>0</v>
      </c>
      <c r="G12" s="108">
        <v>2246.8326190230005</v>
      </c>
      <c r="H12" s="108">
        <v>2.7190719775713927</v>
      </c>
      <c r="I12" s="108">
        <v>82.602590121000034</v>
      </c>
      <c r="J12" s="195">
        <v>0</v>
      </c>
      <c r="K12" s="108">
        <v>1.2991178619999999</v>
      </c>
      <c r="L12" s="195">
        <v>0</v>
      </c>
      <c r="M12" s="195">
        <v>0</v>
      </c>
      <c r="N12" s="195">
        <v>0</v>
      </c>
      <c r="O12" s="196">
        <f t="shared" si="1"/>
        <v>4707.5910273855716</v>
      </c>
      <c r="P12" s="196">
        <f t="shared" si="2"/>
        <v>2178.4610273855715</v>
      </c>
      <c r="Q12" s="155">
        <f t="shared" ref="Q12:Q23" si="6">ROUND((O12/C12%),4)</f>
        <v>33.504300000000001</v>
      </c>
      <c r="R12" s="148">
        <f t="shared" si="0"/>
        <v>470759.10273855715</v>
      </c>
      <c r="S12" s="148"/>
      <c r="T12" s="148">
        <v>82.602590121000034</v>
      </c>
      <c r="U12" s="75" t="b">
        <f t="shared" si="3"/>
        <v>1</v>
      </c>
      <c r="V12" s="75">
        <f t="shared" si="4"/>
        <v>0</v>
      </c>
      <c r="W12">
        <v>1.2991178619999999</v>
      </c>
      <c r="X12" t="b">
        <f t="shared" si="5"/>
        <v>1</v>
      </c>
    </row>
    <row r="13" spans="1:25" ht="29.25" customHeight="1" x14ac:dyDescent="0.4">
      <c r="B13" s="201">
        <f t="shared" ref="B13:B23" si="7">B12+1</f>
        <v>44649</v>
      </c>
      <c r="C13" s="195">
        <v>14050.7</v>
      </c>
      <c r="D13" s="195">
        <v>2529.13</v>
      </c>
      <c r="E13" s="108">
        <v>2254.13</v>
      </c>
      <c r="F13" s="195">
        <v>0</v>
      </c>
      <c r="G13" s="108">
        <v>2095.61</v>
      </c>
      <c r="H13" s="108">
        <v>2.7190719775713927</v>
      </c>
      <c r="I13" s="108">
        <v>83.711808926000018</v>
      </c>
      <c r="J13" s="195">
        <v>0</v>
      </c>
      <c r="K13" s="108">
        <v>0.91182946199999992</v>
      </c>
      <c r="L13" s="195">
        <v>0</v>
      </c>
      <c r="M13" s="195">
        <v>0</v>
      </c>
      <c r="N13" s="195">
        <v>0</v>
      </c>
      <c r="O13" s="196">
        <f t="shared" si="1"/>
        <v>4437.082710365572</v>
      </c>
      <c r="P13" s="196">
        <f t="shared" si="2"/>
        <v>1907.9527103655719</v>
      </c>
      <c r="Q13" s="155">
        <f t="shared" si="6"/>
        <v>31.5791</v>
      </c>
      <c r="R13" s="148">
        <f t="shared" si="0"/>
        <v>443708.27103655721</v>
      </c>
      <c r="S13" s="148"/>
      <c r="T13">
        <v>83.711808926000018</v>
      </c>
      <c r="U13" s="75" t="b">
        <f t="shared" si="3"/>
        <v>1</v>
      </c>
      <c r="V13" s="75">
        <f t="shared" si="4"/>
        <v>0</v>
      </c>
      <c r="W13">
        <v>0.91182946199999992</v>
      </c>
      <c r="X13" t="b">
        <f t="shared" si="5"/>
        <v>1</v>
      </c>
      <c r="Y13" s="75"/>
    </row>
    <row r="14" spans="1:25" ht="29.25" customHeight="1" x14ac:dyDescent="0.4">
      <c r="B14" s="201">
        <f t="shared" si="7"/>
        <v>44650</v>
      </c>
      <c r="C14" s="195">
        <v>14050.7</v>
      </c>
      <c r="D14" s="195">
        <v>2529.13</v>
      </c>
      <c r="E14" s="108">
        <v>2428.3260264769992</v>
      </c>
      <c r="F14" s="195">
        <v>0</v>
      </c>
      <c r="G14" s="108">
        <v>2400.3075353079998</v>
      </c>
      <c r="H14" s="108">
        <v>2.7190719775713927</v>
      </c>
      <c r="I14" s="108">
        <v>77.684849955000018</v>
      </c>
      <c r="J14" s="195">
        <v>0</v>
      </c>
      <c r="K14" s="108">
        <v>3.1776389050000002</v>
      </c>
      <c r="L14" s="195">
        <v>0</v>
      </c>
      <c r="M14" s="195">
        <v>0</v>
      </c>
      <c r="N14" s="195">
        <v>0</v>
      </c>
      <c r="O14" s="196">
        <f t="shared" si="1"/>
        <v>4912.2151226225706</v>
      </c>
      <c r="P14" s="196">
        <f t="shared" si="2"/>
        <v>2383.0851226225705</v>
      </c>
      <c r="Q14" s="155">
        <f t="shared" si="6"/>
        <v>34.960599999999999</v>
      </c>
      <c r="R14" s="148">
        <f t="shared" si="0"/>
        <v>491221.51226225711</v>
      </c>
      <c r="S14" s="148"/>
      <c r="T14">
        <v>77.684849955000018</v>
      </c>
      <c r="U14" s="75" t="b">
        <f t="shared" si="3"/>
        <v>1</v>
      </c>
      <c r="V14" s="75">
        <f t="shared" si="4"/>
        <v>0</v>
      </c>
      <c r="W14">
        <v>3.1776389050000002</v>
      </c>
      <c r="X14" t="b">
        <f t="shared" si="5"/>
        <v>1</v>
      </c>
    </row>
    <row r="15" spans="1:25" ht="29.25" customHeight="1" x14ac:dyDescent="0.4">
      <c r="A15" s="90"/>
      <c r="B15" s="201">
        <f t="shared" si="7"/>
        <v>44651</v>
      </c>
      <c r="C15" s="195">
        <v>14050.7</v>
      </c>
      <c r="D15" s="195">
        <v>2529.13</v>
      </c>
      <c r="E15" s="108">
        <v>3034.3186005140005</v>
      </c>
      <c r="F15" s="195">
        <v>0</v>
      </c>
      <c r="G15" s="108">
        <v>2028.9328319550002</v>
      </c>
      <c r="H15" s="108">
        <v>2.7190719775713927</v>
      </c>
      <c r="I15" s="108">
        <v>81.541634205000022</v>
      </c>
      <c r="J15" s="195">
        <v>0</v>
      </c>
      <c r="K15" s="108">
        <v>0.86828933900000005</v>
      </c>
      <c r="L15" s="195">
        <v>0</v>
      </c>
      <c r="M15" s="195">
        <v>0</v>
      </c>
      <c r="N15" s="195">
        <v>0</v>
      </c>
      <c r="O15" s="196">
        <f t="shared" ref="O15:O23" si="8">SUM(E15:N15)</f>
        <v>5148.3804279905726</v>
      </c>
      <c r="P15" s="196">
        <f t="shared" ref="P15:P23" si="9">O15-D15</f>
        <v>2619.2504279905725</v>
      </c>
      <c r="Q15" s="155">
        <f t="shared" si="6"/>
        <v>36.641500000000001</v>
      </c>
      <c r="R15" s="148">
        <f t="shared" si="0"/>
        <v>514838.04279905726</v>
      </c>
      <c r="S15" s="148"/>
      <c r="T15">
        <v>81.541634205000022</v>
      </c>
      <c r="U15" s="75" t="b">
        <f t="shared" si="3"/>
        <v>1</v>
      </c>
      <c r="V15" s="75">
        <f t="shared" si="4"/>
        <v>0</v>
      </c>
      <c r="W15">
        <v>0.86828933900000005</v>
      </c>
      <c r="X15" t="b">
        <f t="shared" si="5"/>
        <v>1</v>
      </c>
    </row>
    <row r="16" spans="1:25" ht="29.25" customHeight="1" x14ac:dyDescent="0.4">
      <c r="A16" s="90"/>
      <c r="B16" s="201">
        <f t="shared" si="7"/>
        <v>44652</v>
      </c>
      <c r="C16" s="195">
        <v>14050.7</v>
      </c>
      <c r="D16" s="195">
        <v>2529.13</v>
      </c>
      <c r="E16" s="108">
        <v>3034.311174551</v>
      </c>
      <c r="F16" s="195">
        <v>0</v>
      </c>
      <c r="G16" s="108">
        <v>2029.1582276639999</v>
      </c>
      <c r="H16" s="108">
        <v>2.7190719775713927</v>
      </c>
      <c r="I16" s="108">
        <v>79.53618385499999</v>
      </c>
      <c r="J16" s="195">
        <v>0</v>
      </c>
      <c r="K16" s="108">
        <v>0.86828933900000005</v>
      </c>
      <c r="L16" s="195">
        <v>0</v>
      </c>
      <c r="M16" s="195">
        <v>0</v>
      </c>
      <c r="N16" s="195">
        <v>0</v>
      </c>
      <c r="O16" s="196">
        <f t="shared" si="8"/>
        <v>5146.5929473865708</v>
      </c>
      <c r="P16" s="196">
        <f t="shared" si="9"/>
        <v>2617.4629473865707</v>
      </c>
      <c r="Q16" s="155">
        <f t="shared" si="6"/>
        <v>36.628700000000002</v>
      </c>
      <c r="R16" s="148">
        <f t="shared" si="0"/>
        <v>514659.29473865707</v>
      </c>
      <c r="S16" s="148"/>
      <c r="T16">
        <v>79.53618385499999</v>
      </c>
      <c r="U16" s="75" t="b">
        <f t="shared" si="3"/>
        <v>1</v>
      </c>
      <c r="V16" s="75">
        <f t="shared" si="4"/>
        <v>0</v>
      </c>
      <c r="W16">
        <v>0.86828933900000005</v>
      </c>
      <c r="X16" t="b">
        <f t="shared" si="5"/>
        <v>1</v>
      </c>
    </row>
    <row r="17" spans="1:24" ht="29.25" customHeight="1" x14ac:dyDescent="0.4">
      <c r="A17" s="90"/>
      <c r="B17" s="201">
        <f t="shared" si="7"/>
        <v>44653</v>
      </c>
      <c r="C17" s="195">
        <v>14050.7</v>
      </c>
      <c r="D17" s="195">
        <v>2529.13</v>
      </c>
      <c r="E17" s="108">
        <v>3034.3037485880004</v>
      </c>
      <c r="F17" s="195">
        <v>0</v>
      </c>
      <c r="G17" s="108">
        <v>2029.3836233770005</v>
      </c>
      <c r="H17" s="108">
        <v>2.7190719775713927</v>
      </c>
      <c r="I17" s="108">
        <v>80.863332505000017</v>
      </c>
      <c r="J17" s="195">
        <v>0</v>
      </c>
      <c r="K17" s="108">
        <v>2.0246078390000002</v>
      </c>
      <c r="L17" s="195">
        <v>0</v>
      </c>
      <c r="M17" s="195">
        <v>0</v>
      </c>
      <c r="N17" s="195">
        <v>0</v>
      </c>
      <c r="O17" s="196">
        <f t="shared" si="8"/>
        <v>5149.2943842865725</v>
      </c>
      <c r="P17" s="196">
        <f t="shared" si="9"/>
        <v>2620.1643842865724</v>
      </c>
      <c r="Q17" s="155">
        <f t="shared" si="6"/>
        <v>36.648000000000003</v>
      </c>
      <c r="R17" s="148">
        <f t="shared" si="0"/>
        <v>514929.43842865725</v>
      </c>
      <c r="S17" s="148"/>
      <c r="T17">
        <v>80.863332505000017</v>
      </c>
      <c r="U17" s="75" t="b">
        <f t="shared" si="3"/>
        <v>1</v>
      </c>
      <c r="V17" s="75">
        <f t="shared" si="4"/>
        <v>0</v>
      </c>
      <c r="W17">
        <v>2.0246078390000002</v>
      </c>
      <c r="X17" t="b">
        <f>W17=K17</f>
        <v>1</v>
      </c>
    </row>
    <row r="18" spans="1:24" ht="29.25" customHeight="1" x14ac:dyDescent="0.4">
      <c r="A18" s="90"/>
      <c r="B18" s="201">
        <f t="shared" si="7"/>
        <v>44654</v>
      </c>
      <c r="C18" s="195">
        <v>14050.7</v>
      </c>
      <c r="D18" s="195">
        <v>2529.13</v>
      </c>
      <c r="E18" s="108">
        <v>3034.2963226230004</v>
      </c>
      <c r="F18" s="195">
        <v>0</v>
      </c>
      <c r="G18" s="108">
        <v>2029.609019086</v>
      </c>
      <c r="H18" s="108">
        <v>2.7190719775713927</v>
      </c>
      <c r="I18" s="108">
        <v>80.323312505000018</v>
      </c>
      <c r="J18" s="195">
        <v>0</v>
      </c>
      <c r="K18" s="108">
        <v>2.0246078390000002</v>
      </c>
      <c r="L18" s="195">
        <v>0</v>
      </c>
      <c r="M18" s="195">
        <v>0</v>
      </c>
      <c r="N18" s="195">
        <v>0</v>
      </c>
      <c r="O18" s="196">
        <f t="shared" si="8"/>
        <v>5148.9723340305718</v>
      </c>
      <c r="P18" s="196">
        <f t="shared" si="9"/>
        <v>2619.8423340305717</v>
      </c>
      <c r="Q18" s="155">
        <f t="shared" si="6"/>
        <v>36.645699999999998</v>
      </c>
      <c r="R18" s="148">
        <f t="shared" si="0"/>
        <v>514897.23340305715</v>
      </c>
      <c r="S18" s="148"/>
      <c r="T18">
        <v>80.323312505000018</v>
      </c>
      <c r="U18" s="75" t="b">
        <f t="shared" si="3"/>
        <v>1</v>
      </c>
      <c r="V18" s="75">
        <f t="shared" si="4"/>
        <v>0</v>
      </c>
      <c r="W18">
        <v>2.0246078390000002</v>
      </c>
      <c r="X18" t="b">
        <f t="shared" ref="X18:X23" si="10">W18=K18</f>
        <v>1</v>
      </c>
    </row>
    <row r="19" spans="1:24" ht="29.25" customHeight="1" x14ac:dyDescent="0.4">
      <c r="A19" s="90"/>
      <c r="B19" s="201">
        <f t="shared" si="7"/>
        <v>44655</v>
      </c>
      <c r="C19" s="195">
        <v>14050.7</v>
      </c>
      <c r="D19" s="195">
        <v>2529.13</v>
      </c>
      <c r="E19" s="108">
        <v>2554.2888966609999</v>
      </c>
      <c r="F19" s="195">
        <v>0</v>
      </c>
      <c r="G19" s="108">
        <v>2029.8344147989999</v>
      </c>
      <c r="H19" s="108">
        <v>2.7190719775713927</v>
      </c>
      <c r="I19" s="108">
        <v>80.880933993000014</v>
      </c>
      <c r="J19" s="195">
        <v>0</v>
      </c>
      <c r="K19" s="108">
        <v>5.6663673719999998</v>
      </c>
      <c r="L19" s="195">
        <v>0</v>
      </c>
      <c r="M19" s="195">
        <v>0</v>
      </c>
      <c r="N19" s="195">
        <v>0</v>
      </c>
      <c r="O19" s="196">
        <f t="shared" si="8"/>
        <v>4673.3896848025724</v>
      </c>
      <c r="P19" s="196">
        <f t="shared" si="9"/>
        <v>2144.2596848025723</v>
      </c>
      <c r="Q19" s="155">
        <f t="shared" si="6"/>
        <v>33.260899999999999</v>
      </c>
      <c r="R19" s="148">
        <f t="shared" si="0"/>
        <v>467338.96848025726</v>
      </c>
      <c r="S19" s="148"/>
      <c r="T19">
        <v>80.880933993000014</v>
      </c>
      <c r="U19" s="75" t="b">
        <f t="shared" si="3"/>
        <v>1</v>
      </c>
      <c r="V19" s="75">
        <f t="shared" si="4"/>
        <v>0</v>
      </c>
      <c r="W19">
        <v>5.6663673719999998</v>
      </c>
      <c r="X19" t="b">
        <f t="shared" si="10"/>
        <v>1</v>
      </c>
    </row>
    <row r="20" spans="1:24" ht="29.25" customHeight="1" x14ac:dyDescent="0.4">
      <c r="A20" s="90"/>
      <c r="B20" s="201">
        <f t="shared" si="7"/>
        <v>44656</v>
      </c>
      <c r="C20" s="195">
        <v>14050.7</v>
      </c>
      <c r="D20" s="195">
        <v>2529.13</v>
      </c>
      <c r="E20" s="108">
        <v>2404.2814706970003</v>
      </c>
      <c r="F20" s="195">
        <v>0</v>
      </c>
      <c r="G20" s="108">
        <v>2210.1599905079997</v>
      </c>
      <c r="H20" s="108">
        <v>2.7190719775713927</v>
      </c>
      <c r="I20" s="108">
        <v>85.421104293000027</v>
      </c>
      <c r="J20" s="195">
        <v>0</v>
      </c>
      <c r="K20" s="108">
        <v>9.5122403999999996</v>
      </c>
      <c r="L20" s="195">
        <v>0</v>
      </c>
      <c r="M20" s="195">
        <v>0</v>
      </c>
      <c r="N20" s="195">
        <v>0</v>
      </c>
      <c r="O20" s="196">
        <f t="shared" si="8"/>
        <v>4712.0938778755726</v>
      </c>
      <c r="P20" s="196">
        <f t="shared" si="9"/>
        <v>2182.9638778755725</v>
      </c>
      <c r="Q20" s="155">
        <f t="shared" si="6"/>
        <v>33.5364</v>
      </c>
      <c r="R20" s="148">
        <f t="shared" si="0"/>
        <v>471209.38778755732</v>
      </c>
      <c r="S20" s="148">
        <v>4618.59</v>
      </c>
      <c r="T20">
        <v>85.421104293000027</v>
      </c>
      <c r="U20" s="75" t="b">
        <f t="shared" si="3"/>
        <v>1</v>
      </c>
      <c r="V20" s="75">
        <f t="shared" si="4"/>
        <v>0</v>
      </c>
      <c r="W20">
        <v>9.5122403999999996</v>
      </c>
      <c r="X20" t="b">
        <f t="shared" si="10"/>
        <v>1</v>
      </c>
    </row>
    <row r="21" spans="1:24" ht="29.25" customHeight="1" x14ac:dyDescent="0.4">
      <c r="A21" s="90"/>
      <c r="B21" s="201">
        <f t="shared" si="7"/>
        <v>44657</v>
      </c>
      <c r="C21" s="195">
        <v>14050.7</v>
      </c>
      <c r="D21" s="195">
        <v>2529.13</v>
      </c>
      <c r="E21" s="108">
        <v>2519.2740447350002</v>
      </c>
      <c r="F21" s="195">
        <v>0</v>
      </c>
      <c r="G21" s="108">
        <v>2030.285206221</v>
      </c>
      <c r="H21" s="108">
        <v>2.7190719775713927</v>
      </c>
      <c r="I21" s="108">
        <v>85.27922609300002</v>
      </c>
      <c r="J21" s="195">
        <v>0</v>
      </c>
      <c r="K21" s="108">
        <v>3.2156637039999998</v>
      </c>
      <c r="L21" s="195">
        <v>0</v>
      </c>
      <c r="M21" s="195">
        <v>0</v>
      </c>
      <c r="N21" s="195">
        <v>0</v>
      </c>
      <c r="O21" s="196">
        <f t="shared" si="8"/>
        <v>4640.7732127305717</v>
      </c>
      <c r="P21" s="196">
        <f t="shared" si="9"/>
        <v>2111.6432127305716</v>
      </c>
      <c r="Q21" s="155">
        <f t="shared" si="6"/>
        <v>33.028799999999997</v>
      </c>
      <c r="R21" s="148">
        <f t="shared" si="0"/>
        <v>464077.3212730572</v>
      </c>
      <c r="S21" s="148">
        <f>+S20-O20</f>
        <v>-93.503877875572471</v>
      </c>
      <c r="T21">
        <v>85.27922609300002</v>
      </c>
      <c r="U21" s="75" t="b">
        <f t="shared" si="3"/>
        <v>1</v>
      </c>
      <c r="V21" s="75">
        <f t="shared" si="4"/>
        <v>0</v>
      </c>
      <c r="W21">
        <v>3.2156637039999998</v>
      </c>
      <c r="X21" t="b">
        <f t="shared" si="10"/>
        <v>1</v>
      </c>
    </row>
    <row r="22" spans="1:24" ht="29.25" customHeight="1" x14ac:dyDescent="0.4">
      <c r="A22" s="90"/>
      <c r="B22" s="201">
        <f t="shared" si="7"/>
        <v>44658</v>
      </c>
      <c r="C22" s="195">
        <v>14050.7</v>
      </c>
      <c r="D22" s="195">
        <v>2529.13</v>
      </c>
      <c r="E22" s="108">
        <v>2419.9979937710009</v>
      </c>
      <c r="F22" s="195">
        <v>0</v>
      </c>
      <c r="G22" s="108">
        <v>2030.5106019299999</v>
      </c>
      <c r="H22" s="108">
        <v>2.7190719775713927</v>
      </c>
      <c r="I22" s="108">
        <v>86.110997193000017</v>
      </c>
      <c r="J22" s="195">
        <v>0</v>
      </c>
      <c r="K22" s="108">
        <v>4.3433444190000001</v>
      </c>
      <c r="L22" s="195">
        <v>0</v>
      </c>
      <c r="M22" s="195">
        <v>0</v>
      </c>
      <c r="N22" s="195">
        <v>0</v>
      </c>
      <c r="O22" s="196">
        <f t="shared" si="8"/>
        <v>4543.6820092905718</v>
      </c>
      <c r="P22" s="196">
        <f t="shared" si="9"/>
        <v>2014.5520092905717</v>
      </c>
      <c r="Q22" s="155">
        <f t="shared" si="6"/>
        <v>32.337800000000001</v>
      </c>
      <c r="R22" s="148">
        <f t="shared" si="0"/>
        <v>454368.20092905714</v>
      </c>
      <c r="S22" s="148"/>
      <c r="T22">
        <v>86.110997193000017</v>
      </c>
      <c r="U22" s="75" t="b">
        <f t="shared" si="3"/>
        <v>1</v>
      </c>
      <c r="V22" s="75">
        <f t="shared" si="4"/>
        <v>0</v>
      </c>
      <c r="W22">
        <v>4.3433444190000001</v>
      </c>
      <c r="X22" t="b">
        <f t="shared" si="10"/>
        <v>1</v>
      </c>
    </row>
    <row r="23" spans="1:24" ht="29.25" customHeight="1" x14ac:dyDescent="0.4">
      <c r="A23" s="90"/>
      <c r="B23" s="201">
        <f t="shared" si="7"/>
        <v>44659</v>
      </c>
      <c r="C23" s="195">
        <v>14050.7</v>
      </c>
      <c r="D23" s="195">
        <v>2529.13</v>
      </c>
      <c r="E23" s="108">
        <v>2104.2591928090001</v>
      </c>
      <c r="F23" s="195">
        <v>0</v>
      </c>
      <c r="G23" s="108">
        <v>2030.735997643</v>
      </c>
      <c r="H23" s="108">
        <v>2.7190719775713927</v>
      </c>
      <c r="I23" s="108">
        <f>86.135740715+225</f>
        <v>311.135740715</v>
      </c>
      <c r="J23" s="195">
        <v>0</v>
      </c>
      <c r="K23" s="108">
        <v>4.4660423619999996</v>
      </c>
      <c r="L23" s="195">
        <v>0</v>
      </c>
      <c r="M23" s="195">
        <v>0</v>
      </c>
      <c r="N23" s="195">
        <v>0</v>
      </c>
      <c r="O23" s="196">
        <f t="shared" si="8"/>
        <v>4453.3160455065718</v>
      </c>
      <c r="P23" s="196">
        <f t="shared" si="9"/>
        <v>1924.1860455065716</v>
      </c>
      <c r="Q23" s="155">
        <f t="shared" si="6"/>
        <v>31.694600000000001</v>
      </c>
      <c r="R23" s="148">
        <f t="shared" si="0"/>
        <v>445331.60455065721</v>
      </c>
      <c r="S23" s="148"/>
      <c r="T23">
        <v>86.135740715000026</v>
      </c>
      <c r="U23" s="75" t="b">
        <f t="shared" si="3"/>
        <v>0</v>
      </c>
      <c r="V23" s="75">
        <f t="shared" si="4"/>
        <v>224.99999999999997</v>
      </c>
      <c r="W23">
        <v>4.4660423619999996</v>
      </c>
      <c r="X23" t="b">
        <f t="shared" si="10"/>
        <v>1</v>
      </c>
    </row>
    <row r="24" spans="1:24" ht="29.25" customHeight="1" x14ac:dyDescent="0.4">
      <c r="A24" s="90"/>
      <c r="B24" s="132" t="s">
        <v>4</v>
      </c>
      <c r="C24" s="108">
        <v>0</v>
      </c>
      <c r="D24" s="198">
        <f>SUM(D10:D23)</f>
        <v>35407.820000000007</v>
      </c>
      <c r="E24" s="198">
        <f>SUM(E10:E23)</f>
        <v>35350.808790079005</v>
      </c>
      <c r="F24" s="198">
        <f>SUM(F10:F23)</f>
        <v>0</v>
      </c>
      <c r="G24" s="198">
        <f>SUM(G10:G23)</f>
        <v>30189.254869125005</v>
      </c>
      <c r="H24" s="198">
        <f>SUM(H10:H23)</f>
        <v>38.067007685999506</v>
      </c>
      <c r="I24" s="198">
        <f t="shared" ref="I24:O24" si="11">SUM(I10:I23)</f>
        <v>1397.9241828370004</v>
      </c>
      <c r="J24" s="198">
        <f t="shared" si="11"/>
        <v>0</v>
      </c>
      <c r="K24" s="198">
        <f t="shared" si="11"/>
        <v>42.648799065999995</v>
      </c>
      <c r="L24" s="198">
        <f t="shared" si="11"/>
        <v>0</v>
      </c>
      <c r="M24" s="198">
        <f t="shared" si="11"/>
        <v>0</v>
      </c>
      <c r="N24" s="198">
        <f t="shared" si="11"/>
        <v>0</v>
      </c>
      <c r="O24" s="199">
        <f t="shared" si="11"/>
        <v>67018.703648793002</v>
      </c>
      <c r="P24" s="199">
        <f>SUM(P10:P23)</f>
        <v>31610.883648793009</v>
      </c>
      <c r="Q24" s="155"/>
    </row>
    <row r="25" spans="1:24" ht="29.25" customHeight="1" x14ac:dyDescent="0.4">
      <c r="A25" s="90"/>
      <c r="B25" s="132" t="s">
        <v>3</v>
      </c>
      <c r="C25" s="108">
        <v>0</v>
      </c>
      <c r="D25" s="198">
        <f>AVERAGE(D10:D23)</f>
        <v>2529.1300000000006</v>
      </c>
      <c r="E25" s="198">
        <f t="shared" ref="E25:P25" si="12">AVERAGE(E10:E23)</f>
        <v>2525.0577707199291</v>
      </c>
      <c r="F25" s="198">
        <f t="shared" si="12"/>
        <v>0</v>
      </c>
      <c r="G25" s="198">
        <f t="shared" si="12"/>
        <v>2156.3753477946434</v>
      </c>
      <c r="H25" s="198">
        <f t="shared" si="12"/>
        <v>2.7190719775713932</v>
      </c>
      <c r="I25" s="198">
        <f t="shared" si="12"/>
        <v>99.851727345500038</v>
      </c>
      <c r="J25" s="198">
        <f t="shared" si="12"/>
        <v>0</v>
      </c>
      <c r="K25" s="198">
        <f t="shared" si="12"/>
        <v>3.0463427904285711</v>
      </c>
      <c r="L25" s="198">
        <f t="shared" si="12"/>
        <v>0</v>
      </c>
      <c r="M25" s="198">
        <f t="shared" si="12"/>
        <v>0</v>
      </c>
      <c r="N25" s="198">
        <f t="shared" si="12"/>
        <v>0</v>
      </c>
      <c r="O25" s="200">
        <f t="shared" si="12"/>
        <v>4787.0502606280716</v>
      </c>
      <c r="P25" s="200">
        <f t="shared" si="12"/>
        <v>2257.9202606280719</v>
      </c>
      <c r="Q25" s="155"/>
    </row>
    <row r="26" spans="1:24" x14ac:dyDescent="0.4">
      <c r="B26" s="21"/>
      <c r="C26" s="5"/>
      <c r="D26" s="5"/>
      <c r="E26" s="202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24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44"/>
      <c r="P27" s="1"/>
      <c r="Q27" s="156"/>
    </row>
    <row r="28" spans="1:24" ht="27" thickBot="1" x14ac:dyDescent="0.45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89" t="s">
        <v>225</v>
      </c>
      <c r="L28" s="189" t="s">
        <v>224</v>
      </c>
      <c r="M28" s="1"/>
      <c r="N28" s="1"/>
      <c r="O28" s="1"/>
      <c r="P28" s="1"/>
      <c r="Q28" s="156"/>
    </row>
    <row r="29" spans="1:24" x14ac:dyDescent="0.4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203">
        <v>718950164.5</v>
      </c>
      <c r="L29" s="172">
        <v>43433444.189999998</v>
      </c>
      <c r="M29" s="1"/>
      <c r="N29" s="1"/>
      <c r="O29" s="1"/>
      <c r="P29" s="1"/>
      <c r="Q29" s="156"/>
    </row>
    <row r="30" spans="1:24" x14ac:dyDescent="0.4">
      <c r="B30" s="5"/>
      <c r="C30" s="1"/>
      <c r="D30" s="1"/>
      <c r="E30" s="1"/>
      <c r="F30" s="1"/>
      <c r="G30" s="1"/>
      <c r="H30" s="1"/>
      <c r="I30" s="1"/>
      <c r="J30" s="1"/>
      <c r="K30" s="204">
        <v>93896600</v>
      </c>
      <c r="L30" s="246"/>
      <c r="M30" s="1"/>
      <c r="N30" s="22" t="s">
        <v>35</v>
      </c>
      <c r="O30" s="22"/>
      <c r="P30" s="22"/>
      <c r="Q30" s="156"/>
    </row>
    <row r="31" spans="1:24" x14ac:dyDescent="0.4">
      <c r="B31" s="5"/>
      <c r="C31" s="1"/>
      <c r="D31" s="74"/>
      <c r="E31" s="1"/>
      <c r="F31" s="1"/>
      <c r="G31" s="5"/>
      <c r="H31" s="192"/>
      <c r="I31" s="22"/>
      <c r="J31" s="22"/>
      <c r="K31" s="204">
        <v>69418</v>
      </c>
      <c r="L31" s="246"/>
      <c r="M31" s="192"/>
      <c r="N31" s="194"/>
      <c r="O31" s="22"/>
      <c r="P31" s="22"/>
      <c r="Q31" s="156"/>
    </row>
    <row r="32" spans="1:24" ht="27" thickBot="1" x14ac:dyDescent="0.45">
      <c r="B32" s="5"/>
      <c r="C32" s="1"/>
      <c r="D32" s="74"/>
      <c r="E32" s="1"/>
      <c r="F32" s="1"/>
      <c r="G32" s="5"/>
      <c r="H32" s="192"/>
      <c r="I32" s="22"/>
      <c r="J32" s="22"/>
      <c r="K32" s="205">
        <v>48541541.399999999</v>
      </c>
      <c r="L32" s="246"/>
      <c r="M32" s="192"/>
      <c r="N32" s="194"/>
      <c r="O32" s="22"/>
      <c r="P32" s="22"/>
      <c r="Q32" s="156"/>
    </row>
    <row r="33" spans="2:16" ht="27" thickBot="1" x14ac:dyDescent="0.45">
      <c r="B33" s="5"/>
      <c r="C33" s="1"/>
      <c r="D33" s="1"/>
      <c r="E33" s="1"/>
      <c r="F33" s="1"/>
      <c r="G33" s="5"/>
      <c r="H33" s="192"/>
      <c r="I33" s="242" t="s">
        <v>230</v>
      </c>
      <c r="J33" s="243"/>
      <c r="K33" s="184">
        <f>SUM(K29:K32)</f>
        <v>861457723.89999998</v>
      </c>
      <c r="L33" s="206">
        <f>SUM(L29:L32)</f>
        <v>43433444.189999998</v>
      </c>
      <c r="M33" s="192"/>
      <c r="N33" s="194"/>
      <c r="O33" s="22"/>
      <c r="P33" s="22"/>
    </row>
    <row r="34" spans="2:16" ht="27" thickTop="1" x14ac:dyDescent="0.4">
      <c r="B34" s="5" t="s">
        <v>41</v>
      </c>
      <c r="C34" s="1"/>
      <c r="D34" s="1"/>
      <c r="E34" s="1"/>
      <c r="F34" s="1"/>
      <c r="G34" s="5"/>
      <c r="H34" s="192"/>
      <c r="I34" s="242" t="s">
        <v>231</v>
      </c>
      <c r="J34" s="243"/>
      <c r="K34" s="188">
        <f>K33/10^7</f>
        <v>86.145772389999991</v>
      </c>
      <c r="L34" s="207">
        <f>L33/10^7</f>
        <v>4.3433444190000001</v>
      </c>
      <c r="M34" s="192"/>
      <c r="N34" s="194"/>
      <c r="O34" s="22"/>
      <c r="P34" s="22"/>
    </row>
    <row r="35" spans="2:16" x14ac:dyDescent="0.4">
      <c r="B35" s="5" t="s">
        <v>8</v>
      </c>
      <c r="G35" s="14"/>
      <c r="H35" s="192"/>
      <c r="N35" s="22" t="s">
        <v>10</v>
      </c>
    </row>
    <row r="36" spans="2:16" x14ac:dyDescent="0.4">
      <c r="B36" s="14"/>
      <c r="G36" s="14"/>
      <c r="H36" s="192"/>
      <c r="K36" s="88"/>
    </row>
    <row r="37" spans="2:16" x14ac:dyDescent="0.4">
      <c r="B37" s="14"/>
      <c r="G37" s="14"/>
      <c r="H37" s="192"/>
      <c r="K37" s="88"/>
    </row>
    <row r="38" spans="2:16" x14ac:dyDescent="0.4">
      <c r="B38" s="14"/>
      <c r="H38" s="192"/>
      <c r="I38" s="88"/>
      <c r="K38" s="88"/>
    </row>
    <row r="39" spans="2:16" x14ac:dyDescent="0.4">
      <c r="H39" s="88"/>
      <c r="I39" s="88"/>
      <c r="K39" s="88"/>
    </row>
    <row r="40" spans="2:16" x14ac:dyDescent="0.4">
      <c r="H40" s="88"/>
      <c r="I40" s="88"/>
      <c r="K40" s="162"/>
    </row>
    <row r="41" spans="2:16" x14ac:dyDescent="0.4">
      <c r="H41" s="88"/>
      <c r="I41" s="88"/>
    </row>
  </sheetData>
  <mergeCells count="3">
    <mergeCell ref="L30:L32"/>
    <mergeCell ref="I33:J33"/>
    <mergeCell ref="I34:J34"/>
  </mergeCells>
  <pageMargins left="0.7" right="0.7" top="0.75" bottom="0.75" header="0.3" footer="0.3"/>
  <pageSetup paperSize="9"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13" zoomScale="55" zoomScaleNormal="55" workbookViewId="0">
      <selection activeCell="H13" sqref="H13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22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34.570312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  <col min="19" max="19" width="22.5703125" customWidth="1"/>
    <col min="20" max="20" width="16" customWidth="1"/>
    <col min="21" max="21" width="12.28515625" customWidth="1"/>
    <col min="22" max="22" width="18" customWidth="1"/>
    <col min="23" max="23" width="11.7109375" customWidth="1"/>
    <col min="25" max="25" width="11.42578125" customWidth="1"/>
  </cols>
  <sheetData>
    <row r="1" spans="1:25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25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58"/>
      <c r="M2" s="84"/>
      <c r="N2" s="85"/>
      <c r="O2" s="85"/>
      <c r="P2" s="85"/>
    </row>
    <row r="3" spans="1:25" x14ac:dyDescent="0.4">
      <c r="B3" s="45" t="s">
        <v>52</v>
      </c>
      <c r="C3" s="1"/>
      <c r="D3" s="74"/>
      <c r="E3" s="85"/>
      <c r="F3" s="8"/>
      <c r="G3" s="8"/>
      <c r="H3" s="8"/>
      <c r="I3" s="8"/>
      <c r="J3" s="8"/>
      <c r="K3" s="85"/>
      <c r="L3" s="85"/>
      <c r="M3" s="8"/>
      <c r="N3" s="8"/>
      <c r="O3" s="8"/>
      <c r="P3" s="85"/>
    </row>
    <row r="4" spans="1:25" ht="22.5" customHeight="1" x14ac:dyDescent="0.45">
      <c r="B4" s="46" t="s">
        <v>13</v>
      </c>
      <c r="C4" s="17"/>
      <c r="D4" s="17"/>
      <c r="E4" s="15"/>
      <c r="F4" s="15"/>
      <c r="G4" s="47" t="s">
        <v>270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25" x14ac:dyDescent="0.4">
      <c r="B5" s="45" t="s">
        <v>50</v>
      </c>
      <c r="C5" s="1"/>
      <c r="D5" s="157"/>
      <c r="E5" s="158"/>
      <c r="F5" s="11"/>
      <c r="G5" s="11"/>
      <c r="H5" s="100"/>
      <c r="I5" s="100"/>
      <c r="J5" s="11"/>
      <c r="K5" s="86">
        <v>14070.5</v>
      </c>
      <c r="L5" s="181">
        <f>K5*18/100</f>
        <v>2532.69</v>
      </c>
      <c r="M5" s="2"/>
      <c r="N5" s="2"/>
      <c r="O5" s="2"/>
      <c r="P5" s="2"/>
      <c r="Q5" s="149"/>
    </row>
    <row r="6" spans="1:25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25" x14ac:dyDescent="0.4">
      <c r="B7" s="27"/>
      <c r="C7" s="24"/>
      <c r="D7" s="28"/>
      <c r="E7" s="44" t="s">
        <v>256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25" s="33" customFormat="1" ht="126" customHeight="1" x14ac:dyDescent="0.25">
      <c r="B8" s="34" t="s">
        <v>21</v>
      </c>
      <c r="C8" s="197" t="s">
        <v>272</v>
      </c>
      <c r="D8" s="197" t="s">
        <v>23</v>
      </c>
      <c r="E8" s="53" t="s">
        <v>24</v>
      </c>
      <c r="F8" s="53" t="s">
        <v>25</v>
      </c>
      <c r="G8" s="53" t="s">
        <v>26</v>
      </c>
      <c r="H8" s="57" t="s">
        <v>27</v>
      </c>
      <c r="I8" s="54" t="s">
        <v>28</v>
      </c>
      <c r="J8" s="53" t="s">
        <v>15</v>
      </c>
      <c r="K8" s="57" t="s">
        <v>29</v>
      </c>
      <c r="L8" s="57" t="s">
        <v>30</v>
      </c>
      <c r="M8" s="57" t="s">
        <v>31</v>
      </c>
      <c r="N8" s="40" t="s">
        <v>32</v>
      </c>
      <c r="O8" s="40" t="s">
        <v>33</v>
      </c>
      <c r="P8" s="40" t="s">
        <v>34</v>
      </c>
      <c r="Q8" s="152"/>
      <c r="R8" s="153"/>
      <c r="V8" s="218">
        <f>I11-225</f>
        <v>92.93106846400002</v>
      </c>
      <c r="W8" s="218">
        <f>S11-V8</f>
        <v>0</v>
      </c>
      <c r="X8" s="218"/>
    </row>
    <row r="9" spans="1:25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  <c r="S9" t="s">
        <v>276</v>
      </c>
      <c r="U9" t="s">
        <v>273</v>
      </c>
      <c r="V9" t="s">
        <v>277</v>
      </c>
      <c r="W9" t="s">
        <v>278</v>
      </c>
      <c r="X9" t="s">
        <v>224</v>
      </c>
      <c r="Y9" t="s">
        <v>278</v>
      </c>
    </row>
    <row r="10" spans="1:25" ht="29.25" customHeight="1" x14ac:dyDescent="0.4">
      <c r="B10" s="201">
        <v>44660</v>
      </c>
      <c r="C10" s="195">
        <v>14070.5</v>
      </c>
      <c r="D10" s="195">
        <v>2532.69</v>
      </c>
      <c r="E10" s="108">
        <v>2104.2517668450005</v>
      </c>
      <c r="F10" s="195">
        <v>0</v>
      </c>
      <c r="G10" s="108">
        <v>2030.961393352</v>
      </c>
      <c r="H10" s="108">
        <v>2.6640425107857482</v>
      </c>
      <c r="I10" s="108">
        <v>318.34930746400005</v>
      </c>
      <c r="J10" s="195">
        <v>0</v>
      </c>
      <c r="K10" s="108">
        <v>4.4660423619999996</v>
      </c>
      <c r="L10" s="195">
        <v>0</v>
      </c>
      <c r="M10" s="178">
        <v>0</v>
      </c>
      <c r="N10" s="195">
        <v>0</v>
      </c>
      <c r="O10" s="196">
        <f>SUM(E10:N10)</f>
        <v>4460.6925525337865</v>
      </c>
      <c r="P10" s="196">
        <f>O10-D10</f>
        <v>1928.0025525337865</v>
      </c>
      <c r="Q10" s="155">
        <f>ROUND((O10/C10%),4)</f>
        <v>31.702400000000001</v>
      </c>
      <c r="R10" s="148">
        <f t="shared" ref="R10:R23" si="0">(O10*10^7)/10^5</f>
        <v>446069.25525337865</v>
      </c>
      <c r="S10" s="148">
        <v>93.34930746400002</v>
      </c>
      <c r="T10" s="75"/>
      <c r="U10">
        <v>225</v>
      </c>
      <c r="V10" s="75">
        <f>S10+U10</f>
        <v>318.34930746400005</v>
      </c>
      <c r="W10" s="75">
        <f>V10-I10</f>
        <v>0</v>
      </c>
      <c r="X10">
        <v>4.4660423619999996</v>
      </c>
      <c r="Y10" s="75" t="b">
        <f>X10=K10</f>
        <v>1</v>
      </c>
    </row>
    <row r="11" spans="1:25" ht="29.25" customHeight="1" x14ac:dyDescent="0.4">
      <c r="B11" s="201">
        <f>B10+1</f>
        <v>44661</v>
      </c>
      <c r="C11" s="195">
        <v>14070.5</v>
      </c>
      <c r="D11" s="195">
        <v>2532.69</v>
      </c>
      <c r="E11" s="108">
        <v>2104.2443408819995</v>
      </c>
      <c r="F11" s="195">
        <v>0</v>
      </c>
      <c r="G11" s="108">
        <v>2031.1867890650001</v>
      </c>
      <c r="H11" s="108">
        <v>2.6640425107857482</v>
      </c>
      <c r="I11" s="108">
        <v>317.93106846400002</v>
      </c>
      <c r="J11" s="195">
        <v>0</v>
      </c>
      <c r="K11" s="108">
        <v>4.4660423619999996</v>
      </c>
      <c r="L11" s="195">
        <v>0</v>
      </c>
      <c r="M11" s="178">
        <v>0</v>
      </c>
      <c r="N11" s="195">
        <v>0</v>
      </c>
      <c r="O11" s="196">
        <f t="shared" ref="O11:O13" si="1">SUM(E11:N11)</f>
        <v>4460.4922832837847</v>
      </c>
      <c r="P11" s="196">
        <f t="shared" ref="P11:P13" si="2">O11-D11</f>
        <v>1927.8022832837846</v>
      </c>
      <c r="Q11" s="155">
        <f>ROUND((O11/C11%),4)</f>
        <v>31.701000000000001</v>
      </c>
      <c r="R11" s="148">
        <f t="shared" si="0"/>
        <v>446049.22832837846</v>
      </c>
      <c r="S11" s="148">
        <v>92.93106846400002</v>
      </c>
      <c r="T11" s="75"/>
      <c r="U11">
        <v>225</v>
      </c>
      <c r="V11" s="75">
        <f t="shared" ref="V11:V23" si="3">S11+U11</f>
        <v>317.93106846400002</v>
      </c>
      <c r="W11" s="75">
        <f t="shared" ref="W11:W23" si="4">V11-I11</f>
        <v>0</v>
      </c>
      <c r="X11">
        <v>4.4660423619999996</v>
      </c>
      <c r="Y11" s="75" t="b">
        <f t="shared" ref="Y11:Y23" si="5">X11=K11</f>
        <v>1</v>
      </c>
    </row>
    <row r="12" spans="1:25" ht="29.25" customHeight="1" x14ac:dyDescent="0.4">
      <c r="B12" s="201">
        <f>B11+1</f>
        <v>44662</v>
      </c>
      <c r="C12" s="195">
        <v>14070.5</v>
      </c>
      <c r="D12" s="195">
        <v>2532.69</v>
      </c>
      <c r="E12" s="108">
        <v>2104.2369149180008</v>
      </c>
      <c r="F12" s="195">
        <v>0</v>
      </c>
      <c r="G12" s="108">
        <v>1526.3791356199997</v>
      </c>
      <c r="H12" s="108">
        <v>2.6640425107857482</v>
      </c>
      <c r="I12" s="108">
        <v>1127.260616064</v>
      </c>
      <c r="J12" s="195">
        <v>0</v>
      </c>
      <c r="K12" s="108">
        <v>3.2726301429999998</v>
      </c>
      <c r="L12" s="195">
        <v>0</v>
      </c>
      <c r="M12" s="178">
        <v>0</v>
      </c>
      <c r="N12" s="195">
        <v>0</v>
      </c>
      <c r="O12" s="196">
        <f t="shared" si="1"/>
        <v>4763.8133392557866</v>
      </c>
      <c r="P12" s="196">
        <f t="shared" si="2"/>
        <v>2231.1233392557865</v>
      </c>
      <c r="Q12" s="155">
        <f t="shared" ref="Q12:Q23" si="6">ROUND((O12/C12%),4)</f>
        <v>33.856699999999996</v>
      </c>
      <c r="R12" s="148">
        <f t="shared" si="0"/>
        <v>476381.33392557869</v>
      </c>
      <c r="S12" s="148">
        <v>98.260616064000018</v>
      </c>
      <c r="T12" s="75"/>
      <c r="U12" s="88">
        <v>1029</v>
      </c>
      <c r="V12" s="75">
        <f t="shared" si="3"/>
        <v>1127.260616064</v>
      </c>
      <c r="W12" s="75">
        <f t="shared" si="4"/>
        <v>0</v>
      </c>
      <c r="X12">
        <v>3.2726301429999998</v>
      </c>
      <c r="Y12" s="75" t="b">
        <f t="shared" si="5"/>
        <v>1</v>
      </c>
    </row>
    <row r="13" spans="1:25" ht="29.25" customHeight="1" x14ac:dyDescent="0.4">
      <c r="B13" s="201">
        <f t="shared" ref="B13:B23" si="7">B12+1</f>
        <v>44663</v>
      </c>
      <c r="C13" s="195">
        <v>14070.5</v>
      </c>
      <c r="D13" s="195">
        <v>2532.69</v>
      </c>
      <c r="E13" s="108">
        <v>2104.2294889550003</v>
      </c>
      <c r="F13" s="195">
        <v>0</v>
      </c>
      <c r="G13" s="108">
        <v>2031.6375804869999</v>
      </c>
      <c r="H13" s="108">
        <v>2.6640425107857482</v>
      </c>
      <c r="I13" s="108">
        <v>380.96737146400005</v>
      </c>
      <c r="J13" s="195">
        <v>0</v>
      </c>
      <c r="K13" s="108">
        <v>3.3913081259999998</v>
      </c>
      <c r="L13" s="195">
        <v>0</v>
      </c>
      <c r="M13" s="178">
        <v>0</v>
      </c>
      <c r="N13" s="195">
        <v>0</v>
      </c>
      <c r="O13" s="196">
        <f t="shared" si="1"/>
        <v>4522.8897915427851</v>
      </c>
      <c r="P13" s="196">
        <f t="shared" si="2"/>
        <v>1990.1997915427851</v>
      </c>
      <c r="Q13" s="155">
        <f t="shared" si="6"/>
        <v>32.144500000000001</v>
      </c>
      <c r="R13" s="148">
        <f t="shared" si="0"/>
        <v>452288.97915427847</v>
      </c>
      <c r="S13" s="148">
        <v>99.967371464000024</v>
      </c>
      <c r="T13" s="75"/>
      <c r="U13">
        <v>281</v>
      </c>
      <c r="V13" s="75">
        <f t="shared" si="3"/>
        <v>380.96737146400005</v>
      </c>
      <c r="W13" s="75">
        <f t="shared" si="4"/>
        <v>0</v>
      </c>
      <c r="X13">
        <v>3.3913081259999998</v>
      </c>
      <c r="Y13" s="75" t="b">
        <f t="shared" si="5"/>
        <v>1</v>
      </c>
    </row>
    <row r="14" spans="1:25" ht="29.25" customHeight="1" x14ac:dyDescent="0.4">
      <c r="B14" s="201">
        <f t="shared" si="7"/>
        <v>44664</v>
      </c>
      <c r="C14" s="195">
        <v>14070.5</v>
      </c>
      <c r="D14" s="195">
        <v>2532.69</v>
      </c>
      <c r="E14" s="108">
        <v>1903.3749885680004</v>
      </c>
      <c r="F14" s="195">
        <v>0</v>
      </c>
      <c r="G14" s="108">
        <v>2227.5884921299994</v>
      </c>
      <c r="H14" s="108">
        <v>2.6640425107857482</v>
      </c>
      <c r="I14" s="108">
        <v>298.35358926399999</v>
      </c>
      <c r="J14" s="195">
        <v>0</v>
      </c>
      <c r="K14" s="108">
        <v>5.6520529750000001</v>
      </c>
      <c r="L14" s="195">
        <v>0</v>
      </c>
      <c r="M14" s="178">
        <v>0</v>
      </c>
      <c r="N14" s="195">
        <v>0</v>
      </c>
      <c r="O14" s="196">
        <f t="shared" ref="O14:O21" si="8">SUM(E14:N14)</f>
        <v>4437.6331654477844</v>
      </c>
      <c r="P14" s="196">
        <f t="shared" ref="P14:P21" si="9">O14-D14</f>
        <v>1904.9431654477844</v>
      </c>
      <c r="Q14" s="155">
        <f t="shared" si="6"/>
        <v>31.538599999999999</v>
      </c>
      <c r="R14" s="148">
        <f t="shared" si="0"/>
        <v>443763.31654477847</v>
      </c>
      <c r="S14" s="148">
        <v>98.353589264000021</v>
      </c>
      <c r="T14" s="75"/>
      <c r="U14">
        <v>200</v>
      </c>
      <c r="V14" s="75">
        <f t="shared" si="3"/>
        <v>298.35358926399999</v>
      </c>
      <c r="W14" s="75">
        <f t="shared" si="4"/>
        <v>0</v>
      </c>
      <c r="X14">
        <v>5.6520529750000001</v>
      </c>
      <c r="Y14" s="75" t="b">
        <f t="shared" si="5"/>
        <v>1</v>
      </c>
    </row>
    <row r="15" spans="1:25" ht="29.25" customHeight="1" x14ac:dyDescent="0.4">
      <c r="A15" s="90"/>
      <c r="B15" s="201">
        <f t="shared" si="7"/>
        <v>44665</v>
      </c>
      <c r="C15" s="195">
        <v>14070.5</v>
      </c>
      <c r="D15" s="195">
        <v>2532.69</v>
      </c>
      <c r="E15" s="108">
        <v>1903.3675626060005</v>
      </c>
      <c r="F15" s="195">
        <v>0</v>
      </c>
      <c r="G15" s="108">
        <v>2227.8375037770006</v>
      </c>
      <c r="H15" s="108">
        <v>2.6640425107857482</v>
      </c>
      <c r="I15" s="108">
        <v>303.23896316400004</v>
      </c>
      <c r="J15" s="195">
        <v>0</v>
      </c>
      <c r="K15" s="108">
        <v>5.6520529750000001</v>
      </c>
      <c r="L15" s="195">
        <v>0</v>
      </c>
      <c r="M15" s="178">
        <v>0</v>
      </c>
      <c r="N15" s="195">
        <v>0</v>
      </c>
      <c r="O15" s="196">
        <f t="shared" si="8"/>
        <v>4442.7601250327862</v>
      </c>
      <c r="P15" s="196">
        <f t="shared" si="9"/>
        <v>1910.0701250327861</v>
      </c>
      <c r="Q15" s="155">
        <f t="shared" si="6"/>
        <v>31.574999999999999</v>
      </c>
      <c r="R15" s="148">
        <f t="shared" si="0"/>
        <v>444276.01250327856</v>
      </c>
      <c r="S15" s="148">
        <v>103.23896316400003</v>
      </c>
      <c r="T15" s="75"/>
      <c r="U15">
        <v>200</v>
      </c>
      <c r="V15" s="75">
        <f t="shared" si="3"/>
        <v>303.23896316400004</v>
      </c>
      <c r="W15" s="75">
        <f t="shared" si="4"/>
        <v>0</v>
      </c>
      <c r="X15">
        <v>5.6520529750000001</v>
      </c>
      <c r="Y15" s="75" t="b">
        <f t="shared" si="5"/>
        <v>1</v>
      </c>
    </row>
    <row r="16" spans="1:25" ht="29.25" customHeight="1" x14ac:dyDescent="0.4">
      <c r="A16" s="90"/>
      <c r="B16" s="201">
        <f t="shared" si="7"/>
        <v>44666</v>
      </c>
      <c r="C16" s="195">
        <v>14070.5</v>
      </c>
      <c r="D16" s="195">
        <v>2532.69</v>
      </c>
      <c r="E16" s="108">
        <v>1903.3601366420003</v>
      </c>
      <c r="F16" s="195">
        <v>0</v>
      </c>
      <c r="G16" s="108">
        <v>2228.0865154200005</v>
      </c>
      <c r="H16" s="108">
        <v>2.6640425107857482</v>
      </c>
      <c r="I16" s="108">
        <v>306.85735606399999</v>
      </c>
      <c r="J16" s="195">
        <v>0</v>
      </c>
      <c r="K16" s="108">
        <v>6.0018317249999997</v>
      </c>
      <c r="L16" s="195">
        <v>0</v>
      </c>
      <c r="M16" s="178">
        <v>0</v>
      </c>
      <c r="N16" s="195">
        <v>0</v>
      </c>
      <c r="O16" s="196">
        <f t="shared" si="8"/>
        <v>4446.9698823617855</v>
      </c>
      <c r="P16" s="196">
        <f t="shared" si="9"/>
        <v>1914.2798823617854</v>
      </c>
      <c r="Q16" s="155">
        <f t="shared" si="6"/>
        <v>31.604900000000001</v>
      </c>
      <c r="R16" s="148">
        <f t="shared" si="0"/>
        <v>444696.98823617853</v>
      </c>
      <c r="S16" s="148">
        <v>106.85735606400002</v>
      </c>
      <c r="T16" s="75"/>
      <c r="U16">
        <v>200</v>
      </c>
      <c r="V16" s="75">
        <f t="shared" si="3"/>
        <v>306.85735606399999</v>
      </c>
      <c r="W16" s="75">
        <f t="shared" si="4"/>
        <v>0</v>
      </c>
      <c r="X16">
        <v>6.0018317249999997</v>
      </c>
      <c r="Y16" s="75" t="b">
        <f t="shared" si="5"/>
        <v>1</v>
      </c>
    </row>
    <row r="17" spans="1:25" ht="29.25" customHeight="1" x14ac:dyDescent="0.4">
      <c r="A17" s="90"/>
      <c r="B17" s="201">
        <f t="shared" si="7"/>
        <v>44667</v>
      </c>
      <c r="C17" s="195">
        <v>14070.5</v>
      </c>
      <c r="D17" s="195">
        <v>2532.69</v>
      </c>
      <c r="E17" s="108">
        <v>1903.3527106789998</v>
      </c>
      <c r="F17" s="195">
        <v>0</v>
      </c>
      <c r="G17" s="108">
        <v>2228.3355270670004</v>
      </c>
      <c r="H17" s="108">
        <v>2.6640425107857482</v>
      </c>
      <c r="I17" s="108">
        <v>316.38013820800001</v>
      </c>
      <c r="J17" s="195">
        <v>0</v>
      </c>
      <c r="K17" s="108">
        <v>9.8886033599999994</v>
      </c>
      <c r="L17" s="195">
        <v>0</v>
      </c>
      <c r="M17" s="178">
        <v>0</v>
      </c>
      <c r="N17" s="195">
        <v>0</v>
      </c>
      <c r="O17" s="196">
        <f t="shared" si="8"/>
        <v>4460.6210218247861</v>
      </c>
      <c r="P17" s="196">
        <f t="shared" si="9"/>
        <v>1927.9310218247861</v>
      </c>
      <c r="Q17" s="155">
        <f t="shared" si="6"/>
        <v>31.701899999999998</v>
      </c>
      <c r="R17" s="148">
        <f t="shared" si="0"/>
        <v>446062.10218247864</v>
      </c>
      <c r="S17" s="148">
        <v>116.38013820800002</v>
      </c>
      <c r="T17" s="75"/>
      <c r="U17">
        <v>200</v>
      </c>
      <c r="V17" s="75">
        <f t="shared" si="3"/>
        <v>316.38013820800001</v>
      </c>
      <c r="W17" s="75">
        <f t="shared" si="4"/>
        <v>0</v>
      </c>
      <c r="X17">
        <v>9.8886033599999994</v>
      </c>
      <c r="Y17" s="75" t="b">
        <f t="shared" si="5"/>
        <v>1</v>
      </c>
    </row>
    <row r="18" spans="1:25" ht="29.25" customHeight="1" x14ac:dyDescent="0.4">
      <c r="A18" s="90"/>
      <c r="B18" s="201">
        <f t="shared" si="7"/>
        <v>44668</v>
      </c>
      <c r="C18" s="195">
        <v>14070.5</v>
      </c>
      <c r="D18" s="195">
        <v>2532.69</v>
      </c>
      <c r="E18" s="108">
        <v>1903.3452847149997</v>
      </c>
      <c r="F18" s="195">
        <v>0</v>
      </c>
      <c r="G18" s="108">
        <v>2228.5845387099998</v>
      </c>
      <c r="H18" s="108">
        <v>2.6640425107857482</v>
      </c>
      <c r="I18" s="108">
        <v>316.01077820800003</v>
      </c>
      <c r="J18" s="195">
        <v>0</v>
      </c>
      <c r="K18" s="108">
        <v>9.8886033599999994</v>
      </c>
      <c r="L18" s="195">
        <v>0</v>
      </c>
      <c r="M18" s="178">
        <v>0</v>
      </c>
      <c r="N18" s="195">
        <v>0</v>
      </c>
      <c r="O18" s="196">
        <f t="shared" si="8"/>
        <v>4460.4932475037858</v>
      </c>
      <c r="P18" s="196">
        <f t="shared" si="9"/>
        <v>1927.8032475037858</v>
      </c>
      <c r="Q18" s="155">
        <f t="shared" si="6"/>
        <v>31.701000000000001</v>
      </c>
      <c r="R18" s="148">
        <f t="shared" si="0"/>
        <v>446049.32475037855</v>
      </c>
      <c r="S18" s="148">
        <v>116.01077820800003</v>
      </c>
      <c r="T18" s="75"/>
      <c r="U18">
        <v>200</v>
      </c>
      <c r="V18" s="75">
        <f t="shared" si="3"/>
        <v>316.01077820800003</v>
      </c>
      <c r="W18" s="75">
        <f t="shared" si="4"/>
        <v>0</v>
      </c>
      <c r="X18">
        <v>9.8886033599999994</v>
      </c>
      <c r="Y18" s="75" t="b">
        <f t="shared" si="5"/>
        <v>1</v>
      </c>
    </row>
    <row r="19" spans="1:25" ht="29.25" customHeight="1" x14ac:dyDescent="0.4">
      <c r="A19" s="90"/>
      <c r="B19" s="201">
        <f t="shared" si="7"/>
        <v>44669</v>
      </c>
      <c r="C19" s="195">
        <v>14070.5</v>
      </c>
      <c r="D19" s="195">
        <v>2532.69</v>
      </c>
      <c r="E19" s="108">
        <v>2102.7916402349997</v>
      </c>
      <c r="F19" s="195">
        <v>0</v>
      </c>
      <c r="G19" s="108">
        <v>2077.2654620959997</v>
      </c>
      <c r="H19" s="108">
        <v>2.6640425107857482</v>
      </c>
      <c r="I19" s="108">
        <v>323.779815708</v>
      </c>
      <c r="J19" s="195">
        <v>0</v>
      </c>
      <c r="K19" s="108">
        <v>4.0952984200000007</v>
      </c>
      <c r="L19" s="195">
        <v>0</v>
      </c>
      <c r="M19" s="178">
        <v>0</v>
      </c>
      <c r="N19" s="195">
        <v>0</v>
      </c>
      <c r="O19" s="196">
        <f t="shared" si="8"/>
        <v>4510.5962589697856</v>
      </c>
      <c r="P19" s="196">
        <f t="shared" si="9"/>
        <v>1977.9062589697855</v>
      </c>
      <c r="Q19" s="155">
        <f t="shared" si="6"/>
        <v>32.057099999999998</v>
      </c>
      <c r="R19" s="148">
        <f t="shared" si="0"/>
        <v>451059.62589697854</v>
      </c>
      <c r="S19" s="148">
        <v>104.77981570800003</v>
      </c>
      <c r="T19" s="75"/>
      <c r="U19">
        <v>219</v>
      </c>
      <c r="V19" s="75">
        <f t="shared" si="3"/>
        <v>323.779815708</v>
      </c>
      <c r="W19" s="75">
        <f t="shared" si="4"/>
        <v>0</v>
      </c>
      <c r="X19">
        <v>4.0952984200000007</v>
      </c>
      <c r="Y19" s="75" t="b">
        <f t="shared" si="5"/>
        <v>1</v>
      </c>
    </row>
    <row r="20" spans="1:25" ht="29.25" customHeight="1" x14ac:dyDescent="0.4">
      <c r="A20" s="90"/>
      <c r="B20" s="201">
        <f t="shared" si="7"/>
        <v>44670</v>
      </c>
      <c r="C20" s="195">
        <v>14070.5</v>
      </c>
      <c r="D20" s="195">
        <v>2532.69</v>
      </c>
      <c r="E20" s="108">
        <v>1833.3524957519996</v>
      </c>
      <c r="F20" s="195">
        <v>0</v>
      </c>
      <c r="G20" s="108">
        <v>2229.0825619999996</v>
      </c>
      <c r="H20" s="108">
        <v>2.6640425107857482</v>
      </c>
      <c r="I20" s="108">
        <v>365.66597960800004</v>
      </c>
      <c r="J20" s="195">
        <v>0</v>
      </c>
      <c r="K20" s="108">
        <v>2.8971778699999997</v>
      </c>
      <c r="L20" s="195">
        <v>0</v>
      </c>
      <c r="M20" s="178">
        <v>0</v>
      </c>
      <c r="N20" s="195">
        <v>0</v>
      </c>
      <c r="O20" s="196">
        <f t="shared" si="8"/>
        <v>4433.6622577407843</v>
      </c>
      <c r="P20" s="196">
        <f t="shared" si="9"/>
        <v>1900.9722577407842</v>
      </c>
      <c r="Q20" s="155">
        <f t="shared" si="6"/>
        <v>31.510300000000001</v>
      </c>
      <c r="R20" s="148">
        <f t="shared" si="0"/>
        <v>443366.22577407846</v>
      </c>
      <c r="S20" s="148">
        <v>108.66597960800003</v>
      </c>
      <c r="T20" s="75"/>
      <c r="U20">
        <v>257</v>
      </c>
      <c r="V20" s="75">
        <f t="shared" si="3"/>
        <v>365.66597960800004</v>
      </c>
      <c r="W20" s="75">
        <f t="shared" si="4"/>
        <v>0</v>
      </c>
      <c r="X20">
        <v>2.8971778699999997</v>
      </c>
      <c r="Y20" s="75" t="b">
        <f t="shared" si="5"/>
        <v>1</v>
      </c>
    </row>
    <row r="21" spans="1:25" ht="29.25" customHeight="1" x14ac:dyDescent="0.4">
      <c r="A21" s="90"/>
      <c r="B21" s="201">
        <f t="shared" si="7"/>
        <v>44671</v>
      </c>
      <c r="C21" s="195">
        <v>14070.5</v>
      </c>
      <c r="D21" s="195">
        <v>2532.69</v>
      </c>
      <c r="E21" s="108">
        <v>1915.5603957150001</v>
      </c>
      <c r="F21" s="195">
        <v>0</v>
      </c>
      <c r="G21" s="108">
        <v>2229.3315736469999</v>
      </c>
      <c r="H21" s="108">
        <v>2.6640425107857482</v>
      </c>
      <c r="I21" s="108">
        <v>206.23197559400003</v>
      </c>
      <c r="J21" s="195">
        <v>0</v>
      </c>
      <c r="K21" s="108">
        <v>3.8582362450000005</v>
      </c>
      <c r="L21" s="195">
        <v>0</v>
      </c>
      <c r="M21" s="178">
        <v>0</v>
      </c>
      <c r="N21" s="195">
        <v>0</v>
      </c>
      <c r="O21" s="196">
        <f t="shared" si="8"/>
        <v>4357.6462237117858</v>
      </c>
      <c r="P21" s="196">
        <f t="shared" si="9"/>
        <v>1824.9562237117857</v>
      </c>
      <c r="Q21" s="155">
        <f t="shared" si="6"/>
        <v>30.970099999999999</v>
      </c>
      <c r="R21" s="148">
        <f t="shared" si="0"/>
        <v>435764.62237117859</v>
      </c>
      <c r="S21" s="148">
        <v>111.23197559400003</v>
      </c>
      <c r="T21" s="75"/>
      <c r="U21">
        <v>95</v>
      </c>
      <c r="V21" s="75">
        <f t="shared" si="3"/>
        <v>206.23197559400003</v>
      </c>
      <c r="W21" s="75">
        <f t="shared" si="4"/>
        <v>0</v>
      </c>
      <c r="X21">
        <v>3.8582362450000005</v>
      </c>
      <c r="Y21" s="75" t="b">
        <f t="shared" si="5"/>
        <v>1</v>
      </c>
    </row>
    <row r="22" spans="1:25" ht="29.25" customHeight="1" x14ac:dyDescent="0.4">
      <c r="A22" s="90"/>
      <c r="B22" s="201">
        <f t="shared" si="7"/>
        <v>44672</v>
      </c>
      <c r="C22" s="195">
        <v>14070.5</v>
      </c>
      <c r="D22" s="195">
        <v>2532.69</v>
      </c>
      <c r="E22" s="108">
        <v>1853.331340123</v>
      </c>
      <c r="F22" s="195">
        <v>0</v>
      </c>
      <c r="G22" s="108">
        <v>1922.6369383239999</v>
      </c>
      <c r="H22" s="108">
        <v>2.6640425107857482</v>
      </c>
      <c r="I22" s="108">
        <v>592.56680359400002</v>
      </c>
      <c r="J22" s="195">
        <v>0</v>
      </c>
      <c r="K22" s="108">
        <v>2.6083789949999998</v>
      </c>
      <c r="L22" s="195">
        <v>0</v>
      </c>
      <c r="M22" s="178">
        <v>0</v>
      </c>
      <c r="N22" s="195">
        <v>0</v>
      </c>
      <c r="O22" s="196">
        <f t="shared" ref="O22:O23" si="10">SUM(E22:N22)</f>
        <v>4373.8075035467855</v>
      </c>
      <c r="P22" s="196">
        <f t="shared" ref="P22:P23" si="11">O22-D22</f>
        <v>1841.1175035467854</v>
      </c>
      <c r="Q22" s="155">
        <f t="shared" si="6"/>
        <v>31.084900000000001</v>
      </c>
      <c r="R22" s="148">
        <f t="shared" si="0"/>
        <v>437380.75035467854</v>
      </c>
      <c r="S22" s="148">
        <v>103.56680359400002</v>
      </c>
      <c r="T22" s="75"/>
      <c r="U22">
        <v>489</v>
      </c>
      <c r="V22" s="75">
        <f t="shared" si="3"/>
        <v>592.56680359400002</v>
      </c>
      <c r="W22" s="75">
        <f t="shared" si="4"/>
        <v>0</v>
      </c>
      <c r="X22">
        <v>2.6083789949999998</v>
      </c>
      <c r="Y22" s="75" t="b">
        <f t="shared" si="5"/>
        <v>1</v>
      </c>
    </row>
    <row r="23" spans="1:25" ht="29.25" customHeight="1" x14ac:dyDescent="0.4">
      <c r="A23" s="90"/>
      <c r="B23" s="201">
        <f t="shared" si="7"/>
        <v>44673</v>
      </c>
      <c r="C23" s="195">
        <v>14070.5</v>
      </c>
      <c r="D23" s="195">
        <v>2532.69</v>
      </c>
      <c r="E23" s="108">
        <v>1858.1120391599998</v>
      </c>
      <c r="F23" s="195">
        <v>0</v>
      </c>
      <c r="G23" s="108">
        <v>1823.8362305790001</v>
      </c>
      <c r="H23" s="108">
        <v>2.6640425107857482</v>
      </c>
      <c r="I23" s="108">
        <v>635.832108694</v>
      </c>
      <c r="J23" s="195">
        <v>0</v>
      </c>
      <c r="K23" s="108">
        <v>2.9047748449999999</v>
      </c>
      <c r="L23" s="195">
        <v>0</v>
      </c>
      <c r="M23" s="178">
        <v>0</v>
      </c>
      <c r="N23" s="195">
        <v>0</v>
      </c>
      <c r="O23" s="196">
        <f t="shared" si="10"/>
        <v>4323.3491957887863</v>
      </c>
      <c r="P23" s="196">
        <f t="shared" si="11"/>
        <v>1790.6591957887863</v>
      </c>
      <c r="Q23" s="155">
        <f t="shared" si="6"/>
        <v>30.726299999999998</v>
      </c>
      <c r="R23" s="148">
        <f t="shared" si="0"/>
        <v>432334.91957887862</v>
      </c>
      <c r="S23" s="148">
        <v>96.832108694000027</v>
      </c>
      <c r="T23" s="75"/>
      <c r="U23">
        <v>539</v>
      </c>
      <c r="V23" s="75">
        <f t="shared" si="3"/>
        <v>635.832108694</v>
      </c>
      <c r="W23" s="75">
        <f t="shared" si="4"/>
        <v>0</v>
      </c>
      <c r="X23">
        <v>2.9047748449999999</v>
      </c>
      <c r="Y23" s="75" t="b">
        <f t="shared" si="5"/>
        <v>1</v>
      </c>
    </row>
    <row r="24" spans="1:25" ht="29.25" customHeight="1" x14ac:dyDescent="0.4">
      <c r="A24" s="90"/>
      <c r="B24" s="132" t="s">
        <v>4</v>
      </c>
      <c r="C24" s="108">
        <v>0</v>
      </c>
      <c r="D24" s="198">
        <f>SUM(D10:D23)</f>
        <v>35457.659999999996</v>
      </c>
      <c r="E24" s="198">
        <f>SUM(E10:E23)</f>
        <v>27496.911105795007</v>
      </c>
      <c r="F24" s="198">
        <f>SUM(F10:F23)</f>
        <v>0</v>
      </c>
      <c r="G24" s="198">
        <f>SUM(G10:G23)</f>
        <v>29042.750242273993</v>
      </c>
      <c r="H24" s="198">
        <f>SUM(H10:H23)</f>
        <v>37.296595151000474</v>
      </c>
      <c r="I24" s="198">
        <f t="shared" ref="I24:O24" si="12">SUM(I10:I23)</f>
        <v>5809.4258715619999</v>
      </c>
      <c r="J24" s="198">
        <f t="shared" si="12"/>
        <v>0</v>
      </c>
      <c r="K24" s="198">
        <f t="shared" si="12"/>
        <v>69.043033762999997</v>
      </c>
      <c r="L24" s="198">
        <f t="shared" si="12"/>
        <v>0</v>
      </c>
      <c r="M24" s="198">
        <f t="shared" si="12"/>
        <v>0</v>
      </c>
      <c r="N24" s="198">
        <f t="shared" si="12"/>
        <v>0</v>
      </c>
      <c r="O24" s="199">
        <f t="shared" si="12"/>
        <v>62455.426848545001</v>
      </c>
      <c r="P24" s="199">
        <f>SUM(P10:P23)</f>
        <v>26997.766848545001</v>
      </c>
      <c r="Q24" s="155"/>
    </row>
    <row r="25" spans="1:25" ht="29.25" customHeight="1" x14ac:dyDescent="0.4">
      <c r="A25" s="90"/>
      <c r="B25" s="132" t="s">
        <v>3</v>
      </c>
      <c r="C25" s="108">
        <v>0</v>
      </c>
      <c r="D25" s="198">
        <f>AVERAGE(D10:D23)</f>
        <v>2532.6899999999996</v>
      </c>
      <c r="E25" s="198">
        <f t="shared" ref="E25:P25" si="13">AVERAGE(E10:E23)</f>
        <v>1964.0650789853576</v>
      </c>
      <c r="F25" s="198">
        <f t="shared" si="13"/>
        <v>0</v>
      </c>
      <c r="G25" s="198">
        <f t="shared" si="13"/>
        <v>2074.482160162428</v>
      </c>
      <c r="H25" s="198">
        <f t="shared" si="13"/>
        <v>2.6640425107857482</v>
      </c>
      <c r="I25" s="198">
        <f t="shared" si="13"/>
        <v>414.95899082585714</v>
      </c>
      <c r="J25" s="198">
        <f t="shared" si="13"/>
        <v>0</v>
      </c>
      <c r="K25" s="198">
        <f t="shared" si="13"/>
        <v>4.9316452687857142</v>
      </c>
      <c r="L25" s="198">
        <f t="shared" si="13"/>
        <v>0</v>
      </c>
      <c r="M25" s="198">
        <f t="shared" si="13"/>
        <v>0</v>
      </c>
      <c r="N25" s="198">
        <f t="shared" si="13"/>
        <v>0</v>
      </c>
      <c r="O25" s="200">
        <f t="shared" si="13"/>
        <v>4461.1019177532144</v>
      </c>
      <c r="P25" s="200">
        <f t="shared" si="13"/>
        <v>1928.4119177532143</v>
      </c>
      <c r="Q25" s="155"/>
    </row>
    <row r="26" spans="1:25" x14ac:dyDescent="0.4">
      <c r="B26" s="21"/>
      <c r="C26" s="5"/>
      <c r="D26" s="5"/>
      <c r="E26" s="202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25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44"/>
      <c r="P27" s="1"/>
      <c r="Q27" s="156"/>
    </row>
    <row r="28" spans="1:25" ht="27" thickBot="1" x14ac:dyDescent="0.45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89" t="s">
        <v>225</v>
      </c>
      <c r="L28" s="189" t="s">
        <v>224</v>
      </c>
      <c r="M28" s="1"/>
      <c r="N28" s="1"/>
      <c r="O28" s="1"/>
      <c r="P28" s="1"/>
      <c r="Q28" s="156"/>
    </row>
    <row r="29" spans="1:25" ht="27" thickBot="1" x14ac:dyDescent="0.45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203">
        <v>835979840.5</v>
      </c>
      <c r="L29" s="172">
        <v>29047748.449999999</v>
      </c>
      <c r="M29" s="1"/>
      <c r="N29" s="1"/>
      <c r="O29" s="1"/>
      <c r="P29" s="1"/>
      <c r="Q29" s="156"/>
    </row>
    <row r="30" spans="1:25" ht="27" thickBot="1" x14ac:dyDescent="0.45">
      <c r="B30" s="5"/>
      <c r="C30" s="1"/>
      <c r="D30" s="1"/>
      <c r="E30" s="1"/>
      <c r="F30" s="1"/>
      <c r="G30" s="1"/>
      <c r="H30" s="1"/>
      <c r="I30" s="1"/>
      <c r="J30" s="1"/>
      <c r="K30" s="203">
        <v>94309800</v>
      </c>
      <c r="L30" s="246"/>
      <c r="M30" s="1"/>
      <c r="N30" s="22" t="s">
        <v>35</v>
      </c>
      <c r="O30" s="22"/>
      <c r="P30" s="22"/>
      <c r="Q30" s="156"/>
    </row>
    <row r="31" spans="1:25" ht="27" thickBot="1" x14ac:dyDescent="0.45">
      <c r="B31" s="5"/>
      <c r="C31" s="1"/>
      <c r="D31" s="74"/>
      <c r="E31" s="1"/>
      <c r="F31" s="1"/>
      <c r="G31" s="5"/>
      <c r="H31" s="192"/>
      <c r="I31" s="22"/>
      <c r="J31" s="22"/>
      <c r="K31" s="203">
        <v>69418</v>
      </c>
      <c r="L31" s="246"/>
      <c r="M31" s="192"/>
      <c r="N31" s="194"/>
      <c r="O31" s="22"/>
      <c r="P31" s="22"/>
      <c r="Q31" s="156"/>
    </row>
    <row r="32" spans="1:25" ht="27" thickBot="1" x14ac:dyDescent="0.45">
      <c r="B32" s="5"/>
      <c r="C32" s="1"/>
      <c r="D32" s="74"/>
      <c r="E32" s="1"/>
      <c r="F32" s="1"/>
      <c r="G32" s="5"/>
      <c r="H32" s="192"/>
      <c r="I32" s="22"/>
      <c r="J32" s="22"/>
      <c r="K32" s="203">
        <v>37988932.479999997</v>
      </c>
      <c r="L32" s="246"/>
      <c r="M32" s="192"/>
      <c r="N32" s="194"/>
      <c r="O32" s="22"/>
      <c r="P32" s="22"/>
      <c r="Q32" s="156"/>
    </row>
    <row r="33" spans="2:17" ht="29.25" thickBot="1" x14ac:dyDescent="0.5">
      <c r="B33" s="5"/>
      <c r="C33" s="1"/>
      <c r="D33" s="74"/>
      <c r="E33" s="1"/>
      <c r="F33" s="1"/>
      <c r="G33" s="5"/>
      <c r="H33" s="192"/>
      <c r="I33" s="22"/>
      <c r="J33" s="212" t="s">
        <v>4</v>
      </c>
      <c r="K33" s="214">
        <f>SUM(K29:K32)</f>
        <v>968347990.98000002</v>
      </c>
      <c r="L33" s="213"/>
      <c r="M33" s="192"/>
      <c r="N33" s="194"/>
      <c r="O33" s="22"/>
      <c r="P33" s="22"/>
      <c r="Q33" s="156"/>
    </row>
    <row r="34" spans="2:17" ht="29.25" thickBot="1" x14ac:dyDescent="0.5">
      <c r="B34" s="5"/>
      <c r="C34" s="1"/>
      <c r="D34" s="74"/>
      <c r="E34" s="1"/>
      <c r="F34" s="1"/>
      <c r="G34" s="5"/>
      <c r="H34" s="192"/>
      <c r="I34" s="22"/>
      <c r="J34" s="212" t="s">
        <v>273</v>
      </c>
      <c r="K34" s="203">
        <f>539*10^7</f>
        <v>5390000000</v>
      </c>
      <c r="L34" s="211"/>
      <c r="M34" s="192"/>
      <c r="N34" s="194"/>
      <c r="O34" s="22"/>
      <c r="P34" s="22"/>
      <c r="Q34" s="156"/>
    </row>
    <row r="35" spans="2:17" x14ac:dyDescent="0.4">
      <c r="B35" s="5"/>
      <c r="C35" s="1"/>
      <c r="D35" s="1"/>
      <c r="E35" s="1"/>
      <c r="F35" s="1"/>
      <c r="G35" s="5"/>
      <c r="H35" s="192"/>
      <c r="I35" s="242" t="s">
        <v>230</v>
      </c>
      <c r="J35" s="243"/>
      <c r="K35" s="203">
        <f>+K33+K34</f>
        <v>6358347990.9799995</v>
      </c>
      <c r="L35" s="206">
        <f>SUM(L29:L32)</f>
        <v>29047748.449999999</v>
      </c>
      <c r="M35" s="192"/>
      <c r="N35" s="194"/>
      <c r="O35" s="22"/>
      <c r="P35" s="22"/>
    </row>
    <row r="36" spans="2:17" x14ac:dyDescent="0.4">
      <c r="B36" s="5" t="s">
        <v>41</v>
      </c>
      <c r="C36" s="1"/>
      <c r="D36" s="1"/>
      <c r="E36" s="1"/>
      <c r="F36" s="1"/>
      <c r="G36" s="5"/>
      <c r="H36" s="192"/>
      <c r="I36" s="242" t="s">
        <v>231</v>
      </c>
      <c r="J36" s="243"/>
      <c r="K36" s="188">
        <f>K35/10^7</f>
        <v>635.83479909799996</v>
      </c>
      <c r="L36" s="207">
        <f>L35/10^7</f>
        <v>2.9047748449999999</v>
      </c>
      <c r="M36" s="192"/>
      <c r="N36" s="194"/>
      <c r="O36" s="22"/>
      <c r="P36" s="22"/>
    </row>
    <row r="37" spans="2:17" x14ac:dyDescent="0.4">
      <c r="B37" s="5" t="s">
        <v>8</v>
      </c>
      <c r="G37" s="14"/>
      <c r="H37" s="192"/>
      <c r="N37" s="22" t="s">
        <v>10</v>
      </c>
    </row>
    <row r="38" spans="2:17" x14ac:dyDescent="0.4">
      <c r="B38" s="14"/>
      <c r="G38" s="14"/>
      <c r="H38" s="192"/>
      <c r="K38" s="88"/>
    </row>
    <row r="39" spans="2:17" x14ac:dyDescent="0.4">
      <c r="B39" s="14"/>
      <c r="G39" s="14"/>
      <c r="H39" s="192"/>
      <c r="K39" s="88"/>
    </row>
    <row r="40" spans="2:17" x14ac:dyDescent="0.4">
      <c r="B40" s="14"/>
      <c r="H40" s="192"/>
      <c r="I40" s="88"/>
      <c r="K40" s="88"/>
    </row>
    <row r="41" spans="2:17" x14ac:dyDescent="0.4">
      <c r="H41" s="88"/>
      <c r="I41" s="88"/>
      <c r="K41" s="88"/>
    </row>
    <row r="42" spans="2:17" x14ac:dyDescent="0.4">
      <c r="H42" s="88"/>
      <c r="I42" s="88"/>
      <c r="K42" s="162"/>
    </row>
    <row r="43" spans="2:17" x14ac:dyDescent="0.4">
      <c r="H43" s="88"/>
      <c r="I43" s="88"/>
    </row>
  </sheetData>
  <mergeCells count="3">
    <mergeCell ref="L30:L32"/>
    <mergeCell ref="I35:J35"/>
    <mergeCell ref="I36:J36"/>
  </mergeCells>
  <pageMargins left="0.7" right="0.7" top="0.75" bottom="0.75" header="0.3" footer="0.3"/>
  <pageSetup paperSize="9"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opLeftCell="B11" zoomScale="55" zoomScaleNormal="55" workbookViewId="0">
      <selection activeCell="F17" sqref="F17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22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5.42578125" customWidth="1"/>
    <col min="11" max="11" width="40.7109375" customWidth="1"/>
    <col min="12" max="12" width="34.570312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  <col min="19" max="19" width="19.42578125" customWidth="1"/>
    <col min="20" max="20" width="16" customWidth="1"/>
  </cols>
  <sheetData>
    <row r="1" spans="1:27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27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58"/>
      <c r="M2" s="84"/>
      <c r="N2" s="85"/>
      <c r="O2" s="85"/>
      <c r="P2" s="85"/>
    </row>
    <row r="3" spans="1:27" x14ac:dyDescent="0.4">
      <c r="B3" s="45" t="s">
        <v>52</v>
      </c>
      <c r="C3" s="1"/>
      <c r="D3" s="74"/>
      <c r="E3" s="85"/>
      <c r="F3" s="8"/>
      <c r="G3" s="8"/>
      <c r="H3" s="8"/>
      <c r="I3" s="8"/>
      <c r="J3" s="8"/>
      <c r="K3" s="85"/>
      <c r="L3" s="85"/>
      <c r="M3" s="8"/>
      <c r="N3" s="8"/>
      <c r="O3" s="8"/>
      <c r="P3" s="85"/>
    </row>
    <row r="4" spans="1:27" ht="22.5" customHeight="1" x14ac:dyDescent="0.45">
      <c r="B4" s="46" t="s">
        <v>13</v>
      </c>
      <c r="C4" s="17"/>
      <c r="D4" s="17"/>
      <c r="E4" s="15"/>
      <c r="F4" s="15"/>
      <c r="G4" s="47" t="s">
        <v>274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27" x14ac:dyDescent="0.4">
      <c r="B5" s="45" t="s">
        <v>50</v>
      </c>
      <c r="C5" s="1"/>
      <c r="D5" s="157"/>
      <c r="E5" s="158"/>
      <c r="F5" s="11"/>
      <c r="G5" s="11"/>
      <c r="H5" s="100"/>
      <c r="I5" s="100"/>
      <c r="J5" s="11"/>
      <c r="K5" s="86">
        <v>14290.22</v>
      </c>
      <c r="L5" s="181">
        <f>K5*18/100</f>
        <v>2572.2395999999999</v>
      </c>
      <c r="M5" s="2"/>
      <c r="N5" s="2"/>
      <c r="O5" s="2"/>
      <c r="P5" s="2"/>
      <c r="Q5" s="149"/>
    </row>
    <row r="6" spans="1:27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27" x14ac:dyDescent="0.4">
      <c r="B7" s="27"/>
      <c r="C7" s="24"/>
      <c r="D7" s="28"/>
      <c r="E7" s="44" t="s">
        <v>256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27" s="33" customFormat="1" ht="126" customHeight="1" x14ac:dyDescent="0.25">
      <c r="B8" s="34" t="s">
        <v>21</v>
      </c>
      <c r="C8" s="197" t="s">
        <v>275</v>
      </c>
      <c r="D8" s="197" t="s">
        <v>23</v>
      </c>
      <c r="E8" s="53" t="s">
        <v>24</v>
      </c>
      <c r="F8" s="53" t="s">
        <v>25</v>
      </c>
      <c r="G8" s="53" t="s">
        <v>26</v>
      </c>
      <c r="H8" s="57" t="s">
        <v>27</v>
      </c>
      <c r="I8" s="54" t="s">
        <v>28</v>
      </c>
      <c r="J8" s="53" t="s">
        <v>15</v>
      </c>
      <c r="K8" s="57" t="s">
        <v>29</v>
      </c>
      <c r="L8" s="57" t="s">
        <v>30</v>
      </c>
      <c r="M8" s="57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27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  <c r="S9" t="s">
        <v>276</v>
      </c>
    </row>
    <row r="10" spans="1:27" ht="29.25" customHeight="1" x14ac:dyDescent="0.4">
      <c r="B10" s="201">
        <v>44674</v>
      </c>
      <c r="C10" s="195">
        <v>14290.22</v>
      </c>
      <c r="D10" s="195">
        <v>2572.2395999999999</v>
      </c>
      <c r="E10" s="108">
        <v>1858.1046131950002</v>
      </c>
      <c r="F10" s="195"/>
      <c r="G10" s="108">
        <v>1824.040311343</v>
      </c>
      <c r="H10" s="108">
        <v>2.7147703967142638</v>
      </c>
      <c r="I10" s="108">
        <v>641.66786129399998</v>
      </c>
      <c r="J10" s="195">
        <v>0</v>
      </c>
      <c r="K10" s="108">
        <v>2.9047748449999999</v>
      </c>
      <c r="L10" s="195">
        <v>0</v>
      </c>
      <c r="M10" s="178">
        <v>0</v>
      </c>
      <c r="N10" s="195">
        <v>0</v>
      </c>
      <c r="O10" s="196">
        <f>SUM(E10:N10)</f>
        <v>4329.4323310737145</v>
      </c>
      <c r="P10" s="196">
        <f>O10-D10</f>
        <v>1757.1927310737146</v>
      </c>
      <c r="Q10" s="155">
        <f>ROUND((O10/C10%),4)</f>
        <v>30.296500000000002</v>
      </c>
      <c r="R10" s="148">
        <f t="shared" ref="R10:R23" si="0">(O10*10^7)/10^5</f>
        <v>432943.23310737143</v>
      </c>
      <c r="S10" s="148">
        <v>102.66786129400002</v>
      </c>
      <c r="T10" s="148">
        <v>539</v>
      </c>
      <c r="U10" s="75">
        <f>I10-T10</f>
        <v>102.66786129399998</v>
      </c>
      <c r="V10" s="75">
        <f>S10-U10</f>
        <v>0</v>
      </c>
      <c r="W10">
        <v>2.9047748449999999</v>
      </c>
      <c r="X10" t="b">
        <f>W10=K10</f>
        <v>1</v>
      </c>
      <c r="Y10" s="88">
        <f>S10+T10</f>
        <v>641.66786129399998</v>
      </c>
      <c r="Z10" t="b">
        <f>Y10=I10</f>
        <v>1</v>
      </c>
      <c r="AA10" s="75">
        <f>Y10-I10</f>
        <v>0</v>
      </c>
    </row>
    <row r="11" spans="1:27" ht="29.25" customHeight="1" x14ac:dyDescent="0.4">
      <c r="B11" s="201">
        <f>B10+1</f>
        <v>44675</v>
      </c>
      <c r="C11" s="195">
        <v>14290.22</v>
      </c>
      <c r="D11" s="195">
        <v>2572.2395999999999</v>
      </c>
      <c r="E11" s="108">
        <v>1858.0971872340003</v>
      </c>
      <c r="F11" s="195"/>
      <c r="G11" s="108">
        <v>1824.2443921099998</v>
      </c>
      <c r="H11" s="108">
        <v>2.7147703967142638</v>
      </c>
      <c r="I11" s="108">
        <v>641.74821619400007</v>
      </c>
      <c r="J11" s="195">
        <v>0</v>
      </c>
      <c r="K11" s="108">
        <v>2.9047748449999999</v>
      </c>
      <c r="L11" s="195">
        <v>0</v>
      </c>
      <c r="M11" s="178">
        <v>0</v>
      </c>
      <c r="N11" s="195">
        <v>0</v>
      </c>
      <c r="O11" s="196">
        <f t="shared" ref="O11:O13" si="1">SUM(E11:N11)</f>
        <v>4329.7093407797147</v>
      </c>
      <c r="P11" s="196">
        <f t="shared" ref="P11:P23" si="2">O11-D11</f>
        <v>1757.4697407797148</v>
      </c>
      <c r="Q11" s="155">
        <f>ROUND((O11/C11%),4)</f>
        <v>30.298400000000001</v>
      </c>
      <c r="R11" s="148">
        <f t="shared" si="0"/>
        <v>432970.9340779715</v>
      </c>
      <c r="S11" s="148">
        <v>102.74821619400002</v>
      </c>
      <c r="T11" s="148">
        <v>539</v>
      </c>
      <c r="U11" s="75">
        <f t="shared" ref="U11:U23" si="3">I11-T11</f>
        <v>102.74821619400007</v>
      </c>
      <c r="V11" s="75">
        <f t="shared" ref="V11:V23" si="4">S11-U11</f>
        <v>0</v>
      </c>
      <c r="W11">
        <v>2.9047748449999999</v>
      </c>
      <c r="X11" t="b">
        <f t="shared" ref="X11:X23" si="5">W11=K11</f>
        <v>1</v>
      </c>
      <c r="Y11" s="88">
        <f t="shared" ref="Y11:Y23" si="6">S11+T11</f>
        <v>641.74821619400007</v>
      </c>
      <c r="Z11" t="b">
        <f t="shared" ref="Z11:Z23" si="7">Y11=I11</f>
        <v>1</v>
      </c>
      <c r="AA11" s="75">
        <f t="shared" ref="AA11:AA23" si="8">Y11-I11</f>
        <v>0</v>
      </c>
    </row>
    <row r="12" spans="1:27" ht="29.25" customHeight="1" x14ac:dyDescent="0.4">
      <c r="B12" s="201">
        <f>B11+1</f>
        <v>44676</v>
      </c>
      <c r="C12" s="195">
        <v>14290.22</v>
      </c>
      <c r="D12" s="195">
        <v>2572.2395999999999</v>
      </c>
      <c r="E12" s="108">
        <v>1817.5136455290001</v>
      </c>
      <c r="F12" s="195"/>
      <c r="G12" s="108">
        <v>1824.4484728739999</v>
      </c>
      <c r="H12" s="108">
        <v>2.7147703967142638</v>
      </c>
      <c r="I12" s="108">
        <v>653.600237698</v>
      </c>
      <c r="J12" s="195">
        <v>0</v>
      </c>
      <c r="K12" s="108">
        <v>3.123518045</v>
      </c>
      <c r="L12" s="195">
        <v>0</v>
      </c>
      <c r="M12" s="178">
        <v>0</v>
      </c>
      <c r="N12" s="195">
        <v>0</v>
      </c>
      <c r="O12" s="196">
        <f t="shared" si="1"/>
        <v>4301.4006445427149</v>
      </c>
      <c r="P12" s="196">
        <f t="shared" si="2"/>
        <v>1729.161044542715</v>
      </c>
      <c r="Q12" s="155">
        <f t="shared" ref="Q12:Q23" si="9">ROUND((O12/C12%),4)</f>
        <v>30.100300000000001</v>
      </c>
      <c r="R12" s="148">
        <f t="shared" si="0"/>
        <v>430140.06445427146</v>
      </c>
      <c r="S12" s="148">
        <v>94.600237698000015</v>
      </c>
      <c r="T12" s="148">
        <v>559</v>
      </c>
      <c r="U12" s="75">
        <f t="shared" si="3"/>
        <v>94.600237698000001</v>
      </c>
      <c r="V12" s="75">
        <f t="shared" si="4"/>
        <v>0</v>
      </c>
      <c r="W12">
        <v>3.123518045</v>
      </c>
      <c r="X12" t="b">
        <f t="shared" si="5"/>
        <v>1</v>
      </c>
      <c r="Y12" s="88">
        <f t="shared" si="6"/>
        <v>653.600237698</v>
      </c>
      <c r="Z12" t="b">
        <f t="shared" si="7"/>
        <v>1</v>
      </c>
      <c r="AA12" s="75">
        <f t="shared" si="8"/>
        <v>0</v>
      </c>
    </row>
    <row r="13" spans="1:27" ht="29.25" customHeight="1" x14ac:dyDescent="0.4">
      <c r="B13" s="201">
        <f t="shared" ref="B13:B23" si="10">B12+1</f>
        <v>44677</v>
      </c>
      <c r="C13" s="195">
        <v>14290.22</v>
      </c>
      <c r="D13" s="195">
        <v>2572.2395999999999</v>
      </c>
      <c r="E13" s="108">
        <v>1853.2942103080006</v>
      </c>
      <c r="F13" s="195"/>
      <c r="G13" s="108">
        <v>1824.6525536410004</v>
      </c>
      <c r="H13" s="108">
        <v>2.7147703967142638</v>
      </c>
      <c r="I13" s="108">
        <v>619.98931699399998</v>
      </c>
      <c r="J13" s="195">
        <v>0</v>
      </c>
      <c r="K13" s="108">
        <v>4.1100725450000004</v>
      </c>
      <c r="L13" s="195">
        <v>0</v>
      </c>
      <c r="M13" s="178">
        <v>0</v>
      </c>
      <c r="N13" s="195">
        <v>0</v>
      </c>
      <c r="O13" s="196">
        <f t="shared" si="1"/>
        <v>4304.7609238847153</v>
      </c>
      <c r="P13" s="196">
        <f t="shared" si="2"/>
        <v>1732.5213238847155</v>
      </c>
      <c r="Q13" s="155">
        <f t="shared" si="9"/>
        <v>30.123799999999999</v>
      </c>
      <c r="R13" s="148">
        <f t="shared" si="0"/>
        <v>430476.09238847153</v>
      </c>
      <c r="S13" s="148">
        <v>86.989316994000021</v>
      </c>
      <c r="T13" s="148">
        <v>533</v>
      </c>
      <c r="U13" s="75">
        <f t="shared" si="3"/>
        <v>86.989316993999978</v>
      </c>
      <c r="V13" s="75">
        <f t="shared" si="4"/>
        <v>0</v>
      </c>
      <c r="W13">
        <v>4.1100725450000004</v>
      </c>
      <c r="X13" t="b">
        <f t="shared" si="5"/>
        <v>1</v>
      </c>
      <c r="Y13" s="88">
        <f t="shared" si="6"/>
        <v>619.98931699399998</v>
      </c>
      <c r="Z13" t="b">
        <f t="shared" si="7"/>
        <v>1</v>
      </c>
      <c r="AA13" s="75">
        <f t="shared" si="8"/>
        <v>0</v>
      </c>
    </row>
    <row r="14" spans="1:27" ht="29.25" customHeight="1" x14ac:dyDescent="0.4">
      <c r="B14" s="201">
        <f t="shared" si="10"/>
        <v>44678</v>
      </c>
      <c r="C14" s="195">
        <v>14290.22</v>
      </c>
      <c r="D14" s="195">
        <v>2572.2395999999999</v>
      </c>
      <c r="E14" s="108">
        <v>1813.1234676760002</v>
      </c>
      <c r="F14" s="195"/>
      <c r="G14" s="108">
        <v>1824.8566344050002</v>
      </c>
      <c r="H14" s="108">
        <v>2.7147703967142638</v>
      </c>
      <c r="I14" s="108">
        <v>568.88605469399999</v>
      </c>
      <c r="J14" s="195">
        <v>0</v>
      </c>
      <c r="K14" s="108">
        <v>0.153904395</v>
      </c>
      <c r="L14" s="195">
        <v>0</v>
      </c>
      <c r="M14" s="178">
        <v>0</v>
      </c>
      <c r="N14" s="195">
        <v>0</v>
      </c>
      <c r="O14" s="196">
        <f t="shared" ref="O14:O23" si="11">SUM(E14:N14)</f>
        <v>4209.734831566715</v>
      </c>
      <c r="P14" s="196">
        <f t="shared" si="2"/>
        <v>1637.4952315667151</v>
      </c>
      <c r="Q14" s="155">
        <f t="shared" si="9"/>
        <v>29.4589</v>
      </c>
      <c r="R14" s="148">
        <f t="shared" si="0"/>
        <v>420973.48315667151</v>
      </c>
      <c r="S14" s="148">
        <v>83.886054694000023</v>
      </c>
      <c r="T14" s="148">
        <v>485</v>
      </c>
      <c r="U14" s="75">
        <f t="shared" si="3"/>
        <v>83.886054693999995</v>
      </c>
      <c r="V14" s="75">
        <f t="shared" si="4"/>
        <v>0</v>
      </c>
      <c r="W14">
        <v>0.153904395</v>
      </c>
      <c r="X14" t="b">
        <f t="shared" si="5"/>
        <v>1</v>
      </c>
      <c r="Y14" s="88">
        <f t="shared" si="6"/>
        <v>568.88605469399999</v>
      </c>
      <c r="Z14" t="b">
        <f t="shared" si="7"/>
        <v>1</v>
      </c>
      <c r="AA14" s="75">
        <f t="shared" si="8"/>
        <v>0</v>
      </c>
    </row>
    <row r="15" spans="1:27" ht="29.25" customHeight="1" x14ac:dyDescent="0.4">
      <c r="A15" s="90"/>
      <c r="B15" s="201">
        <f t="shared" si="10"/>
        <v>44679</v>
      </c>
      <c r="C15" s="195">
        <v>14290.22</v>
      </c>
      <c r="D15" s="195">
        <v>2572.2395999999999</v>
      </c>
      <c r="E15" s="108">
        <v>2058.2147454170004</v>
      </c>
      <c r="F15" s="195"/>
      <c r="G15" s="108">
        <v>1825.0607151720001</v>
      </c>
      <c r="H15" s="108">
        <v>2.7147703967142638</v>
      </c>
      <c r="I15" s="108">
        <v>287.41390019599999</v>
      </c>
      <c r="J15" s="195">
        <v>0</v>
      </c>
      <c r="K15" s="108">
        <v>0.623798195</v>
      </c>
      <c r="L15" s="195">
        <v>0</v>
      </c>
      <c r="M15" s="178">
        <v>0</v>
      </c>
      <c r="N15" s="195">
        <v>0</v>
      </c>
      <c r="O15" s="196">
        <f t="shared" si="11"/>
        <v>4174.0279293767144</v>
      </c>
      <c r="P15" s="196">
        <f t="shared" si="2"/>
        <v>1601.7883293767145</v>
      </c>
      <c r="Q15" s="155">
        <f t="shared" si="9"/>
        <v>29.209</v>
      </c>
      <c r="R15" s="148">
        <f t="shared" si="0"/>
        <v>417402.79293767142</v>
      </c>
      <c r="S15" s="148">
        <v>89.413900196000014</v>
      </c>
      <c r="T15" s="148">
        <v>198</v>
      </c>
      <c r="U15" s="75">
        <f t="shared" si="3"/>
        <v>89.413900195999986</v>
      </c>
      <c r="V15" s="75">
        <f t="shared" si="4"/>
        <v>0</v>
      </c>
      <c r="W15">
        <v>0.623798195</v>
      </c>
      <c r="X15" t="b">
        <f t="shared" si="5"/>
        <v>1</v>
      </c>
      <c r="Y15" s="88">
        <f t="shared" si="6"/>
        <v>287.41390019599999</v>
      </c>
      <c r="Z15" t="b">
        <f t="shared" si="7"/>
        <v>1</v>
      </c>
      <c r="AA15" s="75">
        <f t="shared" si="8"/>
        <v>0</v>
      </c>
    </row>
    <row r="16" spans="1:27" ht="29.25" customHeight="1" x14ac:dyDescent="0.4">
      <c r="A16" s="90"/>
      <c r="B16" s="201">
        <f t="shared" si="10"/>
        <v>44680</v>
      </c>
      <c r="C16" s="195">
        <v>14290.22</v>
      </c>
      <c r="D16" s="195">
        <v>2572.2395999999999</v>
      </c>
      <c r="E16" s="108">
        <v>2103.1931361209995</v>
      </c>
      <c r="F16" s="195"/>
      <c r="G16" s="108">
        <v>1825.2647959360002</v>
      </c>
      <c r="H16" s="108">
        <v>2.7147703967142638</v>
      </c>
      <c r="I16" s="108">
        <v>271.38698659400006</v>
      </c>
      <c r="J16" s="195">
        <v>0</v>
      </c>
      <c r="K16" s="108">
        <v>1.4203855830000001</v>
      </c>
      <c r="L16" s="195">
        <v>0</v>
      </c>
      <c r="M16" s="178">
        <v>0</v>
      </c>
      <c r="N16" s="195">
        <v>0</v>
      </c>
      <c r="O16" s="196">
        <f t="shared" si="11"/>
        <v>4203.9800746307137</v>
      </c>
      <c r="P16" s="196">
        <f t="shared" si="2"/>
        <v>1631.7404746307138</v>
      </c>
      <c r="Q16" s="155">
        <f t="shared" si="9"/>
        <v>29.418600000000001</v>
      </c>
      <c r="R16" s="148">
        <f t="shared" si="0"/>
        <v>420398.00746307138</v>
      </c>
      <c r="S16" s="148">
        <v>80.386986594000035</v>
      </c>
      <c r="T16" s="148">
        <v>191</v>
      </c>
      <c r="U16" s="75">
        <f t="shared" si="3"/>
        <v>80.386986594000064</v>
      </c>
      <c r="V16" s="75">
        <f t="shared" si="4"/>
        <v>0</v>
      </c>
      <c r="W16">
        <v>1.4203855830000001</v>
      </c>
      <c r="X16" t="b">
        <f t="shared" si="5"/>
        <v>1</v>
      </c>
      <c r="Y16" s="88">
        <f t="shared" si="6"/>
        <v>271.38698659400006</v>
      </c>
      <c r="Z16" t="b">
        <f t="shared" si="7"/>
        <v>1</v>
      </c>
      <c r="AA16" s="75">
        <f t="shared" si="8"/>
        <v>0</v>
      </c>
    </row>
    <row r="17" spans="1:27" s="229" customFormat="1" ht="29.25" customHeight="1" x14ac:dyDescent="0.4">
      <c r="A17" s="222"/>
      <c r="B17" s="223">
        <f t="shared" si="10"/>
        <v>44681</v>
      </c>
      <c r="C17" s="224">
        <v>14290.22</v>
      </c>
      <c r="D17" s="224">
        <v>2572.2395999999999</v>
      </c>
      <c r="E17" s="224">
        <v>2103.1857101570008</v>
      </c>
      <c r="F17" s="195"/>
      <c r="G17" s="224">
        <v>1825.468876702</v>
      </c>
      <c r="H17" s="224">
        <v>2.7147703967142638</v>
      </c>
      <c r="I17" s="224">
        <v>613.46727299400004</v>
      </c>
      <c r="J17" s="224">
        <v>0</v>
      </c>
      <c r="K17" s="224">
        <v>1.7217255829999998</v>
      </c>
      <c r="L17" s="224">
        <v>0</v>
      </c>
      <c r="M17" s="224">
        <v>0</v>
      </c>
      <c r="N17" s="224">
        <v>0</v>
      </c>
      <c r="O17" s="225">
        <f t="shared" si="11"/>
        <v>4546.5583558327153</v>
      </c>
      <c r="P17" s="225">
        <f t="shared" si="2"/>
        <v>1974.3187558327154</v>
      </c>
      <c r="Q17" s="226">
        <f t="shared" si="9"/>
        <v>31.815899999999999</v>
      </c>
      <c r="R17" s="227">
        <f t="shared" si="0"/>
        <v>454655.83558327158</v>
      </c>
      <c r="S17" s="227">
        <v>82.467272994000027</v>
      </c>
      <c r="T17" s="227">
        <v>531</v>
      </c>
      <c r="U17" s="228">
        <f t="shared" si="3"/>
        <v>82.467272994000041</v>
      </c>
      <c r="V17" s="228">
        <f t="shared" si="4"/>
        <v>0</v>
      </c>
      <c r="W17" s="229">
        <v>1.7217255829999998</v>
      </c>
      <c r="X17" s="229" t="b">
        <f t="shared" si="5"/>
        <v>1</v>
      </c>
      <c r="Y17" s="230">
        <f t="shared" si="6"/>
        <v>613.46727299400004</v>
      </c>
      <c r="Z17" s="229" t="b">
        <f t="shared" si="7"/>
        <v>1</v>
      </c>
      <c r="AA17" s="228">
        <f t="shared" si="8"/>
        <v>0</v>
      </c>
    </row>
    <row r="18" spans="1:27" ht="29.25" customHeight="1" x14ac:dyDescent="0.4">
      <c r="A18" s="90"/>
      <c r="B18" s="201">
        <f t="shared" si="10"/>
        <v>44682</v>
      </c>
      <c r="C18" s="195">
        <v>14290.22</v>
      </c>
      <c r="D18" s="195">
        <v>2572.2395999999999</v>
      </c>
      <c r="E18" s="108">
        <v>2103.1782841929999</v>
      </c>
      <c r="F18" s="195"/>
      <c r="G18" s="108">
        <v>1825.6729574660001</v>
      </c>
      <c r="H18" s="108">
        <v>2.7147703967142638</v>
      </c>
      <c r="I18" s="108">
        <v>612.79079299400007</v>
      </c>
      <c r="J18" s="195">
        <v>0</v>
      </c>
      <c r="K18" s="108">
        <v>1.7217255829999998</v>
      </c>
      <c r="L18" s="195">
        <v>0</v>
      </c>
      <c r="M18" s="178">
        <v>0</v>
      </c>
      <c r="N18" s="195">
        <v>0</v>
      </c>
      <c r="O18" s="196">
        <f t="shared" si="11"/>
        <v>4546.0785306327143</v>
      </c>
      <c r="P18" s="196">
        <f t="shared" si="2"/>
        <v>1973.8389306327144</v>
      </c>
      <c r="Q18" s="155">
        <f t="shared" si="9"/>
        <v>31.8125</v>
      </c>
      <c r="R18" s="148">
        <f t="shared" si="0"/>
        <v>454607.85306327138</v>
      </c>
      <c r="S18" s="148">
        <v>81.790792994000029</v>
      </c>
      <c r="T18" s="148">
        <v>531</v>
      </c>
      <c r="U18" s="75">
        <f t="shared" si="3"/>
        <v>81.790792994000071</v>
      </c>
      <c r="V18" s="75">
        <f t="shared" si="4"/>
        <v>0</v>
      </c>
      <c r="W18">
        <v>1.7217255829999998</v>
      </c>
      <c r="X18" t="b">
        <f t="shared" si="5"/>
        <v>1</v>
      </c>
      <c r="Y18" s="88">
        <f t="shared" si="6"/>
        <v>612.79079299400007</v>
      </c>
      <c r="Z18" t="b">
        <f t="shared" si="7"/>
        <v>1</v>
      </c>
      <c r="AA18" s="75">
        <f t="shared" si="8"/>
        <v>0</v>
      </c>
    </row>
    <row r="19" spans="1:27" ht="29.25" customHeight="1" x14ac:dyDescent="0.4">
      <c r="A19" s="90"/>
      <c r="B19" s="201">
        <f t="shared" si="10"/>
        <v>44683</v>
      </c>
      <c r="C19" s="195">
        <v>14290.22</v>
      </c>
      <c r="D19" s="195">
        <v>2572.2395999999999</v>
      </c>
      <c r="E19" s="108">
        <v>2018.197648972</v>
      </c>
      <c r="F19" s="195"/>
      <c r="G19" s="108">
        <v>1825.8770382319999</v>
      </c>
      <c r="H19" s="108">
        <v>2.7147703967142638</v>
      </c>
      <c r="I19" s="108">
        <v>388.593442794</v>
      </c>
      <c r="J19" s="195">
        <v>0</v>
      </c>
      <c r="K19" s="108">
        <v>2.6011865829999996</v>
      </c>
      <c r="L19" s="195">
        <v>0</v>
      </c>
      <c r="M19" s="178">
        <v>0</v>
      </c>
      <c r="N19" s="195">
        <v>0</v>
      </c>
      <c r="O19" s="196">
        <f t="shared" si="11"/>
        <v>4237.9840869777136</v>
      </c>
      <c r="P19" s="196">
        <f t="shared" si="2"/>
        <v>1665.7444869777137</v>
      </c>
      <c r="Q19" s="155">
        <f t="shared" si="9"/>
        <v>29.656500000000001</v>
      </c>
      <c r="R19" s="148">
        <f t="shared" si="0"/>
        <v>423798.40869777137</v>
      </c>
      <c r="S19" s="148">
        <v>81.593442794000026</v>
      </c>
      <c r="T19" s="148">
        <v>307</v>
      </c>
      <c r="U19" s="75">
        <f t="shared" si="3"/>
        <v>81.593442793999998</v>
      </c>
      <c r="V19" s="75">
        <f t="shared" si="4"/>
        <v>0</v>
      </c>
      <c r="W19">
        <v>2.6011865829999996</v>
      </c>
      <c r="X19" t="b">
        <f t="shared" si="5"/>
        <v>1</v>
      </c>
      <c r="Y19" s="88">
        <f t="shared" si="6"/>
        <v>388.593442794</v>
      </c>
      <c r="Z19" t="b">
        <f t="shared" si="7"/>
        <v>1</v>
      </c>
      <c r="AA19" s="75">
        <f t="shared" si="8"/>
        <v>0</v>
      </c>
    </row>
    <row r="20" spans="1:27" ht="29.25" customHeight="1" x14ac:dyDescent="0.4">
      <c r="A20" s="90"/>
      <c r="B20" s="201">
        <f t="shared" si="10"/>
        <v>44684</v>
      </c>
      <c r="C20" s="195">
        <v>14290.22</v>
      </c>
      <c r="D20" s="195">
        <v>2572.2395999999999</v>
      </c>
      <c r="E20" s="108">
        <v>2018.1902230089997</v>
      </c>
      <c r="F20" s="195"/>
      <c r="G20" s="108">
        <v>1826.081118996</v>
      </c>
      <c r="H20" s="108">
        <v>2.7147703967142638</v>
      </c>
      <c r="I20" s="108">
        <v>399.34114969400002</v>
      </c>
      <c r="J20" s="195">
        <v>0</v>
      </c>
      <c r="K20" s="108">
        <v>2.7912665829999996</v>
      </c>
      <c r="L20" s="195">
        <v>0</v>
      </c>
      <c r="M20" s="178">
        <v>0</v>
      </c>
      <c r="N20" s="195">
        <v>0</v>
      </c>
      <c r="O20" s="196">
        <f t="shared" si="11"/>
        <v>4249.118528678714</v>
      </c>
      <c r="P20" s="196">
        <f t="shared" si="2"/>
        <v>1676.8789286787141</v>
      </c>
      <c r="Q20" s="155">
        <f t="shared" si="9"/>
        <v>29.734500000000001</v>
      </c>
      <c r="R20" s="148">
        <f t="shared" si="0"/>
        <v>424911.85286787141</v>
      </c>
      <c r="S20" s="148">
        <v>81.341149694000023</v>
      </c>
      <c r="T20" s="148">
        <v>318</v>
      </c>
      <c r="U20" s="75">
        <f t="shared" si="3"/>
        <v>81.341149694000023</v>
      </c>
      <c r="V20" s="75">
        <f t="shared" si="4"/>
        <v>0</v>
      </c>
      <c r="W20">
        <v>2.7912665829999996</v>
      </c>
      <c r="X20" t="b">
        <f t="shared" si="5"/>
        <v>1</v>
      </c>
      <c r="Y20" s="88">
        <f t="shared" si="6"/>
        <v>399.34114969400002</v>
      </c>
      <c r="Z20" t="b">
        <f t="shared" si="7"/>
        <v>1</v>
      </c>
      <c r="AA20" s="75">
        <f t="shared" si="8"/>
        <v>0</v>
      </c>
    </row>
    <row r="21" spans="1:27" ht="29.25" customHeight="1" x14ac:dyDescent="0.4">
      <c r="A21" s="90"/>
      <c r="B21" s="201">
        <f t="shared" si="10"/>
        <v>44685</v>
      </c>
      <c r="C21" s="195">
        <v>14290.22</v>
      </c>
      <c r="D21" s="195">
        <v>2572.2395999999999</v>
      </c>
      <c r="E21" s="108">
        <v>2103.1560063060001</v>
      </c>
      <c r="F21" s="195"/>
      <c r="G21" s="108">
        <v>1826.2851997620003</v>
      </c>
      <c r="H21" s="108">
        <v>2.7147703967142638</v>
      </c>
      <c r="I21" s="108">
        <v>241.96537395700003</v>
      </c>
      <c r="J21" s="195">
        <v>0</v>
      </c>
      <c r="K21" s="108">
        <v>3.2150481829999999</v>
      </c>
      <c r="L21" s="195">
        <v>0</v>
      </c>
      <c r="M21" s="178">
        <v>0</v>
      </c>
      <c r="N21" s="195">
        <v>0</v>
      </c>
      <c r="O21" s="196">
        <f t="shared" si="11"/>
        <v>4177.3363986047152</v>
      </c>
      <c r="P21" s="196">
        <f t="shared" si="2"/>
        <v>1605.0967986047153</v>
      </c>
      <c r="Q21" s="155">
        <f t="shared" si="9"/>
        <v>29.232099999999999</v>
      </c>
      <c r="R21" s="148">
        <f t="shared" si="0"/>
        <v>417733.63986047148</v>
      </c>
      <c r="S21" s="148">
        <v>88.965373957000025</v>
      </c>
      <c r="T21" s="148">
        <v>153</v>
      </c>
      <c r="U21" s="75">
        <f t="shared" si="3"/>
        <v>88.965373957000025</v>
      </c>
      <c r="V21" s="75">
        <f t="shared" si="4"/>
        <v>0</v>
      </c>
      <c r="W21">
        <v>3.2150481829999999</v>
      </c>
      <c r="X21" t="b">
        <f t="shared" si="5"/>
        <v>1</v>
      </c>
      <c r="Y21" s="88">
        <f t="shared" si="6"/>
        <v>241.96537395700003</v>
      </c>
      <c r="Z21" t="b">
        <f t="shared" si="7"/>
        <v>1</v>
      </c>
      <c r="AA21" s="75">
        <f t="shared" si="8"/>
        <v>0</v>
      </c>
    </row>
    <row r="22" spans="1:27" ht="29.25" customHeight="1" x14ac:dyDescent="0.4">
      <c r="A22" s="90"/>
      <c r="B22" s="201">
        <f t="shared" si="10"/>
        <v>44686</v>
      </c>
      <c r="C22" s="195">
        <v>14290.22</v>
      </c>
      <c r="D22" s="195">
        <v>2572.2395999999999</v>
      </c>
      <c r="E22" s="108">
        <v>2103.1485803409996</v>
      </c>
      <c r="F22" s="195"/>
      <c r="G22" s="108">
        <v>1770.1340698200001</v>
      </c>
      <c r="H22" s="108">
        <v>2.7147703967142638</v>
      </c>
      <c r="I22" s="108">
        <v>306.16363415700005</v>
      </c>
      <c r="J22" s="195">
        <v>0</v>
      </c>
      <c r="K22" s="108">
        <v>3.1541683420000002</v>
      </c>
      <c r="L22" s="195">
        <v>0</v>
      </c>
      <c r="M22" s="178">
        <v>0</v>
      </c>
      <c r="N22" s="195">
        <v>0</v>
      </c>
      <c r="O22" s="196">
        <f t="shared" si="11"/>
        <v>4185.3152230567139</v>
      </c>
      <c r="P22" s="196">
        <f t="shared" si="2"/>
        <v>1613.075623056714</v>
      </c>
      <c r="Q22" s="155">
        <f t="shared" si="9"/>
        <v>29.288</v>
      </c>
      <c r="R22" s="148">
        <f t="shared" si="0"/>
        <v>418531.52230567136</v>
      </c>
      <c r="S22" s="148">
        <v>88.163634157000033</v>
      </c>
      <c r="T22" s="148">
        <v>218</v>
      </c>
      <c r="U22" s="75">
        <f t="shared" si="3"/>
        <v>88.163634157000047</v>
      </c>
      <c r="V22" s="75">
        <f t="shared" si="4"/>
        <v>0</v>
      </c>
      <c r="W22">
        <v>3.1541683420000002</v>
      </c>
      <c r="X22" t="b">
        <f t="shared" si="5"/>
        <v>1</v>
      </c>
      <c r="Y22" s="88">
        <f t="shared" si="6"/>
        <v>306.16363415700005</v>
      </c>
      <c r="Z22" t="b">
        <f t="shared" si="7"/>
        <v>1</v>
      </c>
      <c r="AA22" s="75">
        <f t="shared" si="8"/>
        <v>0</v>
      </c>
    </row>
    <row r="23" spans="1:27" ht="29.25" customHeight="1" x14ac:dyDescent="0.4">
      <c r="A23" s="90"/>
      <c r="B23" s="201">
        <f t="shared" si="10"/>
        <v>44687</v>
      </c>
      <c r="C23" s="195">
        <v>14290.22</v>
      </c>
      <c r="D23" s="195">
        <v>2572.2395999999999</v>
      </c>
      <c r="E23" s="108">
        <v>1853.2199506750003</v>
      </c>
      <c r="F23" s="195"/>
      <c r="G23" s="108">
        <v>2022.4344327200001</v>
      </c>
      <c r="H23" s="108">
        <v>2.7147703967142638</v>
      </c>
      <c r="I23" s="108">
        <v>213.73754671200004</v>
      </c>
      <c r="J23" s="195">
        <v>0</v>
      </c>
      <c r="K23" s="108">
        <v>2.4501588239999998</v>
      </c>
      <c r="L23" s="195">
        <v>0</v>
      </c>
      <c r="M23" s="178">
        <v>0</v>
      </c>
      <c r="N23" s="195">
        <v>0</v>
      </c>
      <c r="O23" s="196">
        <f t="shared" si="11"/>
        <v>4094.5568593277148</v>
      </c>
      <c r="P23" s="196">
        <f t="shared" si="2"/>
        <v>1522.317259327715</v>
      </c>
      <c r="Q23" s="155">
        <f t="shared" si="9"/>
        <v>28.652899999999999</v>
      </c>
      <c r="R23" s="148">
        <f t="shared" si="0"/>
        <v>409455.68593277148</v>
      </c>
      <c r="S23" s="148">
        <v>88.737546712000025</v>
      </c>
      <c r="T23" s="148">
        <v>125</v>
      </c>
      <c r="U23" s="75">
        <f t="shared" si="3"/>
        <v>88.737546712000039</v>
      </c>
      <c r="V23" s="75">
        <f t="shared" si="4"/>
        <v>0</v>
      </c>
      <c r="W23">
        <v>2.4501588239999998</v>
      </c>
      <c r="X23" t="b">
        <f t="shared" si="5"/>
        <v>1</v>
      </c>
      <c r="Y23" s="88">
        <f t="shared" si="6"/>
        <v>213.73754671200004</v>
      </c>
      <c r="Z23" t="b">
        <f t="shared" si="7"/>
        <v>1</v>
      </c>
      <c r="AA23" s="75">
        <f t="shared" si="8"/>
        <v>0</v>
      </c>
    </row>
    <row r="24" spans="1:27" ht="29.25" customHeight="1" x14ac:dyDescent="0.4">
      <c r="A24" s="90"/>
      <c r="B24" s="132" t="s">
        <v>4</v>
      </c>
      <c r="C24" s="108">
        <v>0</v>
      </c>
      <c r="D24" s="198">
        <f>SUM(D10:D23)</f>
        <v>36011.354400000004</v>
      </c>
      <c r="E24" s="198">
        <f>SUM(E10:E23)</f>
        <v>27663.817409133</v>
      </c>
      <c r="F24" s="198">
        <f>SUM(F10:F23)</f>
        <v>0</v>
      </c>
      <c r="G24" s="198">
        <f>SUM(G10:G23)</f>
        <v>25694.521569179004</v>
      </c>
      <c r="H24" s="198">
        <f>SUM(H10:H23)</f>
        <v>38.006785553999698</v>
      </c>
      <c r="I24" s="198">
        <f t="shared" ref="I24:O24" si="12">SUM(I10:I23)</f>
        <v>6460.7517869660005</v>
      </c>
      <c r="J24" s="198">
        <f t="shared" si="12"/>
        <v>0</v>
      </c>
      <c r="K24" s="198">
        <f t="shared" si="12"/>
        <v>32.896508134000001</v>
      </c>
      <c r="L24" s="198">
        <f t="shared" si="12"/>
        <v>0</v>
      </c>
      <c r="M24" s="198">
        <f t="shared" si="12"/>
        <v>0</v>
      </c>
      <c r="N24" s="198">
        <f t="shared" si="12"/>
        <v>0</v>
      </c>
      <c r="O24" s="199">
        <f t="shared" si="12"/>
        <v>59889.994058966004</v>
      </c>
      <c r="P24" s="199">
        <f>SUM(P10:P23)</f>
        <v>23878.639658966007</v>
      </c>
      <c r="Q24" s="155"/>
    </row>
    <row r="25" spans="1:27" ht="29.25" customHeight="1" x14ac:dyDescent="0.4">
      <c r="A25" s="90"/>
      <c r="B25" s="132" t="s">
        <v>3</v>
      </c>
      <c r="C25" s="108">
        <v>0</v>
      </c>
      <c r="D25" s="198">
        <f>AVERAGE(D10:D23)</f>
        <v>2572.2396000000003</v>
      </c>
      <c r="E25" s="198">
        <f t="shared" ref="E25:P25" si="13">AVERAGE(E10:E23)</f>
        <v>1975.9869577952143</v>
      </c>
      <c r="F25" s="198" t="e">
        <f t="shared" si="13"/>
        <v>#DIV/0!</v>
      </c>
      <c r="G25" s="198">
        <f t="shared" si="13"/>
        <v>1835.3229692270718</v>
      </c>
      <c r="H25" s="198">
        <f t="shared" si="13"/>
        <v>2.7147703967142642</v>
      </c>
      <c r="I25" s="198">
        <f t="shared" si="13"/>
        <v>461.48227049757145</v>
      </c>
      <c r="J25" s="198">
        <f t="shared" si="13"/>
        <v>0</v>
      </c>
      <c r="K25" s="198">
        <f t="shared" si="13"/>
        <v>2.3497505809999999</v>
      </c>
      <c r="L25" s="198">
        <f t="shared" si="13"/>
        <v>0</v>
      </c>
      <c r="M25" s="198">
        <f t="shared" si="13"/>
        <v>0</v>
      </c>
      <c r="N25" s="198">
        <f t="shared" si="13"/>
        <v>0</v>
      </c>
      <c r="O25" s="200">
        <f t="shared" si="13"/>
        <v>4277.8567184975718</v>
      </c>
      <c r="P25" s="200">
        <f t="shared" si="13"/>
        <v>1705.6171184975719</v>
      </c>
      <c r="Q25" s="155"/>
    </row>
    <row r="26" spans="1:27" x14ac:dyDescent="0.4">
      <c r="B26" s="21"/>
      <c r="C26" s="5"/>
      <c r="D26" s="5"/>
      <c r="E26" s="202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27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44"/>
      <c r="P27" s="1"/>
      <c r="Q27" s="156"/>
    </row>
    <row r="28" spans="1:27" ht="27" thickBot="1" x14ac:dyDescent="0.45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89" t="s">
        <v>225</v>
      </c>
      <c r="L28" s="189" t="s">
        <v>224</v>
      </c>
      <c r="M28" s="1"/>
      <c r="N28" s="1"/>
      <c r="O28" s="1"/>
      <c r="P28" s="1"/>
      <c r="Q28" s="156"/>
    </row>
    <row r="29" spans="1:27" ht="27" thickBot="1" x14ac:dyDescent="0.45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203">
        <v>757127307.5</v>
      </c>
      <c r="L29" s="172">
        <v>24501588.239999998</v>
      </c>
      <c r="M29" s="1"/>
      <c r="N29" s="1"/>
      <c r="O29" s="1"/>
      <c r="P29" s="1"/>
      <c r="Q29" s="156"/>
    </row>
    <row r="30" spans="1:27" ht="27" thickBot="1" x14ac:dyDescent="0.45">
      <c r="B30" s="5"/>
      <c r="C30" s="1"/>
      <c r="D30" s="1"/>
      <c r="E30" s="1"/>
      <c r="F30" s="1"/>
      <c r="G30" s="1"/>
      <c r="H30" s="1"/>
      <c r="I30" s="1"/>
      <c r="J30" s="1"/>
      <c r="K30" s="203">
        <v>91914900</v>
      </c>
      <c r="L30" s="246"/>
      <c r="M30" s="1"/>
      <c r="N30" s="22" t="s">
        <v>35</v>
      </c>
      <c r="O30" s="22"/>
      <c r="P30" s="22"/>
      <c r="Q30" s="156"/>
    </row>
    <row r="31" spans="1:27" ht="27" thickBot="1" x14ac:dyDescent="0.45">
      <c r="B31" s="5"/>
      <c r="C31" s="1"/>
      <c r="D31" s="74"/>
      <c r="E31" s="1"/>
      <c r="F31" s="1"/>
      <c r="G31" s="5"/>
      <c r="H31" s="192"/>
      <c r="I31" s="22"/>
      <c r="J31" s="22"/>
      <c r="K31" s="203">
        <v>1771818</v>
      </c>
      <c r="L31" s="246"/>
      <c r="M31" s="192"/>
      <c r="N31" s="194"/>
      <c r="O31" s="22"/>
      <c r="P31" s="22"/>
      <c r="Q31" s="156"/>
    </row>
    <row r="32" spans="1:27" ht="27" thickBot="1" x14ac:dyDescent="0.45">
      <c r="B32" s="5"/>
      <c r="C32" s="1"/>
      <c r="D32" s="74"/>
      <c r="E32" s="1"/>
      <c r="F32" s="1"/>
      <c r="G32" s="5"/>
      <c r="H32" s="192"/>
      <c r="I32" s="22"/>
      <c r="J32" s="22"/>
      <c r="K32" s="203">
        <v>36568392.659999996</v>
      </c>
      <c r="L32" s="246"/>
      <c r="M32" s="192"/>
      <c r="N32" s="194"/>
      <c r="O32" s="22"/>
      <c r="P32" s="22"/>
      <c r="Q32" s="156"/>
    </row>
    <row r="33" spans="2:17" ht="29.25" thickBot="1" x14ac:dyDescent="0.5">
      <c r="B33" s="5"/>
      <c r="C33" s="1"/>
      <c r="D33" s="74"/>
      <c r="E33" s="1"/>
      <c r="F33" s="1"/>
      <c r="G33" s="5"/>
      <c r="H33" s="192"/>
      <c r="I33" s="22"/>
      <c r="J33" s="212" t="s">
        <v>280</v>
      </c>
      <c r="K33" s="214">
        <f>SUM(K29:K32)</f>
        <v>887382418.15999997</v>
      </c>
      <c r="L33" s="215"/>
      <c r="M33" s="192"/>
      <c r="N33" s="194"/>
      <c r="O33" s="22"/>
      <c r="P33" s="22"/>
      <c r="Q33" s="156"/>
    </row>
    <row r="34" spans="2:17" ht="29.25" thickBot="1" x14ac:dyDescent="0.5">
      <c r="B34" s="5"/>
      <c r="C34" s="1"/>
      <c r="D34" s="74"/>
      <c r="E34" s="1"/>
      <c r="F34" s="1"/>
      <c r="G34" s="5"/>
      <c r="H34" s="192"/>
      <c r="I34" s="216" t="s">
        <v>279</v>
      </c>
      <c r="J34" s="212" t="s">
        <v>273</v>
      </c>
      <c r="K34" s="203">
        <v>1250000000</v>
      </c>
      <c r="L34" s="215"/>
      <c r="M34" s="192"/>
      <c r="N34" s="194"/>
      <c r="O34" s="22"/>
      <c r="P34" s="22"/>
      <c r="Q34" s="156"/>
    </row>
    <row r="35" spans="2:17" x14ac:dyDescent="0.4">
      <c r="B35" s="5"/>
      <c r="C35" s="1"/>
      <c r="D35" s="1"/>
      <c r="E35" s="1"/>
      <c r="F35" s="1"/>
      <c r="G35" s="5"/>
      <c r="H35" s="192"/>
      <c r="I35" s="242" t="s">
        <v>230</v>
      </c>
      <c r="J35" s="243"/>
      <c r="K35" s="203">
        <f>SUM(K33:K34)</f>
        <v>2137382418.1599998</v>
      </c>
      <c r="L35" s="206">
        <f>SUM(L29:L32)</f>
        <v>24501588.239999998</v>
      </c>
      <c r="M35" s="192"/>
      <c r="N35" s="194"/>
      <c r="O35" s="22"/>
      <c r="P35" s="22"/>
    </row>
    <row r="36" spans="2:17" x14ac:dyDescent="0.4">
      <c r="B36" s="5" t="s">
        <v>41</v>
      </c>
      <c r="C36" s="1"/>
      <c r="D36" s="1"/>
      <c r="E36" s="1"/>
      <c r="F36" s="1"/>
      <c r="G36" s="5"/>
      <c r="H36" s="192"/>
      <c r="I36" s="242" t="s">
        <v>231</v>
      </c>
      <c r="J36" s="243"/>
      <c r="K36" s="188">
        <f>K35/10^7</f>
        <v>213.738241816</v>
      </c>
      <c r="L36" s="207">
        <f>L35/10^7</f>
        <v>2.4501588239999998</v>
      </c>
      <c r="M36" s="192"/>
      <c r="N36" s="194"/>
      <c r="O36" s="22"/>
      <c r="P36" s="22"/>
    </row>
    <row r="37" spans="2:17" x14ac:dyDescent="0.4">
      <c r="B37" s="5" t="s">
        <v>8</v>
      </c>
      <c r="G37" s="14"/>
      <c r="H37" s="192"/>
      <c r="N37" s="22" t="s">
        <v>10</v>
      </c>
    </row>
    <row r="38" spans="2:17" x14ac:dyDescent="0.4">
      <c r="B38" s="14"/>
      <c r="G38" s="14"/>
      <c r="H38" s="192"/>
      <c r="K38" s="88"/>
    </row>
    <row r="39" spans="2:17" x14ac:dyDescent="0.4">
      <c r="B39" s="14"/>
      <c r="G39" s="14"/>
      <c r="H39" s="192"/>
      <c r="K39" s="88"/>
    </row>
    <row r="40" spans="2:17" x14ac:dyDescent="0.4">
      <c r="B40" s="14"/>
      <c r="H40" s="192"/>
      <c r="I40" s="88"/>
      <c r="K40" s="88"/>
    </row>
    <row r="41" spans="2:17" x14ac:dyDescent="0.4">
      <c r="H41" s="88"/>
      <c r="I41" s="88"/>
      <c r="K41" s="88"/>
    </row>
    <row r="42" spans="2:17" x14ac:dyDescent="0.4">
      <c r="H42" s="88"/>
      <c r="I42" s="88"/>
      <c r="K42" s="162"/>
    </row>
    <row r="43" spans="2:17" x14ac:dyDescent="0.4">
      <c r="H43" s="88"/>
      <c r="I43" s="88"/>
    </row>
  </sheetData>
  <mergeCells count="3">
    <mergeCell ref="L30:L32"/>
    <mergeCell ref="I35:J35"/>
    <mergeCell ref="I36:J3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3"/>
    <pageSetUpPr fitToPage="1"/>
  </sheetPr>
  <dimension ref="B1:Q37"/>
  <sheetViews>
    <sheetView showGridLines="0" topLeftCell="A4" zoomScale="55" zoomScaleNormal="55" workbookViewId="0">
      <selection activeCell="P12" sqref="P12"/>
    </sheetView>
  </sheetViews>
  <sheetFormatPr defaultRowHeight="15" x14ac:dyDescent="0.25"/>
  <cols>
    <col min="2" max="2" width="17.7109375" customWidth="1"/>
    <col min="3" max="3" width="2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30.85546875" customWidth="1"/>
    <col min="9" max="9" width="11.5703125" style="73" customWidth="1"/>
    <col min="10" max="10" width="12.85546875" customWidth="1"/>
    <col min="11" max="11" width="23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5.5703125" customWidth="1"/>
  </cols>
  <sheetData>
    <row r="1" spans="2:17" ht="23.25" x14ac:dyDescent="0.35">
      <c r="B1" s="45" t="s">
        <v>36</v>
      </c>
      <c r="C1" s="1"/>
      <c r="D1" s="1"/>
      <c r="E1" s="8"/>
      <c r="F1" s="25" t="s">
        <v>19</v>
      </c>
      <c r="G1" s="29"/>
      <c r="H1" s="29"/>
      <c r="I1" s="62"/>
      <c r="J1" s="29"/>
      <c r="K1" s="29"/>
      <c r="L1" s="30"/>
      <c r="M1" s="31"/>
      <c r="N1" s="8"/>
      <c r="O1" s="8"/>
      <c r="P1" s="8"/>
      <c r="Q1" s="1"/>
    </row>
    <row r="2" spans="2:17" ht="23.25" x14ac:dyDescent="0.35">
      <c r="B2" s="45" t="s">
        <v>1</v>
      </c>
      <c r="C2" s="1"/>
      <c r="D2" s="1"/>
      <c r="E2" s="8"/>
      <c r="F2" s="26" t="s">
        <v>20</v>
      </c>
      <c r="G2" s="29"/>
      <c r="H2" s="29"/>
      <c r="I2" s="62"/>
      <c r="J2" s="29"/>
      <c r="K2" s="29"/>
      <c r="L2" s="30"/>
      <c r="M2" s="31"/>
      <c r="N2" s="8"/>
      <c r="O2" s="8"/>
      <c r="P2" s="8"/>
      <c r="Q2" s="1"/>
    </row>
    <row r="3" spans="2:17" ht="21" x14ac:dyDescent="0.35">
      <c r="B3" s="45" t="s">
        <v>52</v>
      </c>
      <c r="C3" s="1"/>
      <c r="D3" s="1"/>
      <c r="E3" s="8"/>
      <c r="F3" s="8"/>
      <c r="G3" s="8"/>
      <c r="H3" s="8"/>
      <c r="I3" s="63"/>
      <c r="J3" s="8"/>
      <c r="K3" s="8"/>
      <c r="L3" s="8"/>
      <c r="M3" s="8"/>
      <c r="N3" s="8"/>
      <c r="O3" s="8"/>
      <c r="P3" s="8"/>
      <c r="Q3" s="1"/>
    </row>
    <row r="4" spans="2:17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64</v>
      </c>
      <c r="H4" s="2"/>
      <c r="I4" s="64"/>
      <c r="J4" s="2"/>
      <c r="K4" s="2"/>
      <c r="L4" s="2"/>
      <c r="M4" s="2"/>
      <c r="N4" s="2" t="s">
        <v>45</v>
      </c>
      <c r="O4" s="2"/>
      <c r="P4" s="2"/>
      <c r="Q4" s="3"/>
    </row>
    <row r="5" spans="2:17" ht="21" x14ac:dyDescent="0.35">
      <c r="B5" s="45" t="s">
        <v>50</v>
      </c>
      <c r="C5" s="1"/>
      <c r="D5" s="3"/>
      <c r="E5" s="2"/>
      <c r="F5" s="11"/>
      <c r="G5" s="11"/>
      <c r="H5" s="11"/>
      <c r="I5" s="65"/>
      <c r="J5" s="11"/>
      <c r="K5" s="11"/>
      <c r="L5" s="2"/>
      <c r="M5" s="2"/>
      <c r="N5" s="2"/>
      <c r="O5" s="2"/>
      <c r="P5" s="2"/>
      <c r="Q5" s="3"/>
    </row>
    <row r="6" spans="2:17" ht="18.75" x14ac:dyDescent="0.3">
      <c r="B6" s="13"/>
      <c r="C6" s="13"/>
      <c r="D6" s="13"/>
      <c r="E6" s="9" t="s">
        <v>17</v>
      </c>
      <c r="F6" s="9"/>
      <c r="G6" s="9"/>
      <c r="H6" s="9"/>
      <c r="I6" s="66"/>
      <c r="J6" s="9"/>
      <c r="K6" s="9"/>
      <c r="L6" s="9"/>
      <c r="M6" s="9"/>
      <c r="N6" s="9"/>
      <c r="O6" s="9"/>
      <c r="P6" s="9"/>
      <c r="Q6" s="4" t="s">
        <v>12</v>
      </c>
    </row>
    <row r="7" spans="2:17" ht="21" x14ac:dyDescent="0.35">
      <c r="B7" s="27"/>
      <c r="C7" s="24"/>
      <c r="D7" s="28"/>
      <c r="E7" s="44" t="s">
        <v>11</v>
      </c>
      <c r="F7" s="16"/>
      <c r="G7" s="43"/>
      <c r="H7" s="16"/>
      <c r="I7" s="67"/>
      <c r="J7" s="23"/>
      <c r="K7" s="4"/>
      <c r="L7" s="3"/>
      <c r="M7" s="38"/>
      <c r="N7" s="38"/>
      <c r="O7" s="39"/>
      <c r="Q7" s="12"/>
    </row>
    <row r="8" spans="2:17" s="33" customFormat="1" ht="84" x14ac:dyDescent="0.25">
      <c r="B8" s="34" t="s">
        <v>21</v>
      </c>
      <c r="C8" s="35" t="s">
        <v>65</v>
      </c>
      <c r="D8" s="35" t="s">
        <v>23</v>
      </c>
      <c r="E8" s="34" t="s">
        <v>24</v>
      </c>
      <c r="F8" s="34" t="s">
        <v>25</v>
      </c>
      <c r="G8" s="34" t="s">
        <v>26</v>
      </c>
      <c r="H8" s="53" t="s">
        <v>27</v>
      </c>
      <c r="I8" s="54" t="s">
        <v>28</v>
      </c>
      <c r="J8" s="53" t="s">
        <v>15</v>
      </c>
      <c r="K8" s="57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2:17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68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2:17" ht="29.25" customHeight="1" x14ac:dyDescent="0.35">
      <c r="B10" s="42">
        <v>43302</v>
      </c>
      <c r="C10" s="51">
        <v>6375.75</v>
      </c>
      <c r="D10" s="49">
        <f t="shared" ref="D10:D23" si="0">C10*19.5%</f>
        <v>1243.27125</v>
      </c>
      <c r="E10" s="51">
        <v>126.86649316800001</v>
      </c>
      <c r="F10" s="51">
        <v>0</v>
      </c>
      <c r="G10" s="51">
        <v>1234.5396830350001</v>
      </c>
      <c r="H10" s="51">
        <v>34.161203302071414</v>
      </c>
      <c r="I10" s="58">
        <v>13.6466069</v>
      </c>
      <c r="J10" s="51">
        <v>0</v>
      </c>
      <c r="K10" s="51">
        <v>0.102065595</v>
      </c>
      <c r="L10" s="51">
        <v>0</v>
      </c>
      <c r="M10" s="51">
        <v>0</v>
      </c>
      <c r="N10" s="51">
        <v>0</v>
      </c>
      <c r="O10" s="49">
        <f>SUM(E10:N10)</f>
        <v>1409.3160520000717</v>
      </c>
      <c r="P10" s="49">
        <f>O10-D10</f>
        <v>166.04480200007174</v>
      </c>
      <c r="Q10" s="7"/>
    </row>
    <row r="11" spans="2:17" ht="29.25" customHeight="1" x14ac:dyDescent="0.35">
      <c r="B11" s="42">
        <f>B10+1</f>
        <v>43303</v>
      </c>
      <c r="C11" s="51">
        <v>6375.75</v>
      </c>
      <c r="D11" s="49">
        <f t="shared" si="0"/>
        <v>1243.27125</v>
      </c>
      <c r="E11" s="51">
        <v>126.86493848400001</v>
      </c>
      <c r="F11" s="51">
        <v>0</v>
      </c>
      <c r="G11" s="51">
        <v>1234.757560371</v>
      </c>
      <c r="H11" s="51">
        <v>34.161203302071414</v>
      </c>
      <c r="I11" s="58">
        <v>13.663246900000001</v>
      </c>
      <c r="J11" s="51">
        <v>0</v>
      </c>
      <c r="K11" s="51">
        <v>0.102065595</v>
      </c>
      <c r="L11" s="51">
        <v>0</v>
      </c>
      <c r="M11" s="51">
        <v>0</v>
      </c>
      <c r="N11" s="51">
        <v>0</v>
      </c>
      <c r="O11" s="49">
        <f t="shared" ref="O11:O23" si="1">SUM(E11:N11)</f>
        <v>1409.5490146520717</v>
      </c>
      <c r="P11" s="49">
        <f t="shared" ref="P11:P23" si="2">O11-D11</f>
        <v>166.27776465207171</v>
      </c>
      <c r="Q11" s="7"/>
    </row>
    <row r="12" spans="2:17" ht="29.25" customHeight="1" x14ac:dyDescent="0.35">
      <c r="B12" s="42">
        <f>B11+1</f>
        <v>43304</v>
      </c>
      <c r="C12" s="51">
        <v>6375.75</v>
      </c>
      <c r="D12" s="49">
        <f t="shared" si="0"/>
        <v>1243.27125</v>
      </c>
      <c r="E12" s="51">
        <v>126.86338379999999</v>
      </c>
      <c r="F12" s="51">
        <v>0</v>
      </c>
      <c r="G12" s="51">
        <v>1234.9754377069999</v>
      </c>
      <c r="H12" s="51">
        <v>34.161203302071414</v>
      </c>
      <c r="I12" s="58">
        <v>17.143129699999999</v>
      </c>
      <c r="J12" s="51">
        <v>0</v>
      </c>
      <c r="K12" s="51">
        <v>0.19563499500000001</v>
      </c>
      <c r="L12" s="51">
        <v>0</v>
      </c>
      <c r="M12" s="51">
        <v>0</v>
      </c>
      <c r="N12" s="51">
        <v>0</v>
      </c>
      <c r="O12" s="49">
        <f t="shared" si="1"/>
        <v>1413.3387895040714</v>
      </c>
      <c r="P12" s="49">
        <f t="shared" si="2"/>
        <v>170.06753950407142</v>
      </c>
      <c r="Q12" s="7"/>
    </row>
    <row r="13" spans="2:17" ht="29.25" customHeight="1" x14ac:dyDescent="0.35">
      <c r="B13" s="42">
        <f t="shared" ref="B13:B23" si="3">B12+1</f>
        <v>43305</v>
      </c>
      <c r="C13" s="51">
        <v>6375.75</v>
      </c>
      <c r="D13" s="49">
        <f t="shared" si="0"/>
        <v>1243.27125</v>
      </c>
      <c r="E13" s="51">
        <v>126.86182911599998</v>
      </c>
      <c r="F13" s="51">
        <v>0</v>
      </c>
      <c r="G13" s="51">
        <v>1321.443508912</v>
      </c>
      <c r="H13" s="51">
        <v>34.161203302071414</v>
      </c>
      <c r="I13" s="58">
        <v>16.498464800000001</v>
      </c>
      <c r="J13" s="51">
        <v>0</v>
      </c>
      <c r="K13" s="51">
        <v>0.19563499500000001</v>
      </c>
      <c r="L13" s="51">
        <v>0</v>
      </c>
      <c r="M13" s="51">
        <v>0</v>
      </c>
      <c r="N13" s="51">
        <v>0</v>
      </c>
      <c r="O13" s="49">
        <f t="shared" si="1"/>
        <v>1499.1606411250716</v>
      </c>
      <c r="P13" s="49">
        <f t="shared" si="2"/>
        <v>255.8893911250716</v>
      </c>
      <c r="Q13" s="7"/>
    </row>
    <row r="14" spans="2:17" ht="29.25" customHeight="1" x14ac:dyDescent="0.35">
      <c r="B14" s="42">
        <f t="shared" si="3"/>
        <v>43306</v>
      </c>
      <c r="C14" s="51">
        <v>6375.75</v>
      </c>
      <c r="D14" s="49">
        <f t="shared" si="0"/>
        <v>1243.27125</v>
      </c>
      <c r="E14" s="51">
        <v>126.860274432</v>
      </c>
      <c r="F14" s="51">
        <v>0</v>
      </c>
      <c r="G14" s="51">
        <v>1345.8844462309999</v>
      </c>
      <c r="H14" s="51">
        <v>34.161203302071414</v>
      </c>
      <c r="I14" s="58">
        <v>16.20111</v>
      </c>
      <c r="J14" s="51">
        <v>0</v>
      </c>
      <c r="K14" s="51">
        <v>0.19563499500000001</v>
      </c>
      <c r="L14" s="51">
        <v>0</v>
      </c>
      <c r="M14" s="51">
        <v>0</v>
      </c>
      <c r="N14" s="51">
        <v>0</v>
      </c>
      <c r="O14" s="49">
        <f t="shared" si="1"/>
        <v>1523.3026689600715</v>
      </c>
      <c r="P14" s="49">
        <f t="shared" si="2"/>
        <v>280.03141896007151</v>
      </c>
      <c r="Q14" s="7"/>
    </row>
    <row r="15" spans="2:17" ht="29.25" customHeight="1" x14ac:dyDescent="0.35">
      <c r="B15" s="42">
        <f t="shared" si="3"/>
        <v>43307</v>
      </c>
      <c r="C15" s="51">
        <v>6375.75</v>
      </c>
      <c r="D15" s="49">
        <f t="shared" si="0"/>
        <v>1243.27125</v>
      </c>
      <c r="E15" s="51">
        <v>126.858719748</v>
      </c>
      <c r="F15" s="51">
        <v>0</v>
      </c>
      <c r="G15" s="51">
        <v>1232.2035915189997</v>
      </c>
      <c r="H15" s="51">
        <v>34.161203302071414</v>
      </c>
      <c r="I15" s="58">
        <v>13.2151136</v>
      </c>
      <c r="J15" s="51">
        <v>0</v>
      </c>
      <c r="K15" s="51">
        <v>0.19563499500000001</v>
      </c>
      <c r="L15" s="51">
        <v>0</v>
      </c>
      <c r="M15" s="51">
        <v>0</v>
      </c>
      <c r="N15" s="51">
        <v>0</v>
      </c>
      <c r="O15" s="49">
        <f t="shared" si="1"/>
        <v>1406.6342631640712</v>
      </c>
      <c r="P15" s="49">
        <f t="shared" si="2"/>
        <v>163.36301316407116</v>
      </c>
      <c r="Q15" s="7"/>
    </row>
    <row r="16" spans="2:17" ht="29.25" customHeight="1" x14ac:dyDescent="0.35">
      <c r="B16" s="42">
        <f t="shared" si="3"/>
        <v>43308</v>
      </c>
      <c r="C16" s="51">
        <v>6375.75</v>
      </c>
      <c r="D16" s="49">
        <f t="shared" si="0"/>
        <v>1243.27125</v>
      </c>
      <c r="E16" s="51">
        <v>126.857165064</v>
      </c>
      <c r="F16" s="51">
        <v>0</v>
      </c>
      <c r="G16" s="51">
        <v>1231.828937363</v>
      </c>
      <c r="H16" s="51">
        <v>34.161203302071414</v>
      </c>
      <c r="I16" s="58">
        <v>12.171439599999999</v>
      </c>
      <c r="J16" s="51">
        <v>0</v>
      </c>
      <c r="K16" s="51">
        <v>0.30196469500000001</v>
      </c>
      <c r="L16" s="51">
        <v>0</v>
      </c>
      <c r="M16" s="51">
        <v>0</v>
      </c>
      <c r="N16" s="51">
        <v>0</v>
      </c>
      <c r="O16" s="49">
        <f t="shared" si="1"/>
        <v>1405.3207100240713</v>
      </c>
      <c r="P16" s="49">
        <f t="shared" si="2"/>
        <v>162.04946002407132</v>
      </c>
      <c r="Q16" s="7"/>
    </row>
    <row r="17" spans="2:17" ht="29.25" customHeight="1" x14ac:dyDescent="0.35">
      <c r="B17" s="42">
        <f t="shared" si="3"/>
        <v>43309</v>
      </c>
      <c r="C17" s="51">
        <v>6375.75</v>
      </c>
      <c r="D17" s="49">
        <f t="shared" si="0"/>
        <v>1243.27125</v>
      </c>
      <c r="E17" s="51">
        <v>126.85561038</v>
      </c>
      <c r="F17" s="51">
        <v>0</v>
      </c>
      <c r="G17" s="51">
        <v>1232.0506113370002</v>
      </c>
      <c r="H17" s="51">
        <v>34.161203302071414</v>
      </c>
      <c r="I17" s="58">
        <v>14.8414682</v>
      </c>
      <c r="J17" s="51">
        <v>0</v>
      </c>
      <c r="K17" s="51">
        <v>0.30196469500000001</v>
      </c>
      <c r="L17" s="51">
        <v>0</v>
      </c>
      <c r="M17" s="51">
        <v>0</v>
      </c>
      <c r="N17" s="51">
        <v>0</v>
      </c>
      <c r="O17" s="49">
        <f t="shared" si="1"/>
        <v>1408.2108579140715</v>
      </c>
      <c r="P17" s="49">
        <f t="shared" si="2"/>
        <v>164.93960791407153</v>
      </c>
      <c r="Q17" s="7"/>
    </row>
    <row r="18" spans="2:17" ht="29.25" customHeight="1" x14ac:dyDescent="0.35">
      <c r="B18" s="42">
        <f t="shared" si="3"/>
        <v>43310</v>
      </c>
      <c r="C18" s="51">
        <v>6375.75</v>
      </c>
      <c r="D18" s="49">
        <f t="shared" si="0"/>
        <v>1243.27125</v>
      </c>
      <c r="E18" s="51">
        <v>126.854055696</v>
      </c>
      <c r="F18" s="51">
        <v>0</v>
      </c>
      <c r="G18" s="51">
        <v>1232.2722853129999</v>
      </c>
      <c r="H18" s="51">
        <v>34.161203302071414</v>
      </c>
      <c r="I18" s="58">
        <v>14.847974199999999</v>
      </c>
      <c r="J18" s="51">
        <v>0</v>
      </c>
      <c r="K18" s="51">
        <v>0.30196469500000001</v>
      </c>
      <c r="L18" s="51">
        <v>0</v>
      </c>
      <c r="M18" s="51">
        <v>0</v>
      </c>
      <c r="N18" s="51">
        <v>0</v>
      </c>
      <c r="O18" s="49">
        <f t="shared" si="1"/>
        <v>1408.4374832060712</v>
      </c>
      <c r="P18" s="49">
        <f t="shared" si="2"/>
        <v>165.16623320607118</v>
      </c>
      <c r="Q18" s="7"/>
    </row>
    <row r="19" spans="2:17" ht="29.25" customHeight="1" x14ac:dyDescent="0.35">
      <c r="B19" s="42">
        <f t="shared" si="3"/>
        <v>43311</v>
      </c>
      <c r="C19" s="51">
        <v>6375.75</v>
      </c>
      <c r="D19" s="49">
        <f t="shared" si="0"/>
        <v>1243.27125</v>
      </c>
      <c r="E19" s="51">
        <v>126.85250101199999</v>
      </c>
      <c r="F19" s="51">
        <v>0</v>
      </c>
      <c r="G19" s="51">
        <v>1172.695696602</v>
      </c>
      <c r="H19" s="51">
        <v>34.161203302071414</v>
      </c>
      <c r="I19" s="58">
        <v>12.955378700000001</v>
      </c>
      <c r="J19" s="51">
        <v>0</v>
      </c>
      <c r="K19" s="51">
        <v>0.51620759500000002</v>
      </c>
      <c r="L19" s="51">
        <v>0</v>
      </c>
      <c r="M19" s="51">
        <v>0</v>
      </c>
      <c r="N19" s="51">
        <v>0</v>
      </c>
      <c r="O19" s="49">
        <f t="shared" si="1"/>
        <v>1347.1809872110714</v>
      </c>
      <c r="P19" s="49">
        <f t="shared" si="2"/>
        <v>103.90973721107139</v>
      </c>
      <c r="Q19" s="7"/>
    </row>
    <row r="20" spans="2:17" ht="29.25" customHeight="1" x14ac:dyDescent="0.35">
      <c r="B20" s="42">
        <f t="shared" si="3"/>
        <v>43312</v>
      </c>
      <c r="C20" s="51">
        <v>6375.75</v>
      </c>
      <c r="D20" s="49">
        <f t="shared" si="0"/>
        <v>1243.27125</v>
      </c>
      <c r="E20" s="51">
        <v>126.85094632799999</v>
      </c>
      <c r="F20" s="51">
        <v>0</v>
      </c>
      <c r="G20" s="51">
        <v>1171.0959600649999</v>
      </c>
      <c r="H20" s="51">
        <v>34.161203302071414</v>
      </c>
      <c r="I20" s="58">
        <v>12.976676700000001</v>
      </c>
      <c r="J20" s="51">
        <v>0</v>
      </c>
      <c r="K20" s="51">
        <v>0.51611909499999997</v>
      </c>
      <c r="L20" s="51">
        <v>0</v>
      </c>
      <c r="M20" s="51">
        <v>0</v>
      </c>
      <c r="N20" s="51">
        <v>0</v>
      </c>
      <c r="O20" s="49">
        <f t="shared" si="1"/>
        <v>1345.6009054900715</v>
      </c>
      <c r="P20" s="49">
        <f t="shared" si="2"/>
        <v>102.32965549007145</v>
      </c>
      <c r="Q20" s="7"/>
    </row>
    <row r="21" spans="2:17" ht="29.25" customHeight="1" x14ac:dyDescent="0.35">
      <c r="B21" s="42">
        <f t="shared" si="3"/>
        <v>43313</v>
      </c>
      <c r="C21" s="51">
        <v>6375.75</v>
      </c>
      <c r="D21" s="49">
        <f t="shared" si="0"/>
        <v>1243.27125</v>
      </c>
      <c r="E21" s="51">
        <v>126.84939164400001</v>
      </c>
      <c r="F21" s="51">
        <v>0</v>
      </c>
      <c r="G21" s="51">
        <v>1180.6902777609998</v>
      </c>
      <c r="H21" s="51">
        <v>34.161203302071414</v>
      </c>
      <c r="I21" s="58">
        <v>11.4734756</v>
      </c>
      <c r="J21" s="51">
        <v>0</v>
      </c>
      <c r="K21" s="51">
        <v>0.55439389500000003</v>
      </c>
      <c r="L21" s="51">
        <v>0</v>
      </c>
      <c r="M21" s="51">
        <v>0</v>
      </c>
      <c r="N21" s="51">
        <v>0</v>
      </c>
      <c r="O21" s="49">
        <f t="shared" si="1"/>
        <v>1353.7287422020713</v>
      </c>
      <c r="P21" s="49">
        <f t="shared" si="2"/>
        <v>110.45749220207131</v>
      </c>
      <c r="Q21" s="7"/>
    </row>
    <row r="22" spans="2:17" ht="29.25" customHeight="1" x14ac:dyDescent="0.35">
      <c r="B22" s="42">
        <f t="shared" si="3"/>
        <v>43314</v>
      </c>
      <c r="C22" s="51">
        <v>6375.75</v>
      </c>
      <c r="D22" s="49">
        <f t="shared" si="0"/>
        <v>1243.27125</v>
      </c>
      <c r="E22" s="51">
        <v>126.84783696</v>
      </c>
      <c r="F22" s="51">
        <v>0</v>
      </c>
      <c r="G22" s="51">
        <v>1169.9669076700002</v>
      </c>
      <c r="H22" s="51">
        <v>34.161203302071414</v>
      </c>
      <c r="I22" s="58">
        <v>11.405673</v>
      </c>
      <c r="J22" s="51">
        <v>0</v>
      </c>
      <c r="K22" s="51">
        <v>0.55361089500000005</v>
      </c>
      <c r="L22" s="51">
        <v>0</v>
      </c>
      <c r="M22" s="51">
        <v>0</v>
      </c>
      <c r="N22" s="51">
        <v>0</v>
      </c>
      <c r="O22" s="49">
        <f t="shared" si="1"/>
        <v>1342.9352318270717</v>
      </c>
      <c r="P22" s="49">
        <f t="shared" si="2"/>
        <v>99.663981827071666</v>
      </c>
      <c r="Q22" s="7"/>
    </row>
    <row r="23" spans="2:17" ht="29.25" customHeight="1" x14ac:dyDescent="0.35">
      <c r="B23" s="42">
        <f t="shared" si="3"/>
        <v>43315</v>
      </c>
      <c r="C23" s="51">
        <v>6375.75</v>
      </c>
      <c r="D23" s="49">
        <f t="shared" si="0"/>
        <v>1243.27125</v>
      </c>
      <c r="E23" s="51">
        <v>150.96228227599997</v>
      </c>
      <c r="F23" s="51">
        <v>0</v>
      </c>
      <c r="G23" s="51">
        <v>1168.7863409170002</v>
      </c>
      <c r="H23" s="51">
        <v>34.161203302071414</v>
      </c>
      <c r="I23" s="58">
        <v>11.6641584</v>
      </c>
      <c r="J23" s="51">
        <v>0</v>
      </c>
      <c r="K23" s="51">
        <v>0.57727219500000004</v>
      </c>
      <c r="L23" s="51">
        <v>0</v>
      </c>
      <c r="M23" s="51">
        <v>0</v>
      </c>
      <c r="N23" s="51">
        <v>0</v>
      </c>
      <c r="O23" s="49">
        <f t="shared" si="1"/>
        <v>1366.1512570900716</v>
      </c>
      <c r="P23" s="49">
        <f t="shared" si="2"/>
        <v>122.88000709007156</v>
      </c>
      <c r="Q23" s="7"/>
    </row>
    <row r="24" spans="2:17" ht="29.25" customHeight="1" x14ac:dyDescent="0.35">
      <c r="B24" s="41" t="s">
        <v>4</v>
      </c>
      <c r="C24" s="10"/>
      <c r="D24" s="50">
        <f t="shared" ref="D24:P24" si="4">SUM(D10:D23)</f>
        <v>17405.797500000001</v>
      </c>
      <c r="E24" s="50">
        <f t="shared" si="4"/>
        <v>1800.1054281079998</v>
      </c>
      <c r="F24" s="50">
        <f t="shared" si="4"/>
        <v>0</v>
      </c>
      <c r="G24" s="50">
        <f t="shared" si="4"/>
        <v>17163.191244803002</v>
      </c>
      <c r="H24" s="50">
        <f t="shared" si="4"/>
        <v>478.25684622899962</v>
      </c>
      <c r="I24" s="69">
        <f t="shared" si="4"/>
        <v>192.70391630000003</v>
      </c>
      <c r="J24" s="50">
        <f t="shared" si="4"/>
        <v>0</v>
      </c>
      <c r="K24" s="50">
        <f t="shared" si="4"/>
        <v>4.6101689300000004</v>
      </c>
      <c r="L24" s="50">
        <f t="shared" si="4"/>
        <v>0</v>
      </c>
      <c r="M24" s="50">
        <f t="shared" si="4"/>
        <v>0</v>
      </c>
      <c r="N24" s="50">
        <f t="shared" si="4"/>
        <v>0</v>
      </c>
      <c r="O24" s="50">
        <f t="shared" si="4"/>
        <v>19638.86760437</v>
      </c>
      <c r="P24" s="50">
        <f t="shared" si="4"/>
        <v>2233.0701043700005</v>
      </c>
      <c r="Q24" s="7"/>
    </row>
    <row r="25" spans="2:17" ht="29.25" customHeight="1" x14ac:dyDescent="0.35">
      <c r="B25" s="41" t="s">
        <v>3</v>
      </c>
      <c r="C25" s="10"/>
      <c r="D25" s="50">
        <f t="shared" ref="D25:P25" si="5">AVERAGE(D10:D23)</f>
        <v>1243.27125</v>
      </c>
      <c r="E25" s="50">
        <f t="shared" si="5"/>
        <v>128.57895915057142</v>
      </c>
      <c r="F25" s="50">
        <f t="shared" si="5"/>
        <v>0</v>
      </c>
      <c r="G25" s="50">
        <f t="shared" si="5"/>
        <v>1225.942231771643</v>
      </c>
      <c r="H25" s="50">
        <f t="shared" si="5"/>
        <v>34.161203302071399</v>
      </c>
      <c r="I25" s="69">
        <f t="shared" si="5"/>
        <v>13.764565450000003</v>
      </c>
      <c r="J25" s="50">
        <f t="shared" si="5"/>
        <v>0</v>
      </c>
      <c r="K25" s="50">
        <f t="shared" si="5"/>
        <v>0.32929778071428573</v>
      </c>
      <c r="L25" s="50">
        <f t="shared" si="5"/>
        <v>0</v>
      </c>
      <c r="M25" s="50">
        <f t="shared" si="5"/>
        <v>0</v>
      </c>
      <c r="N25" s="50">
        <f t="shared" si="5"/>
        <v>0</v>
      </c>
      <c r="O25" s="50">
        <f t="shared" si="5"/>
        <v>1402.7762574549999</v>
      </c>
      <c r="P25" s="50">
        <f t="shared" si="5"/>
        <v>159.50500745500003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70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7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7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71"/>
      <c r="J29" s="1"/>
      <c r="K29" s="1"/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71"/>
      <c r="J30" s="1"/>
      <c r="K30" s="1"/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1"/>
      <c r="G31" s="1"/>
      <c r="H31" s="22"/>
      <c r="I31" s="72"/>
      <c r="J31" s="22"/>
      <c r="K31" s="22"/>
      <c r="L31" s="22"/>
      <c r="M31" s="22"/>
      <c r="N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1"/>
      <c r="G32" s="1"/>
      <c r="H32" s="22"/>
      <c r="I32" s="7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1"/>
      <c r="H33" s="22"/>
      <c r="I33" s="7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95" top="0.75" bottom="0.75" header="0.3" footer="0.3"/>
  <pageSetup paperSize="9" scale="40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opLeftCell="I8" zoomScale="55" zoomScaleNormal="55" workbookViewId="0">
      <selection activeCell="O11" sqref="O11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22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5.42578125" customWidth="1"/>
    <col min="11" max="11" width="40.7109375" customWidth="1"/>
    <col min="12" max="12" width="34.570312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  <col min="19" max="19" width="19.42578125" customWidth="1"/>
    <col min="20" max="20" width="16" customWidth="1"/>
    <col min="22" max="22" width="10.7109375" customWidth="1"/>
    <col min="26" max="26" width="12.28515625" customWidth="1"/>
  </cols>
  <sheetData>
    <row r="1" spans="1:27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27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58"/>
      <c r="M2" s="84"/>
      <c r="N2" s="85"/>
      <c r="O2" s="85"/>
      <c r="P2" s="85"/>
    </row>
    <row r="3" spans="1:27" x14ac:dyDescent="0.4">
      <c r="B3" s="45" t="s">
        <v>52</v>
      </c>
      <c r="C3" s="1"/>
      <c r="D3" s="74"/>
      <c r="E3" s="85"/>
      <c r="F3" s="8"/>
      <c r="G3" s="8"/>
      <c r="H3" s="8"/>
      <c r="I3" s="8"/>
      <c r="J3" s="8"/>
      <c r="K3" s="85"/>
      <c r="L3" s="85"/>
      <c r="M3" s="8"/>
      <c r="N3" s="8"/>
      <c r="O3" s="8"/>
      <c r="P3" s="85"/>
    </row>
    <row r="4" spans="1:27" ht="22.5" customHeight="1" x14ac:dyDescent="0.45">
      <c r="B4" s="46" t="s">
        <v>13</v>
      </c>
      <c r="C4" s="17"/>
      <c r="D4" s="17"/>
      <c r="E4" s="15"/>
      <c r="F4" s="15"/>
      <c r="G4" s="47" t="s">
        <v>282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27" x14ac:dyDescent="0.4">
      <c r="B5" s="45" t="s">
        <v>50</v>
      </c>
      <c r="C5" s="1"/>
      <c r="D5" s="157"/>
      <c r="E5" s="158"/>
      <c r="F5" s="11"/>
      <c r="G5" s="11"/>
      <c r="H5" s="100"/>
      <c r="I5" s="100"/>
      <c r="J5" s="11"/>
      <c r="K5" s="86">
        <v>14359.02</v>
      </c>
      <c r="L5" s="181">
        <f>K5*18/100</f>
        <v>2584.6236000000004</v>
      </c>
      <c r="M5" s="2"/>
      <c r="N5" s="2"/>
      <c r="O5" s="2"/>
      <c r="P5" s="2"/>
      <c r="Q5" s="149"/>
    </row>
    <row r="6" spans="1:27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27" x14ac:dyDescent="0.4">
      <c r="B7" s="27"/>
      <c r="C7" s="24"/>
      <c r="D7" s="28"/>
      <c r="E7" s="44" t="s">
        <v>256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27" s="33" customFormat="1" ht="126" customHeight="1" x14ac:dyDescent="0.25">
      <c r="B8" s="34" t="s">
        <v>21</v>
      </c>
      <c r="C8" s="197" t="s">
        <v>281</v>
      </c>
      <c r="D8" s="197" t="s">
        <v>23</v>
      </c>
      <c r="E8" s="53" t="s">
        <v>24</v>
      </c>
      <c r="F8" s="53" t="s">
        <v>25</v>
      </c>
      <c r="G8" s="53" t="s">
        <v>26</v>
      </c>
      <c r="H8" s="57" t="s">
        <v>27</v>
      </c>
      <c r="I8" s="54" t="s">
        <v>28</v>
      </c>
      <c r="J8" s="53" t="s">
        <v>15</v>
      </c>
      <c r="K8" s="57" t="s">
        <v>29</v>
      </c>
      <c r="L8" s="57" t="s">
        <v>30</v>
      </c>
      <c r="M8" s="57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27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  <c r="S9" t="s">
        <v>285</v>
      </c>
      <c r="T9" t="s">
        <v>273</v>
      </c>
    </row>
    <row r="10" spans="1:27" ht="29.25" customHeight="1" x14ac:dyDescent="0.4">
      <c r="B10" s="201">
        <v>44688</v>
      </c>
      <c r="C10" s="195">
        <v>14359.02</v>
      </c>
      <c r="D10" s="195">
        <v>2584.62</v>
      </c>
      <c r="E10" s="108">
        <v>1853.2125247119995</v>
      </c>
      <c r="F10" s="195"/>
      <c r="G10" s="108">
        <v>2022.662174198</v>
      </c>
      <c r="H10" s="108">
        <v>2.7367945440000119</v>
      </c>
      <c r="I10" s="108">
        <v>215.00684101200002</v>
      </c>
      <c r="J10" s="195">
        <v>0</v>
      </c>
      <c r="K10" s="108">
        <v>5.2345148200000002</v>
      </c>
      <c r="L10" s="195">
        <v>0</v>
      </c>
      <c r="M10" s="178">
        <v>0</v>
      </c>
      <c r="N10" s="195">
        <v>0</v>
      </c>
      <c r="O10" s="196">
        <f>SUM(E10:N10)</f>
        <v>4098.8528492859996</v>
      </c>
      <c r="P10" s="196">
        <f>O10-D10</f>
        <v>1514.2328492859997</v>
      </c>
      <c r="Q10" s="155">
        <f>ROUND((O10/C10%),4)</f>
        <v>28.545500000000001</v>
      </c>
      <c r="R10" s="148">
        <f t="shared" ref="R10:R23" si="0">(O10*10^7)/10^5</f>
        <v>409885.28492859995</v>
      </c>
      <c r="S10" s="144">
        <v>90.00727361200002</v>
      </c>
      <c r="T10" s="1">
        <v>125</v>
      </c>
      <c r="U10" s="1">
        <v>215.00684101200002</v>
      </c>
      <c r="V10" s="75">
        <f>U10-I10</f>
        <v>0</v>
      </c>
      <c r="W10" s="75">
        <v>5.2345148200000002</v>
      </c>
      <c r="X10" s="75">
        <f>W10-K10</f>
        <v>0</v>
      </c>
      <c r="Y10" t="b">
        <f>U10=I10</f>
        <v>1</v>
      </c>
    </row>
    <row r="11" spans="1:27" ht="29.25" customHeight="1" x14ac:dyDescent="0.4">
      <c r="B11" s="201">
        <f>B10+1</f>
        <v>44689</v>
      </c>
      <c r="C11" s="195">
        <v>14359.02</v>
      </c>
      <c r="D11" s="195">
        <v>2584.62</v>
      </c>
      <c r="E11" s="108">
        <v>1853.2050987480006</v>
      </c>
      <c r="F11" s="195"/>
      <c r="G11" s="108">
        <v>2022.8899156779999</v>
      </c>
      <c r="H11" s="108">
        <v>2.7367945440000119</v>
      </c>
      <c r="I11" s="108">
        <v>214.58884101200005</v>
      </c>
      <c r="J11" s="195">
        <v>0</v>
      </c>
      <c r="K11" s="108">
        <v>5.2345148200000002</v>
      </c>
      <c r="L11" s="195">
        <v>0</v>
      </c>
      <c r="M11" s="178">
        <v>0</v>
      </c>
      <c r="N11" s="195">
        <v>0</v>
      </c>
      <c r="O11" s="196">
        <f t="shared" ref="O11:O14" si="1">SUM(E11:N11)</f>
        <v>4098.6551648020004</v>
      </c>
      <c r="P11" s="196">
        <f t="shared" ref="P11:P14" si="2">O11-D11</f>
        <v>1514.0351648020005</v>
      </c>
      <c r="Q11" s="155">
        <f>ROUND((O11/C11%),4)</f>
        <v>28.5441</v>
      </c>
      <c r="R11" s="148">
        <f t="shared" si="0"/>
        <v>409865.51648020005</v>
      </c>
      <c r="S11" s="144">
        <v>89.589273612000028</v>
      </c>
      <c r="T11" s="1">
        <v>125</v>
      </c>
      <c r="U11" s="1">
        <v>214.58884101200005</v>
      </c>
      <c r="V11" s="75">
        <f t="shared" ref="V11:V23" si="3">U11-I11</f>
        <v>0</v>
      </c>
      <c r="W11" s="75">
        <v>5.2345148200000002</v>
      </c>
      <c r="X11" s="75">
        <f t="shared" ref="X11:X23" si="4">W11-K11</f>
        <v>0</v>
      </c>
      <c r="Y11" t="b">
        <f t="shared" ref="Y11:Y23" si="5">U11=I11</f>
        <v>1</v>
      </c>
    </row>
    <row r="12" spans="1:27" ht="29.25" customHeight="1" x14ac:dyDescent="0.4">
      <c r="B12" s="201">
        <f>B11+1</f>
        <v>44690</v>
      </c>
      <c r="C12" s="195">
        <v>14359.02</v>
      </c>
      <c r="D12" s="195">
        <v>2584.62</v>
      </c>
      <c r="E12" s="108">
        <v>2235.5339018570007</v>
      </c>
      <c r="F12" s="195"/>
      <c r="G12" s="108">
        <v>1567.6872855120002</v>
      </c>
      <c r="H12" s="108">
        <v>2.7367945440000119</v>
      </c>
      <c r="I12" s="108">
        <v>331.50595491299998</v>
      </c>
      <c r="J12" s="195">
        <v>0</v>
      </c>
      <c r="K12" s="108">
        <v>1.897468052</v>
      </c>
      <c r="L12" s="195">
        <v>0</v>
      </c>
      <c r="M12" s="178">
        <v>0</v>
      </c>
      <c r="N12" s="195">
        <v>0</v>
      </c>
      <c r="O12" s="196">
        <f t="shared" si="1"/>
        <v>4139.3614048780009</v>
      </c>
      <c r="P12" s="196">
        <f t="shared" si="2"/>
        <v>1554.741404878001</v>
      </c>
      <c r="Q12" s="155">
        <f t="shared" ref="Q12:Q23" si="6">ROUND((O12/C12%),4)</f>
        <v>28.8276</v>
      </c>
      <c r="R12" s="148">
        <f t="shared" si="0"/>
        <v>413936.14048780006</v>
      </c>
      <c r="S12" s="144">
        <v>96.506387513000021</v>
      </c>
      <c r="T12" s="1">
        <v>235</v>
      </c>
      <c r="U12" s="1">
        <v>331.50595491299998</v>
      </c>
      <c r="V12" s="75">
        <f t="shared" si="3"/>
        <v>0</v>
      </c>
      <c r="W12" s="75">
        <v>1.897468052</v>
      </c>
      <c r="X12" s="75">
        <f t="shared" si="4"/>
        <v>0</v>
      </c>
      <c r="Y12" t="b">
        <f t="shared" si="5"/>
        <v>1</v>
      </c>
    </row>
    <row r="13" spans="1:27" ht="29.25" customHeight="1" x14ac:dyDescent="0.4">
      <c r="B13" s="201">
        <f t="shared" ref="B13:B23" si="7">B12+1</f>
        <v>44691</v>
      </c>
      <c r="C13" s="195">
        <v>14359.02</v>
      </c>
      <c r="D13" s="195">
        <v>2584.62</v>
      </c>
      <c r="E13" s="108">
        <v>2046.2753718210004</v>
      </c>
      <c r="F13" s="195"/>
      <c r="G13" s="108">
        <v>1821.117507427</v>
      </c>
      <c r="H13" s="108">
        <v>2.7367945440000119</v>
      </c>
      <c r="I13" s="108">
        <v>126.44830560700002</v>
      </c>
      <c r="J13" s="195">
        <v>0</v>
      </c>
      <c r="K13" s="108">
        <v>4.4111179060000003</v>
      </c>
      <c r="L13" s="195">
        <v>0</v>
      </c>
      <c r="M13" s="178">
        <v>0</v>
      </c>
      <c r="N13" s="195">
        <v>0</v>
      </c>
      <c r="O13" s="196">
        <f t="shared" si="1"/>
        <v>4000.9890973050001</v>
      </c>
      <c r="P13" s="196">
        <f t="shared" si="2"/>
        <v>1416.3690973050002</v>
      </c>
      <c r="Q13" s="155">
        <f t="shared" si="6"/>
        <v>27.863900000000001</v>
      </c>
      <c r="R13" s="148">
        <f t="shared" si="0"/>
        <v>400098.90973050002</v>
      </c>
      <c r="S13" s="144">
        <v>97.448738207000034</v>
      </c>
      <c r="T13" s="1">
        <v>29</v>
      </c>
      <c r="U13" s="1">
        <v>126.44830560700002</v>
      </c>
      <c r="V13" s="75">
        <f t="shared" si="3"/>
        <v>0</v>
      </c>
      <c r="W13" s="75">
        <v>4.4111179060000003</v>
      </c>
      <c r="X13" s="75">
        <f t="shared" si="4"/>
        <v>0</v>
      </c>
      <c r="Y13" t="b">
        <f t="shared" si="5"/>
        <v>1</v>
      </c>
    </row>
    <row r="14" spans="1:27" ht="29.25" customHeight="1" x14ac:dyDescent="0.4">
      <c r="B14" s="201">
        <f t="shared" si="7"/>
        <v>44692</v>
      </c>
      <c r="C14" s="195">
        <v>14359.02</v>
      </c>
      <c r="D14" s="195">
        <v>2584.62</v>
      </c>
      <c r="E14" s="108">
        <v>2041.580195859</v>
      </c>
      <c r="F14" s="195"/>
      <c r="G14" s="108">
        <v>1770.5798947819997</v>
      </c>
      <c r="H14" s="108">
        <v>2.7367945440000119</v>
      </c>
      <c r="I14" s="108">
        <v>175.60366310700002</v>
      </c>
      <c r="J14" s="195">
        <v>0</v>
      </c>
      <c r="K14" s="108">
        <v>7.3605143489999998</v>
      </c>
      <c r="L14" s="195">
        <v>0</v>
      </c>
      <c r="M14" s="178">
        <v>0</v>
      </c>
      <c r="N14" s="195">
        <v>0</v>
      </c>
      <c r="O14" s="196">
        <f t="shared" si="1"/>
        <v>3997.8610626409995</v>
      </c>
      <c r="P14" s="196">
        <f t="shared" si="2"/>
        <v>1413.2410626409996</v>
      </c>
      <c r="Q14" s="155">
        <f t="shared" si="6"/>
        <v>27.842199999999998</v>
      </c>
      <c r="R14" s="148">
        <f t="shared" si="0"/>
        <v>399786.10626409994</v>
      </c>
      <c r="S14" s="144">
        <v>103.60414290700002</v>
      </c>
      <c r="T14" s="1">
        <v>72</v>
      </c>
      <c r="U14" s="1">
        <v>175.60366310700002</v>
      </c>
      <c r="V14" s="75">
        <f t="shared" si="3"/>
        <v>0</v>
      </c>
      <c r="W14" s="75">
        <v>7.3605143489999998</v>
      </c>
      <c r="X14" s="75">
        <f t="shared" si="4"/>
        <v>0</v>
      </c>
      <c r="Y14" t="b">
        <f t="shared" si="5"/>
        <v>1</v>
      </c>
    </row>
    <row r="15" spans="1:27" ht="29.25" customHeight="1" x14ac:dyDescent="0.4">
      <c r="A15" s="90"/>
      <c r="B15" s="201">
        <f t="shared" si="7"/>
        <v>44693</v>
      </c>
      <c r="C15" s="195">
        <v>14359.02</v>
      </c>
      <c r="D15" s="195">
        <v>2584.62</v>
      </c>
      <c r="E15" s="108">
        <v>1991.5885291550003</v>
      </c>
      <c r="F15" s="195"/>
      <c r="G15" s="108">
        <v>1766.9195732350001</v>
      </c>
      <c r="H15" s="108">
        <v>2.7367945440000119</v>
      </c>
      <c r="I15" s="108">
        <v>237.92717181700002</v>
      </c>
      <c r="J15" s="195">
        <v>0</v>
      </c>
      <c r="K15" s="108">
        <v>2.588463065</v>
      </c>
      <c r="L15" s="195">
        <v>0</v>
      </c>
      <c r="M15" s="178">
        <v>0</v>
      </c>
      <c r="N15" s="195">
        <v>0</v>
      </c>
      <c r="O15" s="196">
        <f t="shared" ref="O15:O23" si="8">SUM(E15:N15)</f>
        <v>4001.7605318159999</v>
      </c>
      <c r="P15" s="196">
        <f t="shared" ref="P15:P23" si="9">O15-D15</f>
        <v>1417.140531816</v>
      </c>
      <c r="Q15" s="155">
        <f t="shared" si="6"/>
        <v>27.869299999999999</v>
      </c>
      <c r="R15" s="148">
        <f t="shared" si="0"/>
        <v>400176.05318159994</v>
      </c>
      <c r="S15" s="144">
        <v>109.92765161700002</v>
      </c>
      <c r="T15" s="1">
        <v>128</v>
      </c>
      <c r="U15" s="1">
        <v>237.92717181700002</v>
      </c>
      <c r="V15" s="75">
        <f t="shared" si="3"/>
        <v>0</v>
      </c>
      <c r="W15" s="75">
        <v>2.588463065</v>
      </c>
      <c r="X15" s="75">
        <f t="shared" si="4"/>
        <v>0</v>
      </c>
      <c r="Y15" t="b">
        <f t="shared" si="5"/>
        <v>1</v>
      </c>
    </row>
    <row r="16" spans="1:27" ht="29.25" customHeight="1" x14ac:dyDescent="0.4">
      <c r="A16" s="90"/>
      <c r="B16" s="201">
        <f t="shared" si="7"/>
        <v>44694</v>
      </c>
      <c r="C16" s="195">
        <v>14359.02</v>
      </c>
      <c r="D16" s="195">
        <v>2584.62</v>
      </c>
      <c r="E16" s="108">
        <v>1897.6562281910003</v>
      </c>
      <c r="F16" s="195"/>
      <c r="G16" s="108">
        <v>1868.5481325849998</v>
      </c>
      <c r="H16" s="108">
        <v>2.7367945440000119</v>
      </c>
      <c r="I16" s="108">
        <v>1060.3331405169999</v>
      </c>
      <c r="J16" s="195">
        <v>0</v>
      </c>
      <c r="K16" s="108">
        <v>5.2308452149999995</v>
      </c>
      <c r="L16" s="195">
        <v>0</v>
      </c>
      <c r="M16" s="178">
        <v>0</v>
      </c>
      <c r="N16" s="195">
        <v>0</v>
      </c>
      <c r="O16" s="196">
        <f t="shared" si="8"/>
        <v>4834.505141052</v>
      </c>
      <c r="P16" s="196">
        <f t="shared" si="9"/>
        <v>2249.8851410520001</v>
      </c>
      <c r="Q16" s="155">
        <f t="shared" si="6"/>
        <v>33.668799999999997</v>
      </c>
      <c r="R16" s="148">
        <f t="shared" si="0"/>
        <v>483450.51410519995</v>
      </c>
      <c r="S16" s="144">
        <v>100.33362031700003</v>
      </c>
      <c r="T16" s="1">
        <v>960</v>
      </c>
      <c r="U16" s="1">
        <v>1060.3331405169999</v>
      </c>
      <c r="V16" s="75">
        <f t="shared" si="3"/>
        <v>0</v>
      </c>
      <c r="W16" s="75">
        <v>5.2308452149999995</v>
      </c>
      <c r="X16" s="75">
        <f t="shared" si="4"/>
        <v>0</v>
      </c>
      <c r="Y16" t="b">
        <f t="shared" si="5"/>
        <v>1</v>
      </c>
      <c r="AA16" s="75"/>
    </row>
    <row r="17" spans="1:27" ht="29.25" customHeight="1" x14ac:dyDescent="0.4">
      <c r="A17" s="90"/>
      <c r="B17" s="201">
        <f t="shared" si="7"/>
        <v>44695</v>
      </c>
      <c r="C17" s="195">
        <v>14359.02</v>
      </c>
      <c r="D17" s="195">
        <v>2584.62</v>
      </c>
      <c r="E17" s="108">
        <v>1897.6488022289998</v>
      </c>
      <c r="F17" s="195"/>
      <c r="G17" s="108">
        <v>1868.7601655430001</v>
      </c>
      <c r="H17" s="108">
        <v>2.7367945440000119</v>
      </c>
      <c r="I17" s="108">
        <v>1067.0761724930001</v>
      </c>
      <c r="J17" s="195">
        <v>0</v>
      </c>
      <c r="K17" s="108">
        <v>5.2308452149999995</v>
      </c>
      <c r="L17" s="195">
        <v>0</v>
      </c>
      <c r="M17" s="178">
        <v>0</v>
      </c>
      <c r="N17" s="195">
        <v>0</v>
      </c>
      <c r="O17" s="196">
        <f t="shared" si="8"/>
        <v>4841.4527800240003</v>
      </c>
      <c r="P17" s="196">
        <f t="shared" si="9"/>
        <v>2256.8327800240004</v>
      </c>
      <c r="Q17" s="155">
        <f t="shared" si="6"/>
        <v>33.717199999999998</v>
      </c>
      <c r="R17" s="148">
        <f t="shared" si="0"/>
        <v>484145.27800240007</v>
      </c>
      <c r="S17" s="144">
        <v>107.07665229300002</v>
      </c>
      <c r="T17" s="1">
        <v>960</v>
      </c>
      <c r="U17" s="1">
        <v>1067.0761724930001</v>
      </c>
      <c r="V17" s="75">
        <f t="shared" si="3"/>
        <v>0</v>
      </c>
      <c r="W17" s="75">
        <v>5.2308452149999995</v>
      </c>
      <c r="X17" s="75">
        <f t="shared" si="4"/>
        <v>0</v>
      </c>
      <c r="Y17" t="b">
        <f t="shared" si="5"/>
        <v>1</v>
      </c>
      <c r="AA17" s="75"/>
    </row>
    <row r="18" spans="1:27" ht="29.25" customHeight="1" x14ac:dyDescent="0.4">
      <c r="A18" s="90"/>
      <c r="B18" s="201">
        <f t="shared" si="7"/>
        <v>44696</v>
      </c>
      <c r="C18" s="195">
        <v>14359.02</v>
      </c>
      <c r="D18" s="195">
        <v>2584.62</v>
      </c>
      <c r="E18" s="108">
        <v>1897.6413762650006</v>
      </c>
      <c r="F18" s="195"/>
      <c r="G18" s="108">
        <v>1868.9721985000001</v>
      </c>
      <c r="H18" s="108">
        <v>2.7367945440000119</v>
      </c>
      <c r="I18" s="108">
        <v>1066.7221324930001</v>
      </c>
      <c r="J18" s="195">
        <v>0</v>
      </c>
      <c r="K18" s="108">
        <v>5.2308452149999995</v>
      </c>
      <c r="L18" s="195">
        <v>0</v>
      </c>
      <c r="M18" s="178">
        <v>0</v>
      </c>
      <c r="N18" s="195">
        <v>0</v>
      </c>
      <c r="O18" s="196">
        <f t="shared" si="8"/>
        <v>4841.3033470170003</v>
      </c>
      <c r="P18" s="196">
        <f t="shared" si="9"/>
        <v>2256.6833470170004</v>
      </c>
      <c r="Q18" s="155">
        <f t="shared" si="6"/>
        <v>33.716099999999997</v>
      </c>
      <c r="R18" s="148">
        <f t="shared" si="0"/>
        <v>484130.33470170008</v>
      </c>
      <c r="S18" s="144">
        <v>106.72261229300003</v>
      </c>
      <c r="T18" s="1">
        <v>960</v>
      </c>
      <c r="U18" s="1">
        <v>1066.7221324930001</v>
      </c>
      <c r="V18" s="75">
        <f t="shared" si="3"/>
        <v>0</v>
      </c>
      <c r="W18" s="75">
        <v>5.2308452149999995</v>
      </c>
      <c r="X18" s="75">
        <f t="shared" si="4"/>
        <v>0</v>
      </c>
      <c r="Y18" t="b">
        <f t="shared" si="5"/>
        <v>1</v>
      </c>
      <c r="AA18" s="75"/>
    </row>
    <row r="19" spans="1:27" ht="29.25" customHeight="1" x14ac:dyDescent="0.4">
      <c r="A19" s="90"/>
      <c r="B19" s="201">
        <f t="shared" si="7"/>
        <v>44697</v>
      </c>
      <c r="C19" s="195">
        <v>14359.02</v>
      </c>
      <c r="D19" s="195">
        <v>2584.62</v>
      </c>
      <c r="E19" s="108">
        <v>1897.6339503020004</v>
      </c>
      <c r="F19" s="195"/>
      <c r="G19" s="108">
        <v>1869.1842314569999</v>
      </c>
      <c r="H19" s="108">
        <v>2.7367945440000119</v>
      </c>
      <c r="I19" s="108">
        <v>1068.3497607929999</v>
      </c>
      <c r="J19" s="195">
        <v>0</v>
      </c>
      <c r="K19" s="108">
        <v>8.4060521150000014</v>
      </c>
      <c r="L19" s="195">
        <v>0</v>
      </c>
      <c r="M19" s="178">
        <v>0</v>
      </c>
      <c r="N19" s="195">
        <v>0</v>
      </c>
      <c r="O19" s="196">
        <f t="shared" si="8"/>
        <v>4846.3107892110002</v>
      </c>
      <c r="P19" s="196">
        <f t="shared" si="9"/>
        <v>2261.6907892110003</v>
      </c>
      <c r="Q19" s="155">
        <f t="shared" si="6"/>
        <v>33.750999999999998</v>
      </c>
      <c r="R19" s="148">
        <f t="shared" si="0"/>
        <v>484631.07892110001</v>
      </c>
      <c r="S19" s="144">
        <v>108.35078539300002</v>
      </c>
      <c r="T19" s="1">
        <v>960</v>
      </c>
      <c r="U19" s="1">
        <v>1068.3497607929999</v>
      </c>
      <c r="V19" s="75">
        <f t="shared" si="3"/>
        <v>0</v>
      </c>
      <c r="W19" s="75">
        <v>8.4060521150000014</v>
      </c>
      <c r="X19" s="75">
        <f t="shared" si="4"/>
        <v>0</v>
      </c>
      <c r="Y19" t="b">
        <f t="shared" si="5"/>
        <v>1</v>
      </c>
    </row>
    <row r="20" spans="1:27" ht="29.25" customHeight="1" x14ac:dyDescent="0.4">
      <c r="A20" s="90"/>
      <c r="B20" s="201">
        <f t="shared" si="7"/>
        <v>44698</v>
      </c>
      <c r="C20" s="195">
        <v>14359.02</v>
      </c>
      <c r="D20" s="195">
        <v>2584.62</v>
      </c>
      <c r="E20" s="108">
        <v>2126.7069687829999</v>
      </c>
      <c r="F20" s="195"/>
      <c r="G20" s="108">
        <v>2122.4712373420002</v>
      </c>
      <c r="H20" s="108">
        <v>2.7367945440000119</v>
      </c>
      <c r="I20" s="108">
        <v>620.31213119300003</v>
      </c>
      <c r="J20" s="195">
        <v>0</v>
      </c>
      <c r="K20" s="108">
        <v>4.0299070770000007</v>
      </c>
      <c r="L20" s="195">
        <v>0</v>
      </c>
      <c r="M20" s="178">
        <v>0</v>
      </c>
      <c r="N20" s="195">
        <v>0</v>
      </c>
      <c r="O20" s="196">
        <f t="shared" si="8"/>
        <v>4876.2570389389994</v>
      </c>
      <c r="P20" s="196">
        <f t="shared" si="9"/>
        <v>2291.6370389389995</v>
      </c>
      <c r="Q20" s="155">
        <f t="shared" si="6"/>
        <v>33.959499999999998</v>
      </c>
      <c r="R20" s="148">
        <f t="shared" si="0"/>
        <v>487625.70389389992</v>
      </c>
      <c r="S20" s="144">
        <v>114.31390609300001</v>
      </c>
      <c r="T20" s="1">
        <v>506</v>
      </c>
      <c r="U20" s="1">
        <v>620.31213119300003</v>
      </c>
      <c r="V20" s="75">
        <f t="shared" si="3"/>
        <v>0</v>
      </c>
      <c r="W20" s="75">
        <v>4.0299070770000007</v>
      </c>
      <c r="X20" s="75">
        <f t="shared" si="4"/>
        <v>0</v>
      </c>
      <c r="Y20" t="b">
        <f t="shared" si="5"/>
        <v>1</v>
      </c>
    </row>
    <row r="21" spans="1:27" ht="29.25" customHeight="1" x14ac:dyDescent="0.4">
      <c r="A21" s="90"/>
      <c r="B21" s="201">
        <f t="shared" si="7"/>
        <v>44699</v>
      </c>
      <c r="C21" s="195">
        <v>14359.02</v>
      </c>
      <c r="D21" s="195">
        <v>2584.62</v>
      </c>
      <c r="E21" s="108">
        <v>2220.5826116700005</v>
      </c>
      <c r="F21" s="195"/>
      <c r="G21" s="108">
        <v>2122.7130035469995</v>
      </c>
      <c r="H21" s="108">
        <v>2.7367945440000119</v>
      </c>
      <c r="I21" s="108">
        <v>409.51456920800001</v>
      </c>
      <c r="J21" s="195">
        <v>0</v>
      </c>
      <c r="K21" s="108">
        <v>2.7133087269999998</v>
      </c>
      <c r="L21" s="195">
        <v>0</v>
      </c>
      <c r="M21" s="178">
        <v>0</v>
      </c>
      <c r="N21" s="195">
        <v>0</v>
      </c>
      <c r="O21" s="196">
        <f t="shared" si="8"/>
        <v>4758.260287696</v>
      </c>
      <c r="P21" s="196">
        <f t="shared" si="9"/>
        <v>2173.6402876960001</v>
      </c>
      <c r="Q21" s="155">
        <f t="shared" si="6"/>
        <v>33.137799999999999</v>
      </c>
      <c r="R21" s="148">
        <f t="shared" si="0"/>
        <v>475826.02876959997</v>
      </c>
      <c r="S21" s="144">
        <v>104.51719600800001</v>
      </c>
      <c r="T21" s="1">
        <v>305</v>
      </c>
      <c r="U21" s="1">
        <v>409.51456920800001</v>
      </c>
      <c r="V21" s="75">
        <f t="shared" si="3"/>
        <v>0</v>
      </c>
      <c r="W21" s="75">
        <v>2.7133087269999998</v>
      </c>
      <c r="X21" s="75">
        <f t="shared" si="4"/>
        <v>0</v>
      </c>
      <c r="Y21" t="b">
        <f t="shared" si="5"/>
        <v>1</v>
      </c>
    </row>
    <row r="22" spans="1:27" ht="29.25" customHeight="1" x14ac:dyDescent="0.4">
      <c r="A22" s="90"/>
      <c r="B22" s="201">
        <f t="shared" si="7"/>
        <v>44700</v>
      </c>
      <c r="C22" s="195">
        <v>14359.02</v>
      </c>
      <c r="D22" s="195">
        <v>2584.62</v>
      </c>
      <c r="E22" s="108">
        <v>2126.6540410369998</v>
      </c>
      <c r="F22" s="195"/>
      <c r="G22" s="108">
        <v>2269.0367661800001</v>
      </c>
      <c r="H22" s="108">
        <v>2.7367945440000119</v>
      </c>
      <c r="I22" s="108">
        <v>364.49861780800001</v>
      </c>
      <c r="J22" s="195">
        <v>0</v>
      </c>
      <c r="K22" s="108">
        <v>2.3029465620000003</v>
      </c>
      <c r="L22" s="195">
        <v>0</v>
      </c>
      <c r="M22" s="178">
        <v>0</v>
      </c>
      <c r="N22" s="195">
        <v>0</v>
      </c>
      <c r="O22" s="196">
        <f t="shared" si="8"/>
        <v>4765.2291661310001</v>
      </c>
      <c r="P22" s="196">
        <f t="shared" si="9"/>
        <v>2180.6091661310002</v>
      </c>
      <c r="Q22" s="155">
        <f t="shared" si="6"/>
        <v>33.186300000000003</v>
      </c>
      <c r="R22" s="148">
        <f t="shared" si="0"/>
        <v>476522.91661309998</v>
      </c>
      <c r="S22" s="144">
        <v>103.50242250800002</v>
      </c>
      <c r="T22" s="1">
        <v>261</v>
      </c>
      <c r="U22" s="1">
        <v>364.49861780800001</v>
      </c>
      <c r="V22" s="75">
        <f t="shared" si="3"/>
        <v>0</v>
      </c>
      <c r="W22" s="75">
        <v>2.3029465620000003</v>
      </c>
      <c r="X22" s="75">
        <f t="shared" si="4"/>
        <v>0</v>
      </c>
      <c r="Y22" t="b">
        <f t="shared" si="5"/>
        <v>1</v>
      </c>
    </row>
    <row r="23" spans="1:27" ht="29.25" customHeight="1" x14ac:dyDescent="0.4">
      <c r="A23" s="90"/>
      <c r="B23" s="201">
        <f t="shared" si="7"/>
        <v>44701</v>
      </c>
      <c r="C23" s="195">
        <v>14359.02</v>
      </c>
      <c r="D23" s="195">
        <v>2584.62</v>
      </c>
      <c r="E23" s="108">
        <v>2201.6945658919999</v>
      </c>
      <c r="F23" s="195"/>
      <c r="G23" s="108">
        <v>2218.7307973260004</v>
      </c>
      <c r="H23" s="108">
        <v>2.7367945440000119</v>
      </c>
      <c r="I23" s="108">
        <v>211.31729674100004</v>
      </c>
      <c r="J23" s="195">
        <v>0</v>
      </c>
      <c r="K23" s="108">
        <v>2.0801346679999999</v>
      </c>
      <c r="L23" s="195">
        <v>0</v>
      </c>
      <c r="M23" s="178">
        <v>0</v>
      </c>
      <c r="N23" s="195">
        <v>0</v>
      </c>
      <c r="O23" s="196">
        <f t="shared" si="8"/>
        <v>4636.5595891710009</v>
      </c>
      <c r="P23" s="196">
        <f t="shared" si="9"/>
        <v>2051.939589171001</v>
      </c>
      <c r="Q23" s="155">
        <f t="shared" si="6"/>
        <v>32.290199999999999</v>
      </c>
      <c r="R23" s="148">
        <f t="shared" si="0"/>
        <v>463655.95891710004</v>
      </c>
      <c r="S23" s="144">
        <v>101.32110144100002</v>
      </c>
      <c r="T23" s="1">
        <v>110</v>
      </c>
      <c r="U23" s="1">
        <v>211.31729674100004</v>
      </c>
      <c r="V23" s="75">
        <f t="shared" si="3"/>
        <v>0</v>
      </c>
      <c r="W23" s="75">
        <v>2.0801346679999999</v>
      </c>
      <c r="X23" s="75">
        <f t="shared" si="4"/>
        <v>0</v>
      </c>
      <c r="Y23" t="b">
        <f t="shared" si="5"/>
        <v>1</v>
      </c>
    </row>
    <row r="24" spans="1:27" ht="29.25" customHeight="1" x14ac:dyDescent="0.4">
      <c r="A24" s="90"/>
      <c r="B24" s="132" t="s">
        <v>4</v>
      </c>
      <c r="C24" s="108">
        <v>0</v>
      </c>
      <c r="D24" s="198">
        <f>SUM(D10:D23)</f>
        <v>36184.679999999993</v>
      </c>
      <c r="E24" s="198">
        <f>SUM(E10:E23)</f>
        <v>28287.614166521005</v>
      </c>
      <c r="F24" s="198">
        <f>SUM(F10:F23)</f>
        <v>0</v>
      </c>
      <c r="G24" s="198">
        <f>SUM(G10:G23)</f>
        <v>27180.272883312002</v>
      </c>
      <c r="H24" s="198">
        <f>SUM(H10:H23)</f>
        <v>38.315123616000172</v>
      </c>
      <c r="I24" s="198">
        <f t="shared" ref="I24:O24" si="10">SUM(I10:I23)</f>
        <v>7169.204598714</v>
      </c>
      <c r="J24" s="198">
        <f t="shared" si="10"/>
        <v>0</v>
      </c>
      <c r="K24" s="198">
        <f t="shared" si="10"/>
        <v>61.951477806</v>
      </c>
      <c r="L24" s="198">
        <f t="shared" si="10"/>
        <v>0</v>
      </c>
      <c r="M24" s="198">
        <f t="shared" si="10"/>
        <v>0</v>
      </c>
      <c r="N24" s="198">
        <f t="shared" si="10"/>
        <v>0</v>
      </c>
      <c r="O24" s="199">
        <f t="shared" si="10"/>
        <v>62737.358249969002</v>
      </c>
      <c r="P24" s="199">
        <f>SUM(P10:P23)</f>
        <v>26552.678249969002</v>
      </c>
      <c r="Q24" s="155"/>
    </row>
    <row r="25" spans="1:27" ht="29.25" customHeight="1" x14ac:dyDescent="0.4">
      <c r="A25" s="90"/>
      <c r="B25" s="132" t="s">
        <v>3</v>
      </c>
      <c r="C25" s="108">
        <v>0</v>
      </c>
      <c r="D25" s="198">
        <f>AVERAGE(D10:D23)</f>
        <v>2584.6199999999994</v>
      </c>
      <c r="E25" s="198">
        <f t="shared" ref="E25:P25" si="11">AVERAGE(E10:E23)</f>
        <v>2020.5438690372146</v>
      </c>
      <c r="F25" s="198" t="e">
        <f t="shared" si="11"/>
        <v>#DIV/0!</v>
      </c>
      <c r="G25" s="198">
        <f t="shared" si="11"/>
        <v>1941.4480630937144</v>
      </c>
      <c r="H25" s="198">
        <f t="shared" si="11"/>
        <v>2.7367945440000123</v>
      </c>
      <c r="I25" s="198">
        <f t="shared" si="11"/>
        <v>512.0860427652857</v>
      </c>
      <c r="J25" s="198">
        <f t="shared" si="11"/>
        <v>0</v>
      </c>
      <c r="K25" s="198">
        <f t="shared" si="11"/>
        <v>4.4251055575714284</v>
      </c>
      <c r="L25" s="198">
        <f t="shared" si="11"/>
        <v>0</v>
      </c>
      <c r="M25" s="198">
        <f t="shared" si="11"/>
        <v>0</v>
      </c>
      <c r="N25" s="198">
        <f t="shared" si="11"/>
        <v>0</v>
      </c>
      <c r="O25" s="200">
        <f t="shared" si="11"/>
        <v>4481.2398749977856</v>
      </c>
      <c r="P25" s="200">
        <f t="shared" si="11"/>
        <v>1896.6198749977859</v>
      </c>
      <c r="Q25" s="155"/>
    </row>
    <row r="26" spans="1:27" x14ac:dyDescent="0.4">
      <c r="B26" s="21"/>
      <c r="C26" s="5"/>
      <c r="D26" s="5"/>
      <c r="E26" s="202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27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44"/>
      <c r="P27" s="1"/>
      <c r="Q27" s="156"/>
    </row>
    <row r="28" spans="1:27" ht="27" thickBot="1" x14ac:dyDescent="0.45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89" t="s">
        <v>225</v>
      </c>
      <c r="L28" s="189" t="s">
        <v>224</v>
      </c>
      <c r="M28" s="1"/>
      <c r="N28" s="1"/>
      <c r="O28" s="1"/>
      <c r="P28" s="1"/>
      <c r="Q28" s="156"/>
    </row>
    <row r="29" spans="1:27" ht="27" thickBot="1" x14ac:dyDescent="0.45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203">
        <v>751993191.5</v>
      </c>
      <c r="L29" s="172">
        <v>20801346.68</v>
      </c>
      <c r="M29" s="1"/>
      <c r="N29" s="1"/>
      <c r="O29" s="1"/>
      <c r="P29" s="1"/>
      <c r="Q29" s="156"/>
    </row>
    <row r="30" spans="1:27" ht="27" thickBot="1" x14ac:dyDescent="0.45">
      <c r="B30" s="5"/>
      <c r="C30" s="1"/>
      <c r="D30" s="1"/>
      <c r="E30" s="1"/>
      <c r="F30" s="1"/>
      <c r="G30" s="1"/>
      <c r="H30" s="1"/>
      <c r="I30" s="1"/>
      <c r="J30" s="1"/>
      <c r="K30" s="203">
        <v>86802300</v>
      </c>
      <c r="L30" s="246"/>
      <c r="M30" s="1"/>
      <c r="N30" s="22" t="s">
        <v>35</v>
      </c>
      <c r="O30" s="22"/>
      <c r="P30" s="22"/>
      <c r="Q30" s="156"/>
    </row>
    <row r="31" spans="1:27" ht="27" thickBot="1" x14ac:dyDescent="0.45">
      <c r="B31" s="5"/>
      <c r="C31" s="1"/>
      <c r="D31" s="74"/>
      <c r="E31" s="1"/>
      <c r="F31" s="1"/>
      <c r="G31" s="5"/>
      <c r="H31" s="192"/>
      <c r="I31" s="22"/>
      <c r="J31" s="22"/>
      <c r="K31" s="203">
        <v>1643818</v>
      </c>
      <c r="L31" s="246"/>
      <c r="M31" s="192"/>
      <c r="N31" s="194"/>
      <c r="O31" s="22"/>
      <c r="P31" s="22"/>
      <c r="Q31" s="156"/>
    </row>
    <row r="32" spans="1:27" ht="27" thickBot="1" x14ac:dyDescent="0.45">
      <c r="B32" s="5"/>
      <c r="C32" s="1"/>
      <c r="D32" s="74"/>
      <c r="E32" s="1"/>
      <c r="F32" s="1"/>
      <c r="G32" s="5"/>
      <c r="H32" s="192"/>
      <c r="I32" s="22"/>
      <c r="J32" s="22"/>
      <c r="K32" s="203">
        <v>55460377.659999996</v>
      </c>
      <c r="L32" s="246"/>
      <c r="M32" s="192"/>
      <c r="N32" s="194"/>
      <c r="O32" s="22"/>
      <c r="P32" s="22"/>
      <c r="Q32" s="156"/>
    </row>
    <row r="33" spans="2:17" ht="29.25" thickBot="1" x14ac:dyDescent="0.5">
      <c r="B33" s="5"/>
      <c r="C33" s="1"/>
      <c r="D33" s="74"/>
      <c r="E33" s="1"/>
      <c r="F33" s="1"/>
      <c r="G33" s="5"/>
      <c r="H33" s="192"/>
      <c r="I33" s="22"/>
      <c r="J33" s="212" t="s">
        <v>280</v>
      </c>
      <c r="K33" s="214">
        <f>SUM(K29:K32)</f>
        <v>895899687.15999997</v>
      </c>
      <c r="L33" s="217"/>
      <c r="M33" s="192"/>
      <c r="N33" s="194"/>
      <c r="O33" s="22"/>
      <c r="P33" s="22"/>
      <c r="Q33" s="156"/>
    </row>
    <row r="34" spans="2:17" ht="29.25" thickBot="1" x14ac:dyDescent="0.5">
      <c r="B34" s="5"/>
      <c r="C34" s="1"/>
      <c r="D34" s="74"/>
      <c r="E34" s="1"/>
      <c r="F34" s="1"/>
      <c r="G34" s="5"/>
      <c r="H34" s="192"/>
      <c r="I34" s="216" t="s">
        <v>279</v>
      </c>
      <c r="J34" s="212" t="s">
        <v>273</v>
      </c>
      <c r="K34" s="203">
        <v>1250000000</v>
      </c>
      <c r="L34" s="217"/>
      <c r="M34" s="192"/>
      <c r="N34" s="194"/>
      <c r="O34" s="22"/>
      <c r="P34" s="22"/>
      <c r="Q34" s="156"/>
    </row>
    <row r="35" spans="2:17" x14ac:dyDescent="0.4">
      <c r="B35" s="5"/>
      <c r="C35" s="1"/>
      <c r="D35" s="1"/>
      <c r="E35" s="1"/>
      <c r="F35" s="1"/>
      <c r="G35" s="5"/>
      <c r="H35" s="192"/>
      <c r="I35" s="242" t="s">
        <v>230</v>
      </c>
      <c r="J35" s="243"/>
      <c r="K35" s="203">
        <f>SUM(K33:K34)</f>
        <v>2145899687.1599998</v>
      </c>
      <c r="L35" s="206">
        <f>SUM(L29:L32)</f>
        <v>20801346.68</v>
      </c>
      <c r="M35" s="192"/>
      <c r="N35" s="194"/>
      <c r="O35" s="22"/>
      <c r="P35" s="22"/>
    </row>
    <row r="36" spans="2:17" x14ac:dyDescent="0.4">
      <c r="B36" s="5" t="s">
        <v>41</v>
      </c>
      <c r="C36" s="1"/>
      <c r="D36" s="1"/>
      <c r="E36" s="1"/>
      <c r="F36" s="1"/>
      <c r="G36" s="5"/>
      <c r="H36" s="192"/>
      <c r="I36" s="242" t="s">
        <v>231</v>
      </c>
      <c r="J36" s="243"/>
      <c r="K36" s="188">
        <f>K35/10^7</f>
        <v>214.58996871599999</v>
      </c>
      <c r="L36" s="207">
        <f>L35/10^7</f>
        <v>2.0801346679999999</v>
      </c>
      <c r="M36" s="192"/>
      <c r="N36" s="194"/>
      <c r="O36" s="22"/>
      <c r="P36" s="22"/>
    </row>
    <row r="37" spans="2:17" x14ac:dyDescent="0.4">
      <c r="B37" s="5" t="s">
        <v>8</v>
      </c>
      <c r="G37" s="14"/>
      <c r="H37" s="192"/>
      <c r="N37" s="22" t="s">
        <v>10</v>
      </c>
    </row>
    <row r="38" spans="2:17" x14ac:dyDescent="0.4">
      <c r="B38" s="14"/>
      <c r="G38" s="14"/>
      <c r="H38" s="192"/>
      <c r="K38" s="88">
        <v>-10.676262562571424</v>
      </c>
    </row>
    <row r="39" spans="2:17" x14ac:dyDescent="0.4">
      <c r="B39" s="14"/>
      <c r="G39" s="14"/>
      <c r="H39" s="192"/>
      <c r="K39" s="88"/>
    </row>
    <row r="40" spans="2:17" x14ac:dyDescent="0.4">
      <c r="B40" s="14"/>
      <c r="H40" s="192"/>
      <c r="I40" s="88"/>
      <c r="K40" s="88"/>
    </row>
    <row r="41" spans="2:17" x14ac:dyDescent="0.4">
      <c r="H41" s="88"/>
      <c r="I41" s="88"/>
      <c r="K41" s="88">
        <v>-4.443227481599985</v>
      </c>
    </row>
    <row r="42" spans="2:17" x14ac:dyDescent="0.4">
      <c r="H42" s="88"/>
      <c r="I42" s="88"/>
      <c r="K42" s="162"/>
    </row>
    <row r="43" spans="2:17" x14ac:dyDescent="0.4">
      <c r="H43" s="88"/>
      <c r="I43" s="88"/>
    </row>
  </sheetData>
  <mergeCells count="3">
    <mergeCell ref="L30:L32"/>
    <mergeCell ref="I35:J35"/>
    <mergeCell ref="I36:J36"/>
  </mergeCells>
  <pageMargins left="0.7" right="0.7" top="0.75" bottom="0.75" header="0.3" footer="0.3"/>
  <pageSetup paperSize="9"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zoomScale="55" zoomScaleNormal="55" workbookViewId="0">
      <selection activeCell="W21" sqref="W21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22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20.140625" bestFit="1" customWidth="1"/>
    <col min="11" max="11" width="40.7109375" customWidth="1"/>
    <col min="12" max="12" width="34.570312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  <col min="19" max="19" width="19.42578125" customWidth="1"/>
    <col min="20" max="20" width="16" customWidth="1"/>
    <col min="23" max="23" width="13.28515625" customWidth="1"/>
  </cols>
  <sheetData>
    <row r="1" spans="1:26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26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58"/>
      <c r="M2" s="84"/>
      <c r="N2" s="85"/>
      <c r="O2" s="85"/>
      <c r="P2" s="85"/>
    </row>
    <row r="3" spans="1:26" x14ac:dyDescent="0.4">
      <c r="B3" s="45" t="s">
        <v>52</v>
      </c>
      <c r="C3" s="1"/>
      <c r="D3" s="74"/>
      <c r="E3" s="85"/>
      <c r="F3" s="8"/>
      <c r="G3" s="8"/>
      <c r="H3" s="8"/>
      <c r="I3" s="8"/>
      <c r="J3" s="8"/>
      <c r="K3" s="85"/>
      <c r="L3" s="85"/>
      <c r="M3" s="8"/>
      <c r="N3" s="8"/>
      <c r="O3" s="8"/>
      <c r="P3" s="85"/>
    </row>
    <row r="4" spans="1:26" ht="22.5" customHeight="1" x14ac:dyDescent="0.45">
      <c r="B4" s="46" t="s">
        <v>13</v>
      </c>
      <c r="C4" s="17"/>
      <c r="D4" s="17"/>
      <c r="E4" s="15"/>
      <c r="F4" s="15"/>
      <c r="G4" s="47" t="s">
        <v>283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26" x14ac:dyDescent="0.4">
      <c r="B5" s="45" t="s">
        <v>50</v>
      </c>
      <c r="C5" s="1"/>
      <c r="D5" s="157"/>
      <c r="E5" s="158"/>
      <c r="F5" s="11"/>
      <c r="G5" s="11"/>
      <c r="H5" s="100"/>
      <c r="I5" s="100"/>
      <c r="J5" s="11"/>
      <c r="K5" s="220">
        <v>14406.74</v>
      </c>
      <c r="L5" s="221">
        <f>K5*18/100</f>
        <v>2593.2132000000001</v>
      </c>
      <c r="M5" s="2"/>
      <c r="N5" s="2"/>
      <c r="O5" s="2"/>
      <c r="P5" s="2"/>
      <c r="Q5" s="149"/>
    </row>
    <row r="6" spans="1:26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26" x14ac:dyDescent="0.4">
      <c r="B7" s="27"/>
      <c r="C7" s="24"/>
      <c r="D7" s="28"/>
      <c r="E7" s="44" t="s">
        <v>256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26" s="33" customFormat="1" ht="126" customHeight="1" x14ac:dyDescent="0.25">
      <c r="B8" s="34" t="s">
        <v>21</v>
      </c>
      <c r="C8" s="197" t="s">
        <v>284</v>
      </c>
      <c r="D8" s="197" t="s">
        <v>23</v>
      </c>
      <c r="E8" s="53" t="s">
        <v>24</v>
      </c>
      <c r="F8" s="53" t="s">
        <v>25</v>
      </c>
      <c r="G8" s="53" t="s">
        <v>26</v>
      </c>
      <c r="H8" s="57" t="s">
        <v>27</v>
      </c>
      <c r="I8" s="54" t="s">
        <v>28</v>
      </c>
      <c r="J8" s="53" t="s">
        <v>15</v>
      </c>
      <c r="K8" s="57" t="s">
        <v>29</v>
      </c>
      <c r="L8" s="57" t="s">
        <v>30</v>
      </c>
      <c r="M8" s="57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26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26" ht="29.25" customHeight="1" x14ac:dyDescent="0.4">
      <c r="B10" s="201">
        <v>44702</v>
      </c>
      <c r="C10" s="195">
        <v>14406.74</v>
      </c>
      <c r="D10" s="195">
        <v>2593.2132000000001</v>
      </c>
      <c r="E10" s="108">
        <v>2201.6871399290003</v>
      </c>
      <c r="F10" s="195">
        <v>0</v>
      </c>
      <c r="G10" s="108">
        <v>2218.9881354540003</v>
      </c>
      <c r="H10" s="108">
        <v>2.5162656688571587</v>
      </c>
      <c r="I10" s="108">
        <v>211.86594004100002</v>
      </c>
      <c r="J10" s="195">
        <v>0</v>
      </c>
      <c r="K10" s="108">
        <v>3.5503058509999996</v>
      </c>
      <c r="L10" s="195">
        <v>0</v>
      </c>
      <c r="M10" s="195">
        <v>0</v>
      </c>
      <c r="N10" s="195">
        <v>0</v>
      </c>
      <c r="O10" s="196">
        <v>4638.6077869438577</v>
      </c>
      <c r="P10" s="196">
        <v>2045.3945869438576</v>
      </c>
      <c r="Q10" s="155">
        <f>ROUND((O10/C10%),4)</f>
        <v>32.197499999999998</v>
      </c>
      <c r="R10" s="148">
        <f t="shared" ref="R10:R23" si="0">(O10*10^7)/10^5</f>
        <v>463860.77869438578</v>
      </c>
      <c r="T10">
        <v>211.86594004100002</v>
      </c>
      <c r="U10" s="75">
        <f>T10-I10</f>
        <v>0</v>
      </c>
      <c r="V10">
        <v>101.86594004100002</v>
      </c>
      <c r="W10">
        <f>T10-V10</f>
        <v>110</v>
      </c>
      <c r="X10">
        <f>V10+W10</f>
        <v>211.86594004100002</v>
      </c>
      <c r="Y10" s="75">
        <f>X10-I10</f>
        <v>0</v>
      </c>
      <c r="Z10" t="b">
        <f>T10=I10</f>
        <v>1</v>
      </c>
    </row>
    <row r="11" spans="1:26" ht="29.25" customHeight="1" x14ac:dyDescent="0.4">
      <c r="B11" s="201">
        <v>44703</v>
      </c>
      <c r="C11" s="195">
        <v>14406.74</v>
      </c>
      <c r="D11" s="195">
        <v>2593.2132000000001</v>
      </c>
      <c r="E11" s="108">
        <v>2201.6797139670002</v>
      </c>
      <c r="F11" s="195">
        <v>0</v>
      </c>
      <c r="G11" s="108">
        <v>2219.2454735860006</v>
      </c>
      <c r="H11" s="108">
        <v>2.5162656688571587</v>
      </c>
      <c r="I11" s="108">
        <v>211.56659934100003</v>
      </c>
      <c r="J11" s="195">
        <v>0</v>
      </c>
      <c r="K11" s="108">
        <v>3.5503058509999996</v>
      </c>
      <c r="L11" s="195">
        <v>0</v>
      </c>
      <c r="M11" s="195">
        <v>0</v>
      </c>
      <c r="N11" s="195">
        <v>0</v>
      </c>
      <c r="O11" s="196">
        <v>4638.5583584138585</v>
      </c>
      <c r="P11" s="196">
        <v>2045.3451584138584</v>
      </c>
      <c r="Q11" s="155">
        <f>ROUND((O11/C11%),4)</f>
        <v>32.197099999999999</v>
      </c>
      <c r="R11" s="148">
        <f t="shared" si="0"/>
        <v>463855.83584138588</v>
      </c>
      <c r="T11">
        <v>211.56659934100003</v>
      </c>
      <c r="U11" s="75">
        <f t="shared" ref="U11:U23" si="1">T11-I11</f>
        <v>0</v>
      </c>
      <c r="V11">
        <v>101.56659934100003</v>
      </c>
      <c r="W11">
        <f t="shared" ref="W11:W23" si="2">T11-V11</f>
        <v>110</v>
      </c>
      <c r="X11">
        <f t="shared" ref="X11:X23" si="3">V11+W11</f>
        <v>211.56659934100003</v>
      </c>
      <c r="Y11" s="75">
        <f t="shared" ref="Y11:Y23" si="4">X11-I11</f>
        <v>0</v>
      </c>
      <c r="Z11" t="b">
        <f t="shared" ref="Z11:Z23" si="5">T11=I11</f>
        <v>1</v>
      </c>
    </row>
    <row r="12" spans="1:26" ht="29.25" customHeight="1" x14ac:dyDescent="0.4">
      <c r="B12" s="201">
        <v>44704</v>
      </c>
      <c r="C12" s="195">
        <v>14406.74</v>
      </c>
      <c r="D12" s="195">
        <v>2593.2132000000001</v>
      </c>
      <c r="E12" s="108">
        <v>2207.4824130040001</v>
      </c>
      <c r="F12" s="195">
        <v>0</v>
      </c>
      <c r="G12" s="108">
        <v>2168.945434919</v>
      </c>
      <c r="H12" s="108">
        <v>2.5162656688571587</v>
      </c>
      <c r="I12" s="108">
        <v>311.75747034100004</v>
      </c>
      <c r="J12" s="195">
        <v>0</v>
      </c>
      <c r="K12" s="108">
        <v>5.0648247060000005</v>
      </c>
      <c r="L12" s="195">
        <v>0</v>
      </c>
      <c r="M12" s="195">
        <v>0</v>
      </c>
      <c r="N12" s="195">
        <v>0</v>
      </c>
      <c r="O12" s="196">
        <v>4695.7664086388568</v>
      </c>
      <c r="P12" s="196">
        <v>2102.5532086388566</v>
      </c>
      <c r="Q12" s="155">
        <f t="shared" ref="Q12:Q23" si="6">ROUND((O12/C12%),4)</f>
        <v>32.594200000000001</v>
      </c>
      <c r="R12" s="148">
        <f t="shared" si="0"/>
        <v>469576.64086388564</v>
      </c>
      <c r="T12">
        <v>311.75747034100004</v>
      </c>
      <c r="U12" s="75">
        <f t="shared" si="1"/>
        <v>0</v>
      </c>
      <c r="V12">
        <v>101.75747034100003</v>
      </c>
      <c r="W12">
        <f t="shared" si="2"/>
        <v>210</v>
      </c>
      <c r="X12">
        <f t="shared" si="3"/>
        <v>311.75747034100004</v>
      </c>
      <c r="Y12" s="75">
        <f t="shared" si="4"/>
        <v>0</v>
      </c>
      <c r="Z12" t="b">
        <f t="shared" si="5"/>
        <v>1</v>
      </c>
    </row>
    <row r="13" spans="1:26" ht="29.25" customHeight="1" x14ac:dyDescent="0.4">
      <c r="B13" s="201">
        <v>44705</v>
      </c>
      <c r="C13" s="195">
        <v>14406.74</v>
      </c>
      <c r="D13" s="195">
        <v>2593.2132000000001</v>
      </c>
      <c r="E13" s="108">
        <v>2107.7537370410005</v>
      </c>
      <c r="F13" s="195">
        <v>0</v>
      </c>
      <c r="G13" s="108">
        <v>2270.3538293480001</v>
      </c>
      <c r="H13" s="108">
        <v>2.5162656688571587</v>
      </c>
      <c r="I13" s="108">
        <v>292.19601684100002</v>
      </c>
      <c r="J13" s="195">
        <v>0</v>
      </c>
      <c r="K13" s="108">
        <v>1.5418548060000001</v>
      </c>
      <c r="L13" s="195">
        <v>0</v>
      </c>
      <c r="M13" s="195">
        <v>0</v>
      </c>
      <c r="N13" s="195">
        <v>0</v>
      </c>
      <c r="O13" s="196">
        <v>4674.3617037048571</v>
      </c>
      <c r="P13" s="196">
        <v>2081.1485037048569</v>
      </c>
      <c r="Q13" s="155">
        <f t="shared" si="6"/>
        <v>32.445700000000002</v>
      </c>
      <c r="R13" s="148">
        <f t="shared" si="0"/>
        <v>467436.17037048569</v>
      </c>
      <c r="T13">
        <v>292.19601684100002</v>
      </c>
      <c r="U13" s="75">
        <f t="shared" si="1"/>
        <v>0</v>
      </c>
      <c r="V13">
        <v>103.19601684100003</v>
      </c>
      <c r="W13">
        <f t="shared" si="2"/>
        <v>189</v>
      </c>
      <c r="X13">
        <f t="shared" si="3"/>
        <v>292.19601684100002</v>
      </c>
      <c r="Y13" s="75">
        <f t="shared" si="4"/>
        <v>0</v>
      </c>
      <c r="Z13" t="b">
        <f t="shared" si="5"/>
        <v>1</v>
      </c>
    </row>
    <row r="14" spans="1:26" ht="29.25" customHeight="1" x14ac:dyDescent="0.4">
      <c r="B14" s="201">
        <v>44706</v>
      </c>
      <c r="C14" s="195">
        <v>14406.74</v>
      </c>
      <c r="D14" s="195">
        <v>2593.2132000000001</v>
      </c>
      <c r="E14" s="108">
        <v>2164.0512298260001</v>
      </c>
      <c r="F14" s="195">
        <v>0</v>
      </c>
      <c r="G14" s="108">
        <v>2270.6172419809996</v>
      </c>
      <c r="H14" s="108">
        <v>2.5162656688571587</v>
      </c>
      <c r="I14" s="108">
        <v>255.41543899400003</v>
      </c>
      <c r="J14" s="195">
        <v>0</v>
      </c>
      <c r="K14" s="108">
        <v>1.616938556</v>
      </c>
      <c r="L14" s="195">
        <v>0</v>
      </c>
      <c r="M14" s="195">
        <v>0</v>
      </c>
      <c r="N14" s="195">
        <v>0</v>
      </c>
      <c r="O14" s="196">
        <v>4694.2171150258564</v>
      </c>
      <c r="P14" s="196">
        <v>2101.0039150258563</v>
      </c>
      <c r="Q14" s="155">
        <f t="shared" si="6"/>
        <v>32.583500000000001</v>
      </c>
      <c r="R14" s="148">
        <f t="shared" si="0"/>
        <v>469421.71150258568</v>
      </c>
      <c r="T14">
        <v>255.41543899400003</v>
      </c>
      <c r="U14" s="75">
        <f t="shared" si="1"/>
        <v>0</v>
      </c>
      <c r="V14">
        <v>102.41543899400003</v>
      </c>
      <c r="W14">
        <f t="shared" si="2"/>
        <v>153</v>
      </c>
      <c r="X14">
        <f t="shared" si="3"/>
        <v>255.41543899400003</v>
      </c>
      <c r="Y14" s="75">
        <f t="shared" si="4"/>
        <v>0</v>
      </c>
      <c r="Z14" t="b">
        <f t="shared" si="5"/>
        <v>1</v>
      </c>
    </row>
    <row r="15" spans="1:26" ht="29.25" customHeight="1" x14ac:dyDescent="0.4">
      <c r="A15" s="90"/>
      <c r="B15" s="201">
        <v>44707</v>
      </c>
      <c r="C15" s="195">
        <v>14406.74</v>
      </c>
      <c r="D15" s="195">
        <v>2593.2132000000001</v>
      </c>
      <c r="E15" s="108">
        <v>2102.9926351149998</v>
      </c>
      <c r="F15" s="195">
        <v>0</v>
      </c>
      <c r="G15" s="108">
        <v>2317.6690693370001</v>
      </c>
      <c r="H15" s="108">
        <v>2.5162656688571587</v>
      </c>
      <c r="I15" s="108">
        <v>275.10703839400003</v>
      </c>
      <c r="J15" s="195">
        <v>0</v>
      </c>
      <c r="K15" s="108">
        <v>2.9576041059999998</v>
      </c>
      <c r="L15" s="195">
        <v>0</v>
      </c>
      <c r="M15" s="195">
        <v>0</v>
      </c>
      <c r="N15" s="195">
        <v>0</v>
      </c>
      <c r="O15" s="196">
        <v>4701.2426126208566</v>
      </c>
      <c r="P15" s="196">
        <v>2108.0294126208564</v>
      </c>
      <c r="Q15" s="155">
        <f t="shared" si="6"/>
        <v>32.632199999999997</v>
      </c>
      <c r="R15" s="148">
        <f t="shared" si="0"/>
        <v>470124.26126208564</v>
      </c>
      <c r="T15">
        <v>275.10703839400003</v>
      </c>
      <c r="U15" s="75">
        <f t="shared" si="1"/>
        <v>0</v>
      </c>
      <c r="V15">
        <v>100.10703839400003</v>
      </c>
      <c r="W15">
        <f t="shared" si="2"/>
        <v>175</v>
      </c>
      <c r="X15">
        <f t="shared" si="3"/>
        <v>275.10703839400003</v>
      </c>
      <c r="Y15" s="75">
        <f t="shared" si="4"/>
        <v>0</v>
      </c>
      <c r="Z15" t="b">
        <f t="shared" si="5"/>
        <v>1</v>
      </c>
    </row>
    <row r="16" spans="1:26" ht="29.25" customHeight="1" x14ac:dyDescent="0.4">
      <c r="A16" s="90"/>
      <c r="B16" s="201">
        <v>44708</v>
      </c>
      <c r="C16" s="195">
        <v>14406.74</v>
      </c>
      <c r="D16" s="195">
        <v>2593.2132000000001</v>
      </c>
      <c r="E16" s="108">
        <v>2056.0000228550002</v>
      </c>
      <c r="F16" s="195">
        <v>0</v>
      </c>
      <c r="G16" s="108">
        <v>2213.772639367</v>
      </c>
      <c r="H16" s="108">
        <v>2.5162656688571587</v>
      </c>
      <c r="I16" s="108">
        <v>263.60236089400001</v>
      </c>
      <c r="J16" s="195">
        <v>0</v>
      </c>
      <c r="K16" s="108">
        <v>0.59078375599999999</v>
      </c>
      <c r="L16" s="195">
        <v>0</v>
      </c>
      <c r="M16" s="195">
        <v>0</v>
      </c>
      <c r="N16" s="195">
        <v>0</v>
      </c>
      <c r="O16" s="196">
        <v>4536.4820725408572</v>
      </c>
      <c r="P16" s="196">
        <v>1943.268872540857</v>
      </c>
      <c r="Q16" s="155">
        <f t="shared" si="6"/>
        <v>31.488600000000002</v>
      </c>
      <c r="R16" s="148">
        <f t="shared" si="0"/>
        <v>453648.20725408569</v>
      </c>
      <c r="T16">
        <v>263.60236089400001</v>
      </c>
      <c r="U16" s="75">
        <f t="shared" si="1"/>
        <v>0</v>
      </c>
      <c r="V16">
        <v>93.602360894000029</v>
      </c>
      <c r="W16">
        <f t="shared" si="2"/>
        <v>170</v>
      </c>
      <c r="X16">
        <f t="shared" si="3"/>
        <v>263.60236089400001</v>
      </c>
      <c r="Y16" s="75">
        <f t="shared" si="4"/>
        <v>0</v>
      </c>
      <c r="Z16" t="b">
        <f t="shared" si="5"/>
        <v>1</v>
      </c>
    </row>
    <row r="17" spans="1:26" ht="29.25" customHeight="1" x14ac:dyDescent="0.4">
      <c r="A17" s="90"/>
      <c r="B17" s="201">
        <v>44709</v>
      </c>
      <c r="C17" s="195">
        <v>14406.74</v>
      </c>
      <c r="D17" s="195">
        <v>2593.2132000000001</v>
      </c>
      <c r="E17" s="108">
        <v>2055.9925968919997</v>
      </c>
      <c r="F17" s="195">
        <v>0</v>
      </c>
      <c r="G17" s="108">
        <v>2214.0318987569995</v>
      </c>
      <c r="H17" s="108">
        <v>2.5162656688571587</v>
      </c>
      <c r="I17" s="108">
        <v>267.50618909400004</v>
      </c>
      <c r="J17" s="195">
        <v>0</v>
      </c>
      <c r="K17" s="108">
        <v>0.59078375599999999</v>
      </c>
      <c r="L17" s="195">
        <v>0</v>
      </c>
      <c r="M17" s="195">
        <v>0</v>
      </c>
      <c r="N17" s="195">
        <v>0</v>
      </c>
      <c r="O17" s="196">
        <v>4540.6377341678553</v>
      </c>
      <c r="P17" s="196">
        <v>1947.4245341678552</v>
      </c>
      <c r="Q17" s="155">
        <f t="shared" si="6"/>
        <v>31.517499999999998</v>
      </c>
      <c r="R17" s="148">
        <f t="shared" si="0"/>
        <v>454063.77341678552</v>
      </c>
      <c r="T17">
        <v>267.50618909400004</v>
      </c>
      <c r="U17" s="75">
        <f t="shared" si="1"/>
        <v>0</v>
      </c>
      <c r="V17">
        <v>97.506189094000035</v>
      </c>
      <c r="W17">
        <f t="shared" si="2"/>
        <v>170</v>
      </c>
      <c r="X17">
        <f t="shared" si="3"/>
        <v>267.50618909400004</v>
      </c>
      <c r="Y17" s="75">
        <f t="shared" si="4"/>
        <v>0</v>
      </c>
      <c r="Z17" t="b">
        <f t="shared" si="5"/>
        <v>1</v>
      </c>
    </row>
    <row r="18" spans="1:26" ht="29.25" customHeight="1" x14ac:dyDescent="0.4">
      <c r="A18" s="90"/>
      <c r="B18" s="201">
        <v>44710</v>
      </c>
      <c r="C18" s="195">
        <v>14406.74</v>
      </c>
      <c r="D18" s="195">
        <v>2593.2132000000001</v>
      </c>
      <c r="E18" s="108">
        <v>2055.9851709290001</v>
      </c>
      <c r="F18" s="195">
        <v>0</v>
      </c>
      <c r="G18" s="108">
        <v>2214.2911581460003</v>
      </c>
      <c r="H18" s="108">
        <v>2.5162656688571587</v>
      </c>
      <c r="I18" s="108">
        <v>268.30102619400003</v>
      </c>
      <c r="J18" s="195">
        <v>0</v>
      </c>
      <c r="K18" s="108">
        <v>0.59078375599999999</v>
      </c>
      <c r="L18" s="195">
        <v>0</v>
      </c>
      <c r="M18" s="195">
        <v>0</v>
      </c>
      <c r="N18" s="195">
        <v>0</v>
      </c>
      <c r="O18" s="196">
        <v>4541.6844046938577</v>
      </c>
      <c r="P18" s="196">
        <v>1948.4712046938575</v>
      </c>
      <c r="Q18" s="155">
        <f t="shared" si="6"/>
        <v>31.524699999999999</v>
      </c>
      <c r="R18" s="148">
        <f t="shared" si="0"/>
        <v>454168.44046938577</v>
      </c>
      <c r="T18">
        <v>268.30102619400003</v>
      </c>
      <c r="U18" s="75">
        <f t="shared" si="1"/>
        <v>0</v>
      </c>
      <c r="V18">
        <v>98.301026194000031</v>
      </c>
      <c r="W18">
        <f t="shared" si="2"/>
        <v>170</v>
      </c>
      <c r="X18">
        <f t="shared" si="3"/>
        <v>268.30102619400003</v>
      </c>
      <c r="Y18" s="75">
        <f t="shared" si="4"/>
        <v>0</v>
      </c>
      <c r="Z18" t="b">
        <f t="shared" si="5"/>
        <v>1</v>
      </c>
    </row>
    <row r="19" spans="1:26" ht="29.25" customHeight="1" x14ac:dyDescent="0.4">
      <c r="A19" s="90"/>
      <c r="B19" s="201">
        <v>44711</v>
      </c>
      <c r="C19" s="195">
        <v>14406.74</v>
      </c>
      <c r="D19" s="195">
        <v>2593.2132000000001</v>
      </c>
      <c r="E19" s="108">
        <v>2192.5475187620004</v>
      </c>
      <c r="F19" s="195">
        <v>0</v>
      </c>
      <c r="G19" s="108">
        <v>2065.5076164249995</v>
      </c>
      <c r="H19" s="108">
        <v>2.5162656688571587</v>
      </c>
      <c r="I19" s="108">
        <v>301.22022139400002</v>
      </c>
      <c r="J19" s="195">
        <v>0</v>
      </c>
      <c r="K19" s="108">
        <v>1.600624456</v>
      </c>
      <c r="L19" s="195">
        <v>0</v>
      </c>
      <c r="M19" s="195">
        <v>0</v>
      </c>
      <c r="N19" s="195">
        <v>0</v>
      </c>
      <c r="O19" s="196">
        <v>4563.3922467058574</v>
      </c>
      <c r="P19" s="196">
        <v>1970.1790467058572</v>
      </c>
      <c r="Q19" s="155">
        <f t="shared" si="6"/>
        <v>31.6754</v>
      </c>
      <c r="R19" s="148">
        <f t="shared" si="0"/>
        <v>456339.22467058571</v>
      </c>
      <c r="T19">
        <v>301.22022139400002</v>
      </c>
      <c r="U19" s="75">
        <f t="shared" si="1"/>
        <v>0</v>
      </c>
      <c r="V19">
        <v>95.220221394000021</v>
      </c>
      <c r="W19">
        <f t="shared" si="2"/>
        <v>206</v>
      </c>
      <c r="X19">
        <f t="shared" si="3"/>
        <v>301.22022139400002</v>
      </c>
      <c r="Y19" s="75">
        <f t="shared" si="4"/>
        <v>0</v>
      </c>
      <c r="Z19" t="b">
        <f t="shared" si="5"/>
        <v>1</v>
      </c>
    </row>
    <row r="20" spans="1:26" ht="29.25" customHeight="1" x14ac:dyDescent="0.4">
      <c r="A20" s="90"/>
      <c r="B20" s="201">
        <v>44712</v>
      </c>
      <c r="C20" s="195">
        <v>14406.74</v>
      </c>
      <c r="D20" s="195">
        <v>2593.2132000000001</v>
      </c>
      <c r="E20" s="108">
        <v>2096.9573964100005</v>
      </c>
      <c r="F20" s="195">
        <v>0</v>
      </c>
      <c r="G20" s="108">
        <v>1913.7187781579999</v>
      </c>
      <c r="H20" s="108">
        <v>2.5162656688571587</v>
      </c>
      <c r="I20" s="108">
        <v>854.63106079299996</v>
      </c>
      <c r="J20" s="195">
        <v>0</v>
      </c>
      <c r="K20" s="108">
        <v>0.82080945599999999</v>
      </c>
      <c r="L20" s="195">
        <v>0</v>
      </c>
      <c r="M20" s="195">
        <v>0</v>
      </c>
      <c r="N20" s="195">
        <v>0</v>
      </c>
      <c r="O20" s="196">
        <v>4868.6443104858572</v>
      </c>
      <c r="P20" s="196">
        <v>2275.4311104858571</v>
      </c>
      <c r="Q20" s="155">
        <f t="shared" si="6"/>
        <v>33.794199999999996</v>
      </c>
      <c r="R20" s="148">
        <f t="shared" si="0"/>
        <v>486864.43104858574</v>
      </c>
      <c r="T20">
        <v>854.63106079299996</v>
      </c>
      <c r="U20" s="75">
        <f t="shared" si="1"/>
        <v>0</v>
      </c>
      <c r="V20">
        <v>104.63106079300002</v>
      </c>
      <c r="W20">
        <f t="shared" si="2"/>
        <v>750</v>
      </c>
      <c r="X20">
        <f t="shared" si="3"/>
        <v>854.63106079299996</v>
      </c>
      <c r="Y20" s="75">
        <f t="shared" si="4"/>
        <v>0</v>
      </c>
      <c r="Z20" t="b">
        <f t="shared" si="5"/>
        <v>1</v>
      </c>
    </row>
    <row r="21" spans="1:26" ht="29.25" customHeight="1" x14ac:dyDescent="0.4">
      <c r="A21" s="90"/>
      <c r="B21" s="201">
        <v>44713</v>
      </c>
      <c r="C21" s="195">
        <v>14406.74</v>
      </c>
      <c r="D21" s="195">
        <v>2593.2132000000001</v>
      </c>
      <c r="E21" s="108">
        <v>2102.9480793359999</v>
      </c>
      <c r="F21" s="195">
        <v>0</v>
      </c>
      <c r="G21" s="108">
        <v>2369.9370919550001</v>
      </c>
      <c r="H21" s="108">
        <v>2.5162656688571587</v>
      </c>
      <c r="I21" s="108">
        <v>363.38331739300003</v>
      </c>
      <c r="J21" s="195">
        <v>0</v>
      </c>
      <c r="K21" s="108">
        <v>1.616093456</v>
      </c>
      <c r="L21" s="195">
        <v>0</v>
      </c>
      <c r="M21" s="195">
        <v>0</v>
      </c>
      <c r="N21" s="195">
        <v>0</v>
      </c>
      <c r="O21" s="196">
        <v>4840.4008478088572</v>
      </c>
      <c r="P21" s="196">
        <v>2247.187647808857</v>
      </c>
      <c r="Q21" s="155">
        <f t="shared" si="6"/>
        <v>33.598199999999999</v>
      </c>
      <c r="R21" s="148">
        <f t="shared" si="0"/>
        <v>484040.08478088572</v>
      </c>
      <c r="T21">
        <v>363.38331739300003</v>
      </c>
      <c r="U21" s="75">
        <f t="shared" si="1"/>
        <v>0</v>
      </c>
      <c r="V21">
        <v>97.383317393000027</v>
      </c>
      <c r="W21">
        <f t="shared" si="2"/>
        <v>266</v>
      </c>
      <c r="X21">
        <f t="shared" si="3"/>
        <v>363.38331739300003</v>
      </c>
      <c r="Y21" s="75">
        <f t="shared" si="4"/>
        <v>0</v>
      </c>
      <c r="Z21" t="b">
        <f t="shared" si="5"/>
        <v>1</v>
      </c>
    </row>
    <row r="22" spans="1:26" ht="29.25" customHeight="1" x14ac:dyDescent="0.4">
      <c r="A22" s="90"/>
      <c r="B22" s="201">
        <v>44714</v>
      </c>
      <c r="C22" s="195">
        <v>14406.74</v>
      </c>
      <c r="D22" s="195">
        <v>2593.2132000000001</v>
      </c>
      <c r="E22" s="108">
        <v>2102.9406533710003</v>
      </c>
      <c r="F22" s="195">
        <v>0</v>
      </c>
      <c r="G22" s="108">
        <v>2370.2149276649998</v>
      </c>
      <c r="H22" s="108">
        <v>2.5162656688571587</v>
      </c>
      <c r="I22" s="108">
        <v>286.687989743</v>
      </c>
      <c r="J22" s="195">
        <v>0</v>
      </c>
      <c r="K22" s="108">
        <v>1.219995956</v>
      </c>
      <c r="L22" s="195">
        <v>0</v>
      </c>
      <c r="M22" s="195">
        <v>0</v>
      </c>
      <c r="N22" s="195">
        <v>0</v>
      </c>
      <c r="O22" s="196">
        <v>4763.5798324038578</v>
      </c>
      <c r="P22" s="196">
        <v>2170.3666324038577</v>
      </c>
      <c r="Q22" s="155">
        <f t="shared" si="6"/>
        <v>33.064900000000002</v>
      </c>
      <c r="R22" s="148">
        <f t="shared" si="0"/>
        <v>476357.98324038583</v>
      </c>
      <c r="T22">
        <v>286.687989743</v>
      </c>
      <c r="U22" s="75">
        <f t="shared" si="1"/>
        <v>0</v>
      </c>
      <c r="V22">
        <v>74.687989743000031</v>
      </c>
      <c r="W22">
        <f t="shared" si="2"/>
        <v>211.99999999999997</v>
      </c>
      <c r="X22">
        <f t="shared" si="3"/>
        <v>286.687989743</v>
      </c>
      <c r="Y22" s="75">
        <f t="shared" si="4"/>
        <v>0</v>
      </c>
      <c r="Z22" t="b">
        <f t="shared" si="5"/>
        <v>1</v>
      </c>
    </row>
    <row r="23" spans="1:26" ht="29.25" customHeight="1" x14ac:dyDescent="0.4">
      <c r="A23" s="90"/>
      <c r="B23" s="201">
        <v>44715</v>
      </c>
      <c r="C23" s="195">
        <v>14406.74</v>
      </c>
      <c r="D23" s="195">
        <v>2593.2132000000001</v>
      </c>
      <c r="E23" s="108">
        <v>2102.9332274090007</v>
      </c>
      <c r="F23" s="195">
        <v>0</v>
      </c>
      <c r="G23" s="108">
        <v>2370.4927633760003</v>
      </c>
      <c r="H23" s="108">
        <v>2.5162656688571587</v>
      </c>
      <c r="I23" s="108">
        <v>233.78835854300002</v>
      </c>
      <c r="J23" s="195">
        <v>0</v>
      </c>
      <c r="K23" s="108">
        <v>1.7120169559999998</v>
      </c>
      <c r="L23" s="195">
        <v>0</v>
      </c>
      <c r="M23" s="195">
        <v>0</v>
      </c>
      <c r="N23" s="195">
        <v>0</v>
      </c>
      <c r="O23" s="196">
        <v>4711.4426319528584</v>
      </c>
      <c r="P23" s="196">
        <v>2118.2294319528582</v>
      </c>
      <c r="Q23" s="155">
        <f t="shared" si="6"/>
        <v>32.703000000000003</v>
      </c>
      <c r="R23" s="148">
        <f t="shared" si="0"/>
        <v>471144.26319528586</v>
      </c>
      <c r="T23">
        <v>233.78835854300002</v>
      </c>
      <c r="U23" s="75">
        <f t="shared" si="1"/>
        <v>0</v>
      </c>
      <c r="V23">
        <v>75.788358543000029</v>
      </c>
      <c r="W23">
        <f t="shared" si="2"/>
        <v>158</v>
      </c>
      <c r="X23">
        <f t="shared" si="3"/>
        <v>233.78835854300002</v>
      </c>
      <c r="Y23" s="75">
        <f t="shared" si="4"/>
        <v>0</v>
      </c>
      <c r="Z23" t="b">
        <f t="shared" si="5"/>
        <v>1</v>
      </c>
    </row>
    <row r="24" spans="1:26" ht="29.25" customHeight="1" x14ac:dyDescent="0.4">
      <c r="A24" s="90"/>
      <c r="B24" s="132" t="s">
        <v>4</v>
      </c>
      <c r="C24" s="108">
        <v>0</v>
      </c>
      <c r="D24" s="198">
        <v>36304.984799999991</v>
      </c>
      <c r="E24" s="198">
        <v>29751.951534846001</v>
      </c>
      <c r="F24" s="198">
        <v>0</v>
      </c>
      <c r="G24" s="198">
        <v>31197.786058473997</v>
      </c>
      <c r="H24" s="198">
        <v>35.227719364000222</v>
      </c>
      <c r="I24" s="198">
        <v>4397.0290279999999</v>
      </c>
      <c r="J24" s="198">
        <v>0</v>
      </c>
      <c r="K24" s="198">
        <v>27.023725423999998</v>
      </c>
      <c r="L24" s="198">
        <v>0</v>
      </c>
      <c r="M24" s="198">
        <v>0</v>
      </c>
      <c r="N24" s="198">
        <v>0</v>
      </c>
      <c r="O24" s="199">
        <v>65409.018066107994</v>
      </c>
      <c r="P24" s="199">
        <v>29104.033266107999</v>
      </c>
      <c r="Q24" s="155"/>
    </row>
    <row r="25" spans="1:26" ht="29.25" customHeight="1" x14ac:dyDescent="0.4">
      <c r="A25" s="90"/>
      <c r="B25" s="132" t="s">
        <v>3</v>
      </c>
      <c r="C25" s="108">
        <v>0</v>
      </c>
      <c r="D25" s="198">
        <v>2593.2131999999992</v>
      </c>
      <c r="E25" s="198">
        <v>2125.1393953461429</v>
      </c>
      <c r="F25" s="198">
        <v>0</v>
      </c>
      <c r="G25" s="198">
        <v>2228.4132898909997</v>
      </c>
      <c r="H25" s="198">
        <v>2.5162656688571587</v>
      </c>
      <c r="I25" s="198">
        <v>314.07350200000002</v>
      </c>
      <c r="J25" s="198">
        <v>0</v>
      </c>
      <c r="K25" s="198">
        <v>1.9302661017142857</v>
      </c>
      <c r="L25" s="198">
        <v>0</v>
      </c>
      <c r="M25" s="198">
        <v>0</v>
      </c>
      <c r="N25" s="198">
        <v>0</v>
      </c>
      <c r="O25" s="200">
        <v>4672.0727190077141</v>
      </c>
      <c r="P25" s="200">
        <v>2078.8595190077144</v>
      </c>
      <c r="Q25" s="155"/>
    </row>
    <row r="26" spans="1:26" x14ac:dyDescent="0.4">
      <c r="B26" s="21"/>
      <c r="C26" s="5"/>
      <c r="D26" s="5"/>
      <c r="E26" s="202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26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44"/>
      <c r="P27" s="1"/>
      <c r="Q27" s="156"/>
    </row>
    <row r="28" spans="1:26" ht="27" thickBot="1" x14ac:dyDescent="0.45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89" t="s">
        <v>225</v>
      </c>
      <c r="L28" s="189" t="s">
        <v>224</v>
      </c>
      <c r="M28" s="1"/>
      <c r="N28" s="1"/>
      <c r="O28" s="1"/>
      <c r="P28" s="1"/>
      <c r="Q28" s="156"/>
    </row>
    <row r="29" spans="1:26" ht="27" thickBot="1" x14ac:dyDescent="0.45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203">
        <v>644033757.5</v>
      </c>
      <c r="L29" s="172">
        <v>17120169.559999999</v>
      </c>
      <c r="M29" s="1"/>
      <c r="N29" s="1"/>
      <c r="O29" s="1"/>
      <c r="P29" s="1"/>
      <c r="Q29" s="156"/>
    </row>
    <row r="30" spans="1:26" ht="27" thickBot="1" x14ac:dyDescent="0.45">
      <c r="B30" s="5"/>
      <c r="C30" s="1"/>
      <c r="D30" s="1"/>
      <c r="E30" s="1"/>
      <c r="F30" s="1"/>
      <c r="G30" s="1"/>
      <c r="H30" s="1"/>
      <c r="I30" s="1"/>
      <c r="J30" s="1"/>
      <c r="K30" s="203">
        <v>92505600</v>
      </c>
      <c r="L30" s="246"/>
      <c r="M30" s="1"/>
      <c r="N30" s="22" t="s">
        <v>35</v>
      </c>
      <c r="O30" s="22"/>
      <c r="P30" s="22"/>
      <c r="Q30" s="156"/>
    </row>
    <row r="31" spans="1:26" ht="27" thickBot="1" x14ac:dyDescent="0.45">
      <c r="B31" s="5"/>
      <c r="C31" s="1"/>
      <c r="D31" s="74"/>
      <c r="E31" s="1"/>
      <c r="F31" s="1"/>
      <c r="G31" s="5"/>
      <c r="H31" s="192"/>
      <c r="I31" s="22"/>
      <c r="J31" s="22"/>
      <c r="K31" s="203">
        <v>66284</v>
      </c>
      <c r="L31" s="246"/>
      <c r="M31" s="192"/>
      <c r="N31" s="194"/>
      <c r="O31" s="22"/>
      <c r="P31" s="22"/>
      <c r="Q31" s="156"/>
    </row>
    <row r="32" spans="1:26" ht="27" thickBot="1" x14ac:dyDescent="0.45">
      <c r="B32" s="5">
        <v>2593.2132000000001</v>
      </c>
      <c r="C32" s="1">
        <v>2096.9573964100005</v>
      </c>
      <c r="D32" s="74">
        <v>0</v>
      </c>
      <c r="E32" s="1">
        <v>1913.7187781579999</v>
      </c>
      <c r="F32" s="1"/>
      <c r="G32" s="5"/>
      <c r="H32" s="192"/>
      <c r="I32" s="22"/>
      <c r="J32" s="22"/>
      <c r="K32" s="203">
        <v>21330326.93</v>
      </c>
      <c r="L32" s="246"/>
      <c r="M32" s="192"/>
      <c r="N32" s="194"/>
      <c r="O32" s="22"/>
      <c r="P32" s="22"/>
      <c r="Q32" s="156"/>
    </row>
    <row r="33" spans="2:17" ht="29.25" thickBot="1" x14ac:dyDescent="0.5">
      <c r="B33" s="5">
        <f>+B32*10^7</f>
        <v>25932132000</v>
      </c>
      <c r="C33" s="5">
        <f>+C32*10^7</f>
        <v>20969573964.100006</v>
      </c>
      <c r="D33" s="74">
        <f>+C33+E33-B33</f>
        <v>14174629745.680008</v>
      </c>
      <c r="E33" s="5">
        <f>+E32*10^7</f>
        <v>19137187781.579998</v>
      </c>
      <c r="F33" s="1"/>
      <c r="G33" s="5"/>
      <c r="H33" s="192"/>
      <c r="I33" s="22"/>
      <c r="J33" s="212" t="s">
        <v>280</v>
      </c>
      <c r="K33" s="214">
        <f>SUM(K29:K32)</f>
        <v>757935968.42999995</v>
      </c>
      <c r="L33" s="219"/>
      <c r="M33" s="192"/>
      <c r="N33" s="194"/>
      <c r="O33" s="22"/>
      <c r="P33" s="22"/>
      <c r="Q33" s="156"/>
    </row>
    <row r="34" spans="2:17" ht="29.25" thickBot="1" x14ac:dyDescent="0.5">
      <c r="B34" s="5"/>
      <c r="C34" s="1"/>
      <c r="D34" s="74">
        <f>+D33/10^5</f>
        <v>141746.29745680009</v>
      </c>
      <c r="E34" s="1"/>
      <c r="F34" s="1"/>
      <c r="G34" s="5"/>
      <c r="H34" s="192"/>
      <c r="I34" s="216" t="s">
        <v>279</v>
      </c>
      <c r="J34" s="212" t="s">
        <v>273</v>
      </c>
      <c r="K34" s="203">
        <v>1580000000</v>
      </c>
      <c r="L34" s="219"/>
      <c r="M34" s="192"/>
      <c r="N34" s="194"/>
      <c r="O34" s="22"/>
      <c r="P34" s="22"/>
      <c r="Q34" s="156"/>
    </row>
    <row r="35" spans="2:17" x14ac:dyDescent="0.4">
      <c r="B35" s="5"/>
      <c r="C35" s="1"/>
      <c r="D35" s="1"/>
      <c r="E35" s="1"/>
      <c r="F35" s="1"/>
      <c r="G35" s="5"/>
      <c r="H35" s="192"/>
      <c r="I35" s="242" t="s">
        <v>230</v>
      </c>
      <c r="J35" s="243"/>
      <c r="K35" s="203">
        <f>SUM(K33:K34)</f>
        <v>2337935968.4299998</v>
      </c>
      <c r="L35" s="206">
        <f>SUM(L29:L32)</f>
        <v>17120169.559999999</v>
      </c>
      <c r="M35" s="192"/>
      <c r="N35" s="194"/>
      <c r="O35" s="22"/>
      <c r="P35" s="22"/>
    </row>
    <row r="36" spans="2:17" x14ac:dyDescent="0.4">
      <c r="B36" s="5" t="s">
        <v>41</v>
      </c>
      <c r="C36" s="1"/>
      <c r="D36" s="1"/>
      <c r="E36" s="1"/>
      <c r="F36" s="1"/>
      <c r="G36" s="5"/>
      <c r="H36" s="192"/>
      <c r="I36" s="242" t="s">
        <v>231</v>
      </c>
      <c r="J36" s="243"/>
      <c r="K36" s="188">
        <f>K35/10^7</f>
        <v>233.79359684299999</v>
      </c>
      <c r="L36" s="207">
        <f>L35/10^7</f>
        <v>1.7120169559999998</v>
      </c>
      <c r="M36" s="192"/>
      <c r="N36" s="194"/>
      <c r="O36" s="22"/>
      <c r="P36" s="22"/>
    </row>
    <row r="37" spans="2:17" x14ac:dyDescent="0.4">
      <c r="B37" s="5" t="s">
        <v>8</v>
      </c>
      <c r="G37" s="14"/>
      <c r="H37" s="192"/>
      <c r="N37" s="22" t="s">
        <v>10</v>
      </c>
    </row>
    <row r="38" spans="2:17" x14ac:dyDescent="0.4">
      <c r="B38" s="14"/>
      <c r="G38" s="14"/>
      <c r="H38" s="192"/>
      <c r="K38" s="88">
        <v>-10.676262562571424</v>
      </c>
    </row>
    <row r="39" spans="2:17" x14ac:dyDescent="0.4">
      <c r="B39" s="14"/>
      <c r="G39" s="14"/>
      <c r="H39" s="192"/>
      <c r="K39" s="88"/>
    </row>
    <row r="40" spans="2:17" x14ac:dyDescent="0.4">
      <c r="B40" s="14"/>
      <c r="H40" s="192"/>
      <c r="I40" s="88"/>
      <c r="K40" s="88"/>
    </row>
    <row r="41" spans="2:17" x14ac:dyDescent="0.4">
      <c r="H41" s="88"/>
      <c r="I41" s="88"/>
      <c r="K41" s="88">
        <v>-4.443227481599985</v>
      </c>
    </row>
    <row r="42" spans="2:17" x14ac:dyDescent="0.4">
      <c r="H42" s="88"/>
      <c r="I42" s="88"/>
      <c r="K42" s="162"/>
    </row>
    <row r="43" spans="2:17" x14ac:dyDescent="0.4">
      <c r="H43" s="88"/>
      <c r="I43" s="88"/>
    </row>
  </sheetData>
  <mergeCells count="3">
    <mergeCell ref="L30:L32"/>
    <mergeCell ref="I35:J35"/>
    <mergeCell ref="I36:J36"/>
  </mergeCells>
  <pageMargins left="0.7" right="0.7" top="0.75" bottom="0.75" header="0.3" footer="0.3"/>
  <pageSetup paperSize="9"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topLeftCell="A6" zoomScale="55" zoomScaleNormal="55" workbookViewId="0">
      <selection activeCell="E10" sqref="E10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22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20.140625" bestFit="1" customWidth="1"/>
    <col min="11" max="11" width="40.7109375" customWidth="1"/>
    <col min="12" max="12" width="34.570312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  <col min="19" max="19" width="19.42578125" customWidth="1"/>
    <col min="20" max="20" width="16" customWidth="1"/>
    <col min="21" max="21" width="13.5703125" customWidth="1"/>
  </cols>
  <sheetData>
    <row r="1" spans="1:26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26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58"/>
      <c r="M2" s="84"/>
      <c r="N2" s="85"/>
      <c r="O2" s="85"/>
      <c r="P2" s="85"/>
    </row>
    <row r="3" spans="1:26" x14ac:dyDescent="0.4">
      <c r="B3" s="45" t="s">
        <v>52</v>
      </c>
      <c r="C3" s="1"/>
      <c r="D3" s="74"/>
      <c r="E3" s="85"/>
      <c r="F3" s="8"/>
      <c r="G3" s="8"/>
      <c r="H3" s="8"/>
      <c r="I3" s="8"/>
      <c r="J3" s="8"/>
      <c r="K3" s="85"/>
      <c r="L3" s="85"/>
      <c r="M3" s="8"/>
      <c r="N3" s="8"/>
      <c r="O3" s="8"/>
      <c r="P3" s="85"/>
    </row>
    <row r="4" spans="1:26" ht="22.5" customHeight="1" x14ac:dyDescent="0.45">
      <c r="B4" s="46" t="s">
        <v>13</v>
      </c>
      <c r="C4" s="17"/>
      <c r="D4" s="17"/>
      <c r="E4" s="15"/>
      <c r="F4" s="15"/>
      <c r="G4" s="47" t="s">
        <v>287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26" x14ac:dyDescent="0.4">
      <c r="B5" s="45" t="s">
        <v>50</v>
      </c>
      <c r="C5" s="1"/>
      <c r="D5" s="157"/>
      <c r="E5" s="158"/>
      <c r="F5" s="11"/>
      <c r="G5" s="11"/>
      <c r="H5" s="100"/>
      <c r="I5" s="100"/>
      <c r="J5" s="11"/>
      <c r="K5" s="220">
        <v>14111.69</v>
      </c>
      <c r="L5" s="221">
        <f>K5*18/100</f>
        <v>2540.1042000000002</v>
      </c>
      <c r="M5" s="2"/>
      <c r="N5" s="2"/>
      <c r="O5" s="2"/>
      <c r="P5" s="2"/>
      <c r="Q5" s="149"/>
    </row>
    <row r="6" spans="1:26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26" x14ac:dyDescent="0.4">
      <c r="B7" s="27"/>
      <c r="C7" s="24"/>
      <c r="D7" s="28"/>
      <c r="E7" s="44" t="s">
        <v>256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26" s="33" customFormat="1" ht="126" customHeight="1" x14ac:dyDescent="0.25">
      <c r="B8" s="34" t="s">
        <v>21</v>
      </c>
      <c r="C8" s="197" t="s">
        <v>286</v>
      </c>
      <c r="D8" s="197" t="s">
        <v>23</v>
      </c>
      <c r="E8" s="53" t="s">
        <v>24</v>
      </c>
      <c r="F8" s="53" t="s">
        <v>25</v>
      </c>
      <c r="G8" s="53" t="s">
        <v>26</v>
      </c>
      <c r="H8" s="57" t="s">
        <v>27</v>
      </c>
      <c r="I8" s="54" t="s">
        <v>28</v>
      </c>
      <c r="J8" s="53" t="s">
        <v>15</v>
      </c>
      <c r="K8" s="57" t="s">
        <v>29</v>
      </c>
      <c r="L8" s="57" t="s">
        <v>30</v>
      </c>
      <c r="M8" s="57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26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26" ht="29.25" customHeight="1" x14ac:dyDescent="0.4">
      <c r="B10" s="201">
        <v>44716</v>
      </c>
      <c r="C10" s="195">
        <f>$K$5</f>
        <v>14111.69</v>
      </c>
      <c r="D10" s="195">
        <f>$L$5</f>
        <v>2540.1042000000002</v>
      </c>
      <c r="E10" s="108">
        <v>2102.9258014450002</v>
      </c>
      <c r="F10" s="195">
        <v>0</v>
      </c>
      <c r="G10" s="195">
        <v>2370.7705990850004</v>
      </c>
      <c r="H10" s="108">
        <v>3.6430621066429256</v>
      </c>
      <c r="I10" s="108">
        <v>233.30601778300002</v>
      </c>
      <c r="J10" s="195">
        <v>0</v>
      </c>
      <c r="K10" s="108">
        <v>3.4203747450000002</v>
      </c>
      <c r="L10" s="195">
        <v>0</v>
      </c>
      <c r="M10" s="195">
        <v>0</v>
      </c>
      <c r="N10" s="195">
        <v>0</v>
      </c>
      <c r="O10" s="196">
        <f>SUM(E10:N10)</f>
        <v>4714.0658551646438</v>
      </c>
      <c r="P10" s="196">
        <f>O10-D10</f>
        <v>2173.9616551646436</v>
      </c>
      <c r="Q10" s="155">
        <f>ROUND((O10/C10%),4)</f>
        <v>33.4054</v>
      </c>
      <c r="R10" s="148">
        <f t="shared" ref="R10:R23" si="0">(O10*10^7)/10^5</f>
        <v>471406.58551646437</v>
      </c>
      <c r="S10">
        <v>75.306017783000016</v>
      </c>
      <c r="T10">
        <v>158</v>
      </c>
      <c r="U10" s="75">
        <f>I10-T10</f>
        <v>75.306017783000016</v>
      </c>
      <c r="V10" s="75">
        <f>U10-S10</f>
        <v>0</v>
      </c>
      <c r="W10">
        <f>S10+T10</f>
        <v>233.30601778300002</v>
      </c>
      <c r="X10" s="75">
        <f>W10-I10</f>
        <v>0</v>
      </c>
      <c r="Y10">
        <f>S10+T10</f>
        <v>233.30601778300002</v>
      </c>
      <c r="Z10" s="75">
        <f>Y10-I10</f>
        <v>0</v>
      </c>
    </row>
    <row r="11" spans="1:26" ht="29.25" customHeight="1" x14ac:dyDescent="0.4">
      <c r="B11" s="201">
        <f>B10+1</f>
        <v>44717</v>
      </c>
      <c r="C11" s="195">
        <f t="shared" ref="C11:C23" si="1">$K$5</f>
        <v>14111.69</v>
      </c>
      <c r="D11" s="195">
        <f t="shared" ref="D11:D23" si="2">$L$5</f>
        <v>2540.1042000000002</v>
      </c>
      <c r="E11" s="108">
        <v>2102.9183754829996</v>
      </c>
      <c r="F11" s="195">
        <v>0</v>
      </c>
      <c r="G11" s="195">
        <v>2371.0484347969996</v>
      </c>
      <c r="H11" s="108">
        <v>3.6430621066429256</v>
      </c>
      <c r="I11" s="108">
        <v>255.33656778300002</v>
      </c>
      <c r="J11" s="195">
        <v>0</v>
      </c>
      <c r="K11" s="108">
        <v>3.4203747450000002</v>
      </c>
      <c r="L11" s="195">
        <v>0</v>
      </c>
      <c r="M11" s="195">
        <v>0</v>
      </c>
      <c r="N11" s="195">
        <v>0</v>
      </c>
      <c r="O11" s="196">
        <f t="shared" ref="O11:O14" si="3">SUM(E11:N11)</f>
        <v>4736.3668149146415</v>
      </c>
      <c r="P11" s="196">
        <f t="shared" ref="P11:P23" si="4">O11-D11</f>
        <v>2196.2626149146413</v>
      </c>
      <c r="Q11" s="155">
        <f>ROUND((O11/C11%),4)</f>
        <v>33.563400000000001</v>
      </c>
      <c r="R11" s="148">
        <f t="shared" si="0"/>
        <v>473636.68149146414</v>
      </c>
      <c r="S11">
        <v>75.336567783000021</v>
      </c>
      <c r="T11">
        <f>158+22</f>
        <v>180</v>
      </c>
      <c r="U11" s="75">
        <f>I11-T11</f>
        <v>75.336567783000021</v>
      </c>
      <c r="V11" s="75">
        <f t="shared" ref="V11:V23" si="5">U11-S11</f>
        <v>0</v>
      </c>
      <c r="W11">
        <f t="shared" ref="W11:W23" si="6">S11+T11</f>
        <v>255.33656778300002</v>
      </c>
      <c r="X11" s="75">
        <f t="shared" ref="X11:X23" si="7">W11-I11</f>
        <v>0</v>
      </c>
      <c r="Y11">
        <f t="shared" ref="Y11:Y23" si="8">S11+T11</f>
        <v>255.33656778300002</v>
      </c>
      <c r="Z11" s="75">
        <f t="shared" ref="Z11:Z23" si="9">Y11-I11</f>
        <v>0</v>
      </c>
    </row>
    <row r="12" spans="1:26" ht="29.25" customHeight="1" x14ac:dyDescent="0.4">
      <c r="B12" s="201">
        <f>B11+1</f>
        <v>44718</v>
      </c>
      <c r="C12" s="195">
        <f t="shared" si="1"/>
        <v>14111.69</v>
      </c>
      <c r="D12" s="195">
        <f t="shared" si="2"/>
        <v>2540.1042000000002</v>
      </c>
      <c r="E12" s="108">
        <v>2102.9109495199996</v>
      </c>
      <c r="F12" s="195">
        <v>0</v>
      </c>
      <c r="G12" s="195">
        <v>2371.3262705070001</v>
      </c>
      <c r="H12" s="108">
        <v>3.6430621066429256</v>
      </c>
      <c r="I12" s="108">
        <v>404.16607388300002</v>
      </c>
      <c r="J12" s="195">
        <v>0</v>
      </c>
      <c r="K12" s="108">
        <v>1.389503207</v>
      </c>
      <c r="L12" s="195">
        <v>0</v>
      </c>
      <c r="M12" s="195">
        <v>0</v>
      </c>
      <c r="N12" s="195">
        <v>0</v>
      </c>
      <c r="O12" s="196">
        <f t="shared" si="3"/>
        <v>4883.4358592236431</v>
      </c>
      <c r="P12" s="196">
        <f t="shared" si="4"/>
        <v>2343.3316592236429</v>
      </c>
      <c r="Q12" s="155">
        <f t="shared" ref="Q12:Q23" si="10">ROUND((O12/C12%),4)</f>
        <v>34.605600000000003</v>
      </c>
      <c r="R12" s="148">
        <f t="shared" si="0"/>
        <v>488343.58592236426</v>
      </c>
      <c r="S12">
        <v>82.166073883000024</v>
      </c>
      <c r="T12">
        <v>322</v>
      </c>
      <c r="U12" s="75">
        <f t="shared" ref="U12:U23" si="11">I12-T12</f>
        <v>82.166073883000024</v>
      </c>
      <c r="V12" s="75">
        <f t="shared" si="5"/>
        <v>0</v>
      </c>
      <c r="W12">
        <f t="shared" si="6"/>
        <v>404.16607388300002</v>
      </c>
      <c r="X12" s="75">
        <f t="shared" si="7"/>
        <v>0</v>
      </c>
      <c r="Y12">
        <f t="shared" si="8"/>
        <v>404.16607388300002</v>
      </c>
      <c r="Z12" s="75">
        <f t="shared" si="9"/>
        <v>0</v>
      </c>
    </row>
    <row r="13" spans="1:26" ht="29.25" customHeight="1" x14ac:dyDescent="0.4">
      <c r="B13" s="201">
        <f t="shared" ref="B13:B23" si="12">B12+1</f>
        <v>44719</v>
      </c>
      <c r="C13" s="195">
        <f t="shared" si="1"/>
        <v>14111.69</v>
      </c>
      <c r="D13" s="195">
        <f t="shared" si="2"/>
        <v>2540.1042000000002</v>
      </c>
      <c r="E13" s="108">
        <v>2291.3008985559995</v>
      </c>
      <c r="F13" s="195">
        <v>0</v>
      </c>
      <c r="G13" s="195">
        <v>2316.40187109</v>
      </c>
      <c r="H13" s="108">
        <v>3.6430621066429256</v>
      </c>
      <c r="I13" s="108">
        <v>237.93957062400003</v>
      </c>
      <c r="J13" s="195">
        <v>0</v>
      </c>
      <c r="K13" s="108">
        <v>3.3787230899999998</v>
      </c>
      <c r="L13" s="195">
        <v>0</v>
      </c>
      <c r="M13" s="195">
        <v>0</v>
      </c>
      <c r="N13" s="195">
        <v>0</v>
      </c>
      <c r="O13" s="196">
        <f t="shared" si="3"/>
        <v>4852.664125466642</v>
      </c>
      <c r="P13" s="196">
        <f t="shared" si="4"/>
        <v>2312.5599254666417</v>
      </c>
      <c r="Q13" s="155">
        <f t="shared" si="10"/>
        <v>34.387500000000003</v>
      </c>
      <c r="R13" s="148">
        <f t="shared" si="0"/>
        <v>485266.41254666419</v>
      </c>
      <c r="S13">
        <v>88.939570624000027</v>
      </c>
      <c r="T13">
        <v>149</v>
      </c>
      <c r="U13" s="75">
        <f t="shared" si="11"/>
        <v>88.939570624000027</v>
      </c>
      <c r="V13" s="75">
        <f t="shared" si="5"/>
        <v>0</v>
      </c>
      <c r="W13">
        <f t="shared" si="6"/>
        <v>237.93957062400003</v>
      </c>
      <c r="X13" s="75">
        <f t="shared" si="7"/>
        <v>0</v>
      </c>
      <c r="Y13">
        <f t="shared" si="8"/>
        <v>237.93957062400003</v>
      </c>
      <c r="Z13" s="75">
        <f t="shared" si="9"/>
        <v>0</v>
      </c>
    </row>
    <row r="14" spans="1:26" ht="29.25" customHeight="1" x14ac:dyDescent="0.4">
      <c r="B14" s="201">
        <f t="shared" si="12"/>
        <v>44720</v>
      </c>
      <c r="C14" s="195">
        <f t="shared" si="1"/>
        <v>14111.69</v>
      </c>
      <c r="D14" s="195">
        <f t="shared" si="2"/>
        <v>2540.1042000000002</v>
      </c>
      <c r="E14" s="108">
        <v>2201.6974725929999</v>
      </c>
      <c r="F14" s="195">
        <v>0</v>
      </c>
      <c r="G14" s="195">
        <v>2371.8819419279998</v>
      </c>
      <c r="H14" s="108">
        <v>3.6430621066429256</v>
      </c>
      <c r="I14" s="108">
        <v>287.58182250900006</v>
      </c>
      <c r="J14" s="195">
        <v>0</v>
      </c>
      <c r="K14" s="108">
        <v>3.640480068</v>
      </c>
      <c r="L14" s="195">
        <v>0</v>
      </c>
      <c r="M14" s="195">
        <v>0</v>
      </c>
      <c r="N14" s="195">
        <v>0</v>
      </c>
      <c r="O14" s="196">
        <f t="shared" si="3"/>
        <v>4868.4447792046431</v>
      </c>
      <c r="P14" s="196">
        <f t="shared" si="4"/>
        <v>2328.3405792046428</v>
      </c>
      <c r="Q14" s="155">
        <f t="shared" si="10"/>
        <v>34.499400000000001</v>
      </c>
      <c r="R14" s="148">
        <f t="shared" si="0"/>
        <v>486844.4779204643</v>
      </c>
      <c r="S14">
        <v>85.581822509000034</v>
      </c>
      <c r="T14">
        <v>202</v>
      </c>
      <c r="U14" s="75">
        <f t="shared" si="11"/>
        <v>85.581822509000062</v>
      </c>
      <c r="V14" s="75">
        <f t="shared" si="5"/>
        <v>0</v>
      </c>
      <c r="W14">
        <f t="shared" si="6"/>
        <v>287.58182250900006</v>
      </c>
      <c r="X14" s="75">
        <f t="shared" si="7"/>
        <v>0</v>
      </c>
      <c r="Y14">
        <f t="shared" si="8"/>
        <v>287.58182250900006</v>
      </c>
      <c r="Z14" s="75">
        <f t="shared" si="9"/>
        <v>0</v>
      </c>
    </row>
    <row r="15" spans="1:26" ht="29.25" customHeight="1" x14ac:dyDescent="0.4">
      <c r="A15" s="90"/>
      <c r="B15" s="201">
        <f t="shared" si="12"/>
        <v>44721</v>
      </c>
      <c r="C15" s="195">
        <f t="shared" si="1"/>
        <v>14111.69</v>
      </c>
      <c r="D15" s="195">
        <f t="shared" si="2"/>
        <v>2540.1042000000002</v>
      </c>
      <c r="E15" s="108">
        <v>2201.488734128</v>
      </c>
      <c r="F15" s="195">
        <v>0</v>
      </c>
      <c r="G15" s="195">
        <v>2372.1597776390004</v>
      </c>
      <c r="H15" s="108">
        <v>3.6430621066429256</v>
      </c>
      <c r="I15" s="108">
        <v>310.38004647700001</v>
      </c>
      <c r="J15" s="195">
        <v>0</v>
      </c>
      <c r="K15" s="108">
        <v>2.1048304620000002</v>
      </c>
      <c r="L15" s="195">
        <v>0</v>
      </c>
      <c r="M15" s="195">
        <v>0</v>
      </c>
      <c r="N15" s="195">
        <v>0</v>
      </c>
      <c r="O15" s="196">
        <f t="shared" ref="O15:O23" si="13">SUM(E15:N15)</f>
        <v>4889.7764508126429</v>
      </c>
      <c r="P15" s="196">
        <f t="shared" si="4"/>
        <v>2349.6722508126427</v>
      </c>
      <c r="Q15" s="155">
        <f t="shared" si="10"/>
        <v>34.650500000000001</v>
      </c>
      <c r="R15" s="148">
        <f t="shared" si="0"/>
        <v>488977.64508126426</v>
      </c>
      <c r="S15">
        <v>88.380046477000022</v>
      </c>
      <c r="T15">
        <v>222</v>
      </c>
      <c r="U15" s="75">
        <f t="shared" si="11"/>
        <v>88.380046477000008</v>
      </c>
      <c r="V15" s="75">
        <f t="shared" si="5"/>
        <v>0</v>
      </c>
      <c r="W15">
        <f t="shared" si="6"/>
        <v>310.38004647700001</v>
      </c>
      <c r="X15" s="75">
        <f t="shared" si="7"/>
        <v>0</v>
      </c>
      <c r="Y15">
        <f t="shared" si="8"/>
        <v>310.38004647700001</v>
      </c>
      <c r="Z15" s="75">
        <f t="shared" si="9"/>
        <v>0</v>
      </c>
    </row>
    <row r="16" spans="1:26" ht="29.25" customHeight="1" x14ac:dyDescent="0.4">
      <c r="A16" s="90"/>
      <c r="B16" s="201">
        <f t="shared" si="12"/>
        <v>44722</v>
      </c>
      <c r="C16" s="195">
        <f t="shared" si="1"/>
        <v>14111.69</v>
      </c>
      <c r="D16" s="195">
        <f t="shared" si="2"/>
        <v>2540.1042000000002</v>
      </c>
      <c r="E16" s="108">
        <v>2196.8061206650009</v>
      </c>
      <c r="F16" s="195">
        <v>0</v>
      </c>
      <c r="G16" s="195">
        <v>2372.437613349</v>
      </c>
      <c r="H16" s="108">
        <v>3.6430621066429256</v>
      </c>
      <c r="I16" s="108">
        <v>229.39377619400003</v>
      </c>
      <c r="J16" s="195">
        <v>0</v>
      </c>
      <c r="K16" s="108">
        <v>3.122590309</v>
      </c>
      <c r="L16" s="195">
        <v>0</v>
      </c>
      <c r="M16" s="195">
        <v>0</v>
      </c>
      <c r="N16" s="195">
        <v>0</v>
      </c>
      <c r="O16" s="196">
        <f t="shared" si="13"/>
        <v>4805.4031626236429</v>
      </c>
      <c r="P16" s="196">
        <f t="shared" si="4"/>
        <v>2265.2989626236426</v>
      </c>
      <c r="Q16" s="155">
        <f t="shared" si="10"/>
        <v>34.052599999999998</v>
      </c>
      <c r="R16" s="148">
        <f t="shared" si="0"/>
        <v>480540.31626236427</v>
      </c>
      <c r="S16">
        <v>89.393776194000026</v>
      </c>
      <c r="T16">
        <v>140</v>
      </c>
      <c r="U16" s="75">
        <f t="shared" si="11"/>
        <v>89.393776194000026</v>
      </c>
      <c r="V16" s="75">
        <f t="shared" si="5"/>
        <v>0</v>
      </c>
      <c r="W16">
        <f t="shared" si="6"/>
        <v>229.39377619400003</v>
      </c>
      <c r="X16" s="75">
        <f t="shared" si="7"/>
        <v>0</v>
      </c>
      <c r="Y16">
        <f t="shared" si="8"/>
        <v>229.39377619400003</v>
      </c>
      <c r="Z16" s="75">
        <f t="shared" si="9"/>
        <v>0</v>
      </c>
    </row>
    <row r="17" spans="1:26" ht="29.25" customHeight="1" x14ac:dyDescent="0.4">
      <c r="A17" s="90"/>
      <c r="B17" s="201">
        <f t="shared" si="12"/>
        <v>44723</v>
      </c>
      <c r="C17" s="195">
        <f t="shared" si="1"/>
        <v>14111.69</v>
      </c>
      <c r="D17" s="195">
        <f t="shared" si="2"/>
        <v>2540.1042000000002</v>
      </c>
      <c r="E17" s="108">
        <v>2196.7986947030004</v>
      </c>
      <c r="F17" s="195">
        <v>0</v>
      </c>
      <c r="G17" s="195">
        <v>2372.7154490600001</v>
      </c>
      <c r="H17" s="108">
        <v>3.6430621066429256</v>
      </c>
      <c r="I17" s="108">
        <v>237.68534679400003</v>
      </c>
      <c r="J17" s="195">
        <v>0</v>
      </c>
      <c r="K17" s="108">
        <v>3.122590309</v>
      </c>
      <c r="L17" s="195">
        <v>0</v>
      </c>
      <c r="M17" s="195">
        <v>0</v>
      </c>
      <c r="N17" s="195">
        <v>0</v>
      </c>
      <c r="O17" s="196">
        <f t="shared" si="13"/>
        <v>4813.9651429726437</v>
      </c>
      <c r="P17" s="196">
        <f t="shared" si="4"/>
        <v>2273.8609429726434</v>
      </c>
      <c r="Q17" s="155">
        <f t="shared" si="10"/>
        <v>34.113300000000002</v>
      </c>
      <c r="R17" s="148">
        <f t="shared" si="0"/>
        <v>481396.5142972644</v>
      </c>
      <c r="S17">
        <v>97.685346794000026</v>
      </c>
      <c r="T17">
        <v>140</v>
      </c>
      <c r="U17" s="75">
        <f t="shared" si="11"/>
        <v>97.685346794000026</v>
      </c>
      <c r="V17" s="75">
        <f t="shared" si="5"/>
        <v>0</v>
      </c>
      <c r="W17">
        <f t="shared" si="6"/>
        <v>237.68534679400003</v>
      </c>
      <c r="X17" s="75">
        <f t="shared" si="7"/>
        <v>0</v>
      </c>
      <c r="Y17">
        <f t="shared" si="8"/>
        <v>237.68534679400003</v>
      </c>
      <c r="Z17" s="75">
        <f t="shared" si="9"/>
        <v>0</v>
      </c>
    </row>
    <row r="18" spans="1:26" ht="29.25" customHeight="1" x14ac:dyDescent="0.4">
      <c r="A18" s="90"/>
      <c r="B18" s="201">
        <f t="shared" si="12"/>
        <v>44724</v>
      </c>
      <c r="C18" s="195">
        <f t="shared" si="1"/>
        <v>14111.69</v>
      </c>
      <c r="D18" s="195">
        <f t="shared" si="2"/>
        <v>2540.1042000000002</v>
      </c>
      <c r="E18" s="108">
        <v>2176.1375679230005</v>
      </c>
      <c r="F18" s="195">
        <v>0</v>
      </c>
      <c r="G18" s="195">
        <v>2372.9932847699997</v>
      </c>
      <c r="H18" s="108">
        <v>3.6430621066429256</v>
      </c>
      <c r="I18" s="108">
        <v>237.733548794</v>
      </c>
      <c r="J18" s="195">
        <v>0</v>
      </c>
      <c r="K18" s="108">
        <v>3.122590309</v>
      </c>
      <c r="L18" s="195">
        <v>0</v>
      </c>
      <c r="M18" s="195">
        <v>0</v>
      </c>
      <c r="N18" s="195">
        <v>0</v>
      </c>
      <c r="O18" s="196">
        <f t="shared" si="13"/>
        <v>4793.6300539026433</v>
      </c>
      <c r="P18" s="196">
        <f t="shared" si="4"/>
        <v>2253.5258539026431</v>
      </c>
      <c r="Q18" s="155">
        <f t="shared" si="10"/>
        <v>33.969200000000001</v>
      </c>
      <c r="R18" s="148">
        <f t="shared" si="0"/>
        <v>479363.00539026438</v>
      </c>
      <c r="S18">
        <v>97.733548794000015</v>
      </c>
      <c r="T18">
        <v>140</v>
      </c>
      <c r="U18" s="75">
        <f t="shared" si="11"/>
        <v>97.733548794000001</v>
      </c>
      <c r="V18" s="75">
        <f t="shared" si="5"/>
        <v>0</v>
      </c>
      <c r="W18">
        <f t="shared" si="6"/>
        <v>237.733548794</v>
      </c>
      <c r="X18" s="75">
        <f t="shared" si="7"/>
        <v>0</v>
      </c>
      <c r="Y18">
        <f t="shared" si="8"/>
        <v>237.733548794</v>
      </c>
      <c r="Z18" s="75">
        <f t="shared" si="9"/>
        <v>0</v>
      </c>
    </row>
    <row r="19" spans="1:26" ht="29.25" customHeight="1" x14ac:dyDescent="0.4">
      <c r="A19" s="90"/>
      <c r="B19" s="201">
        <f t="shared" si="12"/>
        <v>44725</v>
      </c>
      <c r="C19" s="195">
        <f t="shared" si="1"/>
        <v>14111.69</v>
      </c>
      <c r="D19" s="195">
        <f t="shared" si="2"/>
        <v>2540.1042000000002</v>
      </c>
      <c r="E19" s="108">
        <v>2263.379627498</v>
      </c>
      <c r="F19" s="195">
        <v>0</v>
      </c>
      <c r="G19" s="195">
        <v>2221.3449886100002</v>
      </c>
      <c r="H19" s="108">
        <v>3.6430621066429256</v>
      </c>
      <c r="I19" s="108">
        <v>244.87339959400003</v>
      </c>
      <c r="J19" s="195">
        <v>0</v>
      </c>
      <c r="K19" s="108">
        <v>4.647939311</v>
      </c>
      <c r="L19" s="195">
        <v>0</v>
      </c>
      <c r="M19" s="195">
        <v>0</v>
      </c>
      <c r="N19" s="195">
        <v>0</v>
      </c>
      <c r="O19" s="196">
        <f t="shared" si="13"/>
        <v>4737.8890171196435</v>
      </c>
      <c r="P19" s="196">
        <f t="shared" si="4"/>
        <v>2197.7848171196433</v>
      </c>
      <c r="Q19" s="155">
        <f t="shared" si="10"/>
        <v>33.574199999999998</v>
      </c>
      <c r="R19" s="148">
        <f t="shared" si="0"/>
        <v>473788.90171196434</v>
      </c>
      <c r="S19">
        <v>100.87339959400003</v>
      </c>
      <c r="T19">
        <v>144</v>
      </c>
      <c r="U19" s="75">
        <f t="shared" si="11"/>
        <v>100.87339959400003</v>
      </c>
      <c r="V19" s="75">
        <f t="shared" si="5"/>
        <v>0</v>
      </c>
      <c r="W19">
        <f t="shared" si="6"/>
        <v>244.87339959400003</v>
      </c>
      <c r="X19" s="75">
        <f t="shared" si="7"/>
        <v>0</v>
      </c>
      <c r="Y19">
        <f t="shared" si="8"/>
        <v>244.87339959400003</v>
      </c>
      <c r="Z19" s="75">
        <f t="shared" si="9"/>
        <v>0</v>
      </c>
    </row>
    <row r="20" spans="1:26" ht="29.25" customHeight="1" x14ac:dyDescent="0.4">
      <c r="A20" s="90"/>
      <c r="B20" s="201">
        <f t="shared" si="12"/>
        <v>44726</v>
      </c>
      <c r="C20" s="195">
        <f t="shared" si="1"/>
        <v>14111.69</v>
      </c>
      <c r="D20" s="195">
        <f t="shared" si="2"/>
        <v>2540.1042000000002</v>
      </c>
      <c r="E20" s="108">
        <v>2456.5214168130001</v>
      </c>
      <c r="F20" s="195">
        <v>0</v>
      </c>
      <c r="G20" s="195">
        <v>2018.7746146000004</v>
      </c>
      <c r="H20" s="108">
        <v>3.6430621066429256</v>
      </c>
      <c r="I20" s="108">
        <v>198.49916889400004</v>
      </c>
      <c r="J20" s="195">
        <v>0</v>
      </c>
      <c r="K20" s="108">
        <v>2.1223297109999999</v>
      </c>
      <c r="L20" s="195">
        <v>0</v>
      </c>
      <c r="M20" s="195">
        <v>0</v>
      </c>
      <c r="N20" s="195">
        <v>0</v>
      </c>
      <c r="O20" s="196">
        <f t="shared" si="13"/>
        <v>4679.5605921246433</v>
      </c>
      <c r="P20" s="196">
        <f t="shared" si="4"/>
        <v>2139.4563921246431</v>
      </c>
      <c r="Q20" s="155">
        <f t="shared" si="10"/>
        <v>33.160899999999998</v>
      </c>
      <c r="R20" s="148">
        <f t="shared" si="0"/>
        <v>467956.05921246437</v>
      </c>
      <c r="S20">
        <v>98.499168894000022</v>
      </c>
      <c r="T20">
        <v>100</v>
      </c>
      <c r="U20" s="75">
        <f t="shared" si="11"/>
        <v>98.499168894000036</v>
      </c>
      <c r="V20" s="75">
        <f t="shared" si="5"/>
        <v>0</v>
      </c>
      <c r="W20">
        <f t="shared" si="6"/>
        <v>198.49916889400004</v>
      </c>
      <c r="X20" s="75">
        <f t="shared" si="7"/>
        <v>0</v>
      </c>
      <c r="Y20">
        <f t="shared" si="8"/>
        <v>198.49916889400004</v>
      </c>
      <c r="Z20" s="75">
        <f t="shared" si="9"/>
        <v>0</v>
      </c>
    </row>
    <row r="21" spans="1:26" ht="29.25" customHeight="1" x14ac:dyDescent="0.4">
      <c r="A21" s="90"/>
      <c r="B21" s="201">
        <f t="shared" si="12"/>
        <v>44727</v>
      </c>
      <c r="C21" s="195">
        <f t="shared" si="1"/>
        <v>14111.69</v>
      </c>
      <c r="D21" s="195">
        <f t="shared" si="2"/>
        <v>2540.1042000000002</v>
      </c>
      <c r="E21" s="108">
        <v>2381.1703885789998</v>
      </c>
      <c r="F21" s="195">
        <v>0</v>
      </c>
      <c r="G21" s="195">
        <v>2107.6300552990001</v>
      </c>
      <c r="H21" s="108">
        <v>3.6430621066429256</v>
      </c>
      <c r="I21" s="108">
        <v>235.84013866900003</v>
      </c>
      <c r="J21" s="195">
        <v>0</v>
      </c>
      <c r="K21" s="108">
        <v>3.0934463110000001</v>
      </c>
      <c r="L21" s="195">
        <v>0</v>
      </c>
      <c r="M21" s="195">
        <v>0</v>
      </c>
      <c r="N21" s="195">
        <v>0</v>
      </c>
      <c r="O21" s="196">
        <f t="shared" si="13"/>
        <v>4731.3770909646428</v>
      </c>
      <c r="P21" s="196">
        <f t="shared" si="4"/>
        <v>2191.2728909646426</v>
      </c>
      <c r="Q21" s="155">
        <f t="shared" si="10"/>
        <v>33.528100000000002</v>
      </c>
      <c r="R21" s="148">
        <f t="shared" si="0"/>
        <v>473137.70909646433</v>
      </c>
      <c r="S21">
        <v>100.84013866900003</v>
      </c>
      <c r="T21">
        <v>135</v>
      </c>
      <c r="U21" s="75">
        <f t="shared" si="11"/>
        <v>100.84013866900003</v>
      </c>
      <c r="V21" s="75">
        <f t="shared" si="5"/>
        <v>0</v>
      </c>
      <c r="W21">
        <f t="shared" si="6"/>
        <v>235.84013866900003</v>
      </c>
      <c r="X21" s="75">
        <f t="shared" si="7"/>
        <v>0</v>
      </c>
      <c r="Y21">
        <f t="shared" si="8"/>
        <v>235.84013866900003</v>
      </c>
      <c r="Z21" s="75">
        <f t="shared" si="9"/>
        <v>0</v>
      </c>
    </row>
    <row r="22" spans="1:26" ht="29.25" customHeight="1" x14ac:dyDescent="0.4">
      <c r="A22" s="90"/>
      <c r="B22" s="201">
        <f t="shared" si="12"/>
        <v>44728</v>
      </c>
      <c r="C22" s="195">
        <f t="shared" si="1"/>
        <v>14111.69</v>
      </c>
      <c r="D22" s="195">
        <f t="shared" si="2"/>
        <v>2540.1042000000002</v>
      </c>
      <c r="E22" s="108">
        <v>2371.8690836169999</v>
      </c>
      <c r="F22" s="195">
        <v>0</v>
      </c>
      <c r="G22" s="195">
        <v>2070.1973831590003</v>
      </c>
      <c r="H22" s="108">
        <v>3.6430621066429256</v>
      </c>
      <c r="I22" s="108">
        <v>287.41106406900002</v>
      </c>
      <c r="J22" s="195">
        <v>0</v>
      </c>
      <c r="K22" s="108">
        <v>2.3790295609999998</v>
      </c>
      <c r="L22" s="195">
        <v>0</v>
      </c>
      <c r="M22" s="195">
        <v>0</v>
      </c>
      <c r="N22" s="195">
        <v>0</v>
      </c>
      <c r="O22" s="196">
        <f t="shared" si="13"/>
        <v>4735.4996225126424</v>
      </c>
      <c r="P22" s="196">
        <f t="shared" si="4"/>
        <v>2195.3954225126422</v>
      </c>
      <c r="Q22" s="155">
        <f t="shared" si="10"/>
        <v>33.557299999999998</v>
      </c>
      <c r="R22" s="148">
        <f t="shared" si="0"/>
        <v>473549.96225126425</v>
      </c>
      <c r="S22">
        <v>103.41106406900002</v>
      </c>
      <c r="T22">
        <v>184</v>
      </c>
      <c r="U22" s="75">
        <f t="shared" si="11"/>
        <v>103.41106406900002</v>
      </c>
      <c r="V22" s="75">
        <f t="shared" si="5"/>
        <v>0</v>
      </c>
      <c r="W22">
        <f t="shared" si="6"/>
        <v>287.41106406900002</v>
      </c>
      <c r="X22" s="75">
        <f t="shared" si="7"/>
        <v>0</v>
      </c>
      <c r="Y22">
        <f t="shared" si="8"/>
        <v>287.41106406900002</v>
      </c>
      <c r="Z22" s="75">
        <f t="shared" si="9"/>
        <v>0</v>
      </c>
    </row>
    <row r="23" spans="1:26" ht="29.25" customHeight="1" x14ac:dyDescent="0.4">
      <c r="A23" s="90"/>
      <c r="B23" s="201">
        <f t="shared" si="12"/>
        <v>44729</v>
      </c>
      <c r="C23" s="195">
        <f t="shared" si="1"/>
        <v>14111.69</v>
      </c>
      <c r="D23" s="195">
        <f t="shared" si="2"/>
        <v>2540.1042000000002</v>
      </c>
      <c r="E23" s="108">
        <v>2362.5742639239998</v>
      </c>
      <c r="F23" s="195">
        <v>0</v>
      </c>
      <c r="G23" s="195">
        <v>2054.4987352440003</v>
      </c>
      <c r="H23" s="108">
        <v>3.6430621066429256</v>
      </c>
      <c r="I23" s="108">
        <v>224.69459806900002</v>
      </c>
      <c r="J23" s="195">
        <v>0</v>
      </c>
      <c r="K23" s="108">
        <v>2.4433044609999999</v>
      </c>
      <c r="L23" s="195">
        <v>0</v>
      </c>
      <c r="M23" s="195">
        <v>0</v>
      </c>
      <c r="N23" s="195">
        <v>0</v>
      </c>
      <c r="O23" s="196">
        <f t="shared" si="13"/>
        <v>4647.8539638046423</v>
      </c>
      <c r="P23" s="196">
        <f t="shared" si="4"/>
        <v>2107.749763804642</v>
      </c>
      <c r="Q23" s="155">
        <f t="shared" si="10"/>
        <v>32.936199999999999</v>
      </c>
      <c r="R23" s="148">
        <f t="shared" si="0"/>
        <v>464785.39638046426</v>
      </c>
      <c r="S23">
        <v>93.694598069000023</v>
      </c>
      <c r="T23">
        <v>131</v>
      </c>
      <c r="U23" s="75">
        <f t="shared" si="11"/>
        <v>93.694598069000023</v>
      </c>
      <c r="V23" s="75">
        <f t="shared" si="5"/>
        <v>0</v>
      </c>
      <c r="W23">
        <f t="shared" si="6"/>
        <v>224.69459806900002</v>
      </c>
      <c r="X23" s="75">
        <f t="shared" si="7"/>
        <v>0</v>
      </c>
      <c r="Y23">
        <f t="shared" si="8"/>
        <v>224.69459806900002</v>
      </c>
      <c r="Z23" s="75">
        <f t="shared" si="9"/>
        <v>0</v>
      </c>
    </row>
    <row r="24" spans="1:26" ht="29.25" customHeight="1" x14ac:dyDescent="0.4">
      <c r="A24" s="90"/>
      <c r="B24" s="132" t="s">
        <v>4</v>
      </c>
      <c r="C24" s="108">
        <v>0</v>
      </c>
      <c r="D24" s="198">
        <f>SUM(D10:D23)</f>
        <v>35561.458800000008</v>
      </c>
      <c r="E24" s="198">
        <f>SUM(E10:E23)</f>
        <v>31408.499395447005</v>
      </c>
      <c r="F24" s="198">
        <f>SUM(F10:F23)</f>
        <v>0</v>
      </c>
      <c r="G24" s="198">
        <f>SUM(G10:G23)</f>
        <v>31764.181019137002</v>
      </c>
      <c r="H24" s="198">
        <f>SUM(H10:H23)</f>
        <v>51.002869493000944</v>
      </c>
      <c r="I24" s="198">
        <f t="shared" ref="I24:O24" si="14">SUM(I10:I23)</f>
        <v>3624.8411401360008</v>
      </c>
      <c r="J24" s="198">
        <f t="shared" si="14"/>
        <v>0</v>
      </c>
      <c r="K24" s="198">
        <f t="shared" si="14"/>
        <v>41.408106599</v>
      </c>
      <c r="L24" s="198">
        <f t="shared" si="14"/>
        <v>0</v>
      </c>
      <c r="M24" s="198">
        <f t="shared" si="14"/>
        <v>0</v>
      </c>
      <c r="N24" s="198">
        <f t="shared" si="14"/>
        <v>0</v>
      </c>
      <c r="O24" s="199">
        <f t="shared" si="14"/>
        <v>66889.932530812002</v>
      </c>
      <c r="P24" s="199">
        <f>SUM(P10:P23)</f>
        <v>31328.473730811998</v>
      </c>
      <c r="Q24" s="155"/>
    </row>
    <row r="25" spans="1:26" ht="29.25" customHeight="1" x14ac:dyDescent="0.4">
      <c r="A25" s="90"/>
      <c r="B25" s="132" t="s">
        <v>3</v>
      </c>
      <c r="C25" s="108">
        <v>0</v>
      </c>
      <c r="D25" s="198">
        <f>AVERAGE(D10:D23)</f>
        <v>2540.1042000000007</v>
      </c>
      <c r="E25" s="198">
        <f t="shared" ref="E25:P25" si="15">AVERAGE(E10:E23)</f>
        <v>2243.4642425319289</v>
      </c>
      <c r="F25" s="198">
        <f t="shared" si="15"/>
        <v>0</v>
      </c>
      <c r="G25" s="198">
        <f t="shared" si="15"/>
        <v>2268.8700727955002</v>
      </c>
      <c r="H25" s="198">
        <f t="shared" si="15"/>
        <v>3.6430621066429247</v>
      </c>
      <c r="I25" s="198">
        <f t="shared" si="15"/>
        <v>258.91722429542864</v>
      </c>
      <c r="J25" s="198">
        <f t="shared" si="15"/>
        <v>0</v>
      </c>
      <c r="K25" s="198">
        <f t="shared" si="15"/>
        <v>2.9577218999285715</v>
      </c>
      <c r="L25" s="198">
        <f t="shared" si="15"/>
        <v>0</v>
      </c>
      <c r="M25" s="198">
        <f t="shared" si="15"/>
        <v>0</v>
      </c>
      <c r="N25" s="198">
        <f t="shared" si="15"/>
        <v>0</v>
      </c>
      <c r="O25" s="200">
        <f t="shared" si="15"/>
        <v>4777.8523236294286</v>
      </c>
      <c r="P25" s="200">
        <f t="shared" si="15"/>
        <v>2237.7481236294284</v>
      </c>
      <c r="Q25" s="155"/>
    </row>
    <row r="26" spans="1:26" x14ac:dyDescent="0.4">
      <c r="B26" s="21"/>
      <c r="C26" s="5"/>
      <c r="D26" s="5"/>
      <c r="E26" s="202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26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44"/>
      <c r="P27" s="1"/>
      <c r="Q27" s="156"/>
    </row>
    <row r="28" spans="1:26" ht="27" thickBot="1" x14ac:dyDescent="0.45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89" t="s">
        <v>225</v>
      </c>
      <c r="L28" s="189" t="s">
        <v>224</v>
      </c>
      <c r="M28" s="1"/>
      <c r="N28" s="1"/>
      <c r="O28" s="1"/>
      <c r="P28" s="1"/>
      <c r="Q28" s="156"/>
    </row>
    <row r="29" spans="1:26" ht="27" thickBot="1" x14ac:dyDescent="0.45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203">
        <v>813649796.75999999</v>
      </c>
      <c r="L29" s="172">
        <v>24433044.609999999</v>
      </c>
      <c r="M29" s="1"/>
      <c r="N29" s="1"/>
      <c r="O29" s="1"/>
      <c r="P29" s="1"/>
      <c r="Q29" s="156"/>
    </row>
    <row r="30" spans="1:26" ht="27" thickBot="1" x14ac:dyDescent="0.45">
      <c r="B30" s="5"/>
      <c r="C30" s="1"/>
      <c r="D30" s="1"/>
      <c r="E30" s="1"/>
      <c r="F30" s="1"/>
      <c r="G30" s="1"/>
      <c r="H30" s="1"/>
      <c r="I30" s="1"/>
      <c r="J30" s="1"/>
      <c r="K30" s="203">
        <v>93101200</v>
      </c>
      <c r="L30" s="246"/>
      <c r="M30" s="1"/>
      <c r="N30" s="22" t="s">
        <v>35</v>
      </c>
      <c r="O30" s="22"/>
      <c r="P30" s="22"/>
      <c r="Q30" s="156"/>
    </row>
    <row r="31" spans="1:26" ht="27" thickBot="1" x14ac:dyDescent="0.45">
      <c r="B31" s="5"/>
      <c r="C31" s="1"/>
      <c r="D31" s="74"/>
      <c r="E31" s="1"/>
      <c r="F31" s="1"/>
      <c r="G31" s="5"/>
      <c r="H31" s="192"/>
      <c r="I31" s="22"/>
      <c r="J31" s="22"/>
      <c r="K31" s="203">
        <v>1466284</v>
      </c>
      <c r="L31" s="246"/>
      <c r="M31" s="192"/>
      <c r="N31" s="194"/>
      <c r="O31" s="22"/>
      <c r="P31" s="22"/>
      <c r="Q31" s="156"/>
    </row>
    <row r="32" spans="1:26" ht="27" thickBot="1" x14ac:dyDescent="0.45">
      <c r="B32" s="5"/>
      <c r="C32" s="1"/>
      <c r="D32" s="74"/>
      <c r="E32" s="1"/>
      <c r="F32" s="1"/>
      <c r="G32" s="5"/>
      <c r="H32" s="192"/>
      <c r="I32" s="22"/>
      <c r="J32" s="22"/>
      <c r="K32" s="203">
        <v>29382051.399999999</v>
      </c>
      <c r="L32" s="246"/>
      <c r="M32" s="192"/>
      <c r="N32" s="194"/>
      <c r="O32" s="22"/>
      <c r="P32" s="22"/>
      <c r="Q32" s="156"/>
    </row>
    <row r="33" spans="2:17" ht="29.25" thickBot="1" x14ac:dyDescent="0.5">
      <c r="B33" s="5"/>
      <c r="C33" s="1"/>
      <c r="D33" s="74"/>
      <c r="E33" s="1"/>
      <c r="F33" s="1"/>
      <c r="G33" s="5"/>
      <c r="H33" s="192"/>
      <c r="I33" s="22"/>
      <c r="J33" s="212" t="s">
        <v>280</v>
      </c>
      <c r="K33" s="214">
        <f>SUM(K29:K32)</f>
        <v>937599332.15999997</v>
      </c>
      <c r="L33" s="231"/>
      <c r="M33" s="192"/>
      <c r="N33" s="194"/>
      <c r="O33" s="22"/>
      <c r="P33" s="22"/>
      <c r="Q33" s="156"/>
    </row>
    <row r="34" spans="2:17" ht="29.25" thickBot="1" x14ac:dyDescent="0.5">
      <c r="B34" s="5"/>
      <c r="C34" s="1"/>
      <c r="D34" s="74"/>
      <c r="E34" s="1"/>
      <c r="F34" s="1"/>
      <c r="G34" s="5"/>
      <c r="H34" s="192"/>
      <c r="I34" s="216" t="s">
        <v>279</v>
      </c>
      <c r="J34" s="212" t="s">
        <v>273</v>
      </c>
      <c r="K34" s="203">
        <v>1310000000</v>
      </c>
      <c r="L34" s="231"/>
      <c r="M34" s="192"/>
      <c r="N34" s="194"/>
      <c r="O34" s="22"/>
      <c r="P34" s="22"/>
      <c r="Q34" s="156"/>
    </row>
    <row r="35" spans="2:17" x14ac:dyDescent="0.4">
      <c r="B35" s="5"/>
      <c r="C35" s="1"/>
      <c r="D35" s="1"/>
      <c r="E35" s="1"/>
      <c r="F35" s="1"/>
      <c r="G35" s="5"/>
      <c r="H35" s="192"/>
      <c r="I35" s="242" t="s">
        <v>230</v>
      </c>
      <c r="J35" s="243"/>
      <c r="K35" s="203">
        <f>SUM(K33:K34)</f>
        <v>2247599332.1599998</v>
      </c>
      <c r="L35" s="206">
        <f>SUM(L29:L32)</f>
        <v>24433044.609999999</v>
      </c>
      <c r="M35" s="192"/>
      <c r="N35" s="194"/>
      <c r="O35" s="22"/>
      <c r="P35" s="22"/>
    </row>
    <row r="36" spans="2:17" x14ac:dyDescent="0.4">
      <c r="B36" s="5" t="s">
        <v>41</v>
      </c>
      <c r="C36" s="1"/>
      <c r="D36" s="1"/>
      <c r="E36" s="1"/>
      <c r="F36" s="1"/>
      <c r="G36" s="5"/>
      <c r="H36" s="192"/>
      <c r="I36" s="242" t="s">
        <v>231</v>
      </c>
      <c r="J36" s="243"/>
      <c r="K36" s="188">
        <f>K35/10^7</f>
        <v>224.75993321599998</v>
      </c>
      <c r="L36" s="207">
        <f>L35/10^7</f>
        <v>2.4433044609999999</v>
      </c>
      <c r="M36" s="192"/>
      <c r="N36" s="194"/>
      <c r="O36" s="22"/>
      <c r="P36" s="22"/>
    </row>
    <row r="37" spans="2:17" x14ac:dyDescent="0.4">
      <c r="B37" s="5" t="s">
        <v>8</v>
      </c>
      <c r="G37" s="14"/>
      <c r="H37" s="192"/>
      <c r="N37" s="22" t="s">
        <v>10</v>
      </c>
    </row>
    <row r="38" spans="2:17" x14ac:dyDescent="0.4">
      <c r="B38" s="14"/>
      <c r="G38" s="14"/>
      <c r="H38" s="192"/>
      <c r="K38" s="88">
        <v>-10.676262562571424</v>
      </c>
    </row>
    <row r="39" spans="2:17" x14ac:dyDescent="0.4">
      <c r="B39" s="14"/>
      <c r="G39" s="14"/>
      <c r="H39" s="192"/>
      <c r="K39" s="88"/>
    </row>
    <row r="40" spans="2:17" x14ac:dyDescent="0.4">
      <c r="B40" s="14"/>
      <c r="H40" s="192"/>
      <c r="I40" s="88"/>
      <c r="K40" s="88"/>
    </row>
    <row r="41" spans="2:17" x14ac:dyDescent="0.4">
      <c r="H41" s="88"/>
      <c r="I41" s="88"/>
      <c r="K41" s="88">
        <v>-4.443227481599985</v>
      </c>
    </row>
    <row r="42" spans="2:17" x14ac:dyDescent="0.4">
      <c r="H42" s="88"/>
      <c r="I42" s="88"/>
      <c r="K42" s="162"/>
    </row>
    <row r="43" spans="2:17" x14ac:dyDescent="0.4">
      <c r="H43" s="88"/>
      <c r="I43" s="88"/>
    </row>
  </sheetData>
  <mergeCells count="3">
    <mergeCell ref="L30:L32"/>
    <mergeCell ref="I35:J35"/>
    <mergeCell ref="I36:J36"/>
  </mergeCells>
  <pageMargins left="0.7" right="0.7" top="0.75" bottom="0.75" header="0.3" footer="0.3"/>
  <pageSetup paperSize="9"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8" zoomScale="55" zoomScaleNormal="55" workbookViewId="0">
      <selection activeCell="C9" sqref="C9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22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20.140625" bestFit="1" customWidth="1"/>
    <col min="11" max="11" width="40.7109375" customWidth="1"/>
    <col min="12" max="12" width="34.570312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  <col min="19" max="19" width="19.42578125" customWidth="1"/>
    <col min="20" max="20" width="16" customWidth="1"/>
  </cols>
  <sheetData>
    <row r="1" spans="1:21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21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58"/>
      <c r="M2" s="84"/>
      <c r="N2" s="85"/>
      <c r="O2" s="85"/>
      <c r="P2" s="85"/>
    </row>
    <row r="3" spans="1:21" x14ac:dyDescent="0.4">
      <c r="B3" s="45" t="s">
        <v>52</v>
      </c>
      <c r="C3" s="1"/>
      <c r="D3" s="74"/>
      <c r="E3" s="85"/>
      <c r="F3" s="8"/>
      <c r="G3" s="8"/>
      <c r="H3" s="8"/>
      <c r="I3" s="8"/>
      <c r="J3" s="8"/>
      <c r="K3" s="85"/>
      <c r="L3" s="85"/>
      <c r="M3" s="8"/>
      <c r="N3" s="8"/>
      <c r="O3" s="8"/>
      <c r="P3" s="85"/>
    </row>
    <row r="4" spans="1:21" ht="22.5" customHeight="1" x14ac:dyDescent="0.45">
      <c r="B4" s="46" t="s">
        <v>13</v>
      </c>
      <c r="C4" s="17"/>
      <c r="D4" s="17"/>
      <c r="E4" s="15"/>
      <c r="F4" s="15"/>
      <c r="G4" s="47" t="s">
        <v>288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21" x14ac:dyDescent="0.4">
      <c r="B5" s="45" t="s">
        <v>50</v>
      </c>
      <c r="C5" s="1"/>
      <c r="D5" s="157"/>
      <c r="E5" s="158"/>
      <c r="F5" s="11"/>
      <c r="G5" s="11"/>
      <c r="H5" s="100"/>
      <c r="I5" s="100"/>
      <c r="J5" s="11"/>
      <c r="K5" s="220">
        <v>14217.03</v>
      </c>
      <c r="L5" s="221">
        <f>K5*18/100</f>
        <v>2559.0654</v>
      </c>
      <c r="M5" s="2"/>
      <c r="N5" s="2"/>
      <c r="O5" s="2"/>
      <c r="P5" s="2"/>
      <c r="Q5" s="149"/>
    </row>
    <row r="6" spans="1:21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21" x14ac:dyDescent="0.4">
      <c r="B7" s="27"/>
      <c r="C7" s="24"/>
      <c r="D7" s="28"/>
      <c r="E7" s="44" t="s">
        <v>256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21" s="33" customFormat="1" ht="126" customHeight="1" x14ac:dyDescent="0.25">
      <c r="B8" s="34" t="s">
        <v>21</v>
      </c>
      <c r="C8" s="197" t="s">
        <v>295</v>
      </c>
      <c r="D8" s="197" t="s">
        <v>23</v>
      </c>
      <c r="E8" s="53" t="s">
        <v>24</v>
      </c>
      <c r="F8" s="53" t="s">
        <v>25</v>
      </c>
      <c r="G8" s="53" t="s">
        <v>26</v>
      </c>
      <c r="H8" s="57" t="s">
        <v>27</v>
      </c>
      <c r="I8" s="54" t="s">
        <v>28</v>
      </c>
      <c r="J8" s="53" t="s">
        <v>15</v>
      </c>
      <c r="K8" s="57" t="s">
        <v>29</v>
      </c>
      <c r="L8" s="57" t="s">
        <v>30</v>
      </c>
      <c r="M8" s="57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21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21" ht="29.25" customHeight="1" x14ac:dyDescent="0.4">
      <c r="B10" s="201">
        <v>44730</v>
      </c>
      <c r="C10" s="195">
        <f>$K$5</f>
        <v>14217.03</v>
      </c>
      <c r="D10" s="195">
        <f>$L$5</f>
        <v>2559.0654</v>
      </c>
      <c r="E10" s="108">
        <v>2362.5668379610001</v>
      </c>
      <c r="F10" s="195">
        <v>0</v>
      </c>
      <c r="G10" s="195">
        <v>2054.7397230219999</v>
      </c>
      <c r="H10" s="108">
        <v>3.0919497895000672</v>
      </c>
      <c r="I10" s="108">
        <v>226.97066266900003</v>
      </c>
      <c r="J10" s="195">
        <v>0</v>
      </c>
      <c r="K10" s="108">
        <v>3.2737020929999998</v>
      </c>
      <c r="L10" s="195">
        <v>0</v>
      </c>
      <c r="M10" s="195">
        <v>0</v>
      </c>
      <c r="N10" s="195">
        <v>0</v>
      </c>
      <c r="O10" s="196">
        <f>SUM(E10:N10)</f>
        <v>4650.6428755345005</v>
      </c>
      <c r="P10" s="196">
        <f>O10-D10</f>
        <v>2091.5774755345005</v>
      </c>
      <c r="Q10" s="155">
        <f>ROUND((O10/C10%),4)</f>
        <v>32.711799999999997</v>
      </c>
      <c r="R10" s="148">
        <f t="shared" ref="R10:R23" si="0">(O10*10^7)/10^5</f>
        <v>465064.28755345003</v>
      </c>
    </row>
    <row r="11" spans="1:21" ht="29.25" customHeight="1" x14ac:dyDescent="0.4">
      <c r="B11" s="201">
        <f>B10+1</f>
        <v>44731</v>
      </c>
      <c r="C11" s="195">
        <f t="shared" ref="C11:C23" si="1">$K$5</f>
        <v>14217.03</v>
      </c>
      <c r="D11" s="195">
        <f t="shared" ref="D11:D23" si="2">$L$5</f>
        <v>2559.0654</v>
      </c>
      <c r="E11" s="108">
        <v>2362.5594119980005</v>
      </c>
      <c r="F11" s="195">
        <v>0</v>
      </c>
      <c r="G11" s="195">
        <v>2054.9807108</v>
      </c>
      <c r="H11" s="108">
        <v>3.0919497895000672</v>
      </c>
      <c r="I11" s="108">
        <v>226.598994269</v>
      </c>
      <c r="J11" s="195">
        <v>0</v>
      </c>
      <c r="K11" s="108">
        <v>3.2737020929999998</v>
      </c>
      <c r="L11" s="195">
        <v>0</v>
      </c>
      <c r="M11" s="195">
        <v>0</v>
      </c>
      <c r="N11" s="195">
        <v>0</v>
      </c>
      <c r="O11" s="196">
        <f t="shared" ref="O11:O14" si="3">SUM(E11:N11)</f>
        <v>4650.5047689495004</v>
      </c>
      <c r="P11" s="196">
        <f t="shared" ref="P11:P23" si="4">O11-D11</f>
        <v>2091.4393689495005</v>
      </c>
      <c r="Q11" s="155">
        <f>ROUND((O11/C11%),4)</f>
        <v>32.710799999999999</v>
      </c>
      <c r="R11" s="148">
        <f t="shared" si="0"/>
        <v>465050.47689495003</v>
      </c>
    </row>
    <row r="12" spans="1:21" ht="29.25" customHeight="1" x14ac:dyDescent="0.4">
      <c r="B12" s="201">
        <f>B11+1</f>
        <v>44732</v>
      </c>
      <c r="C12" s="195">
        <f t="shared" si="1"/>
        <v>14217.03</v>
      </c>
      <c r="D12" s="195">
        <f t="shared" si="2"/>
        <v>2559.0654</v>
      </c>
      <c r="E12" s="108">
        <v>2377.551986035</v>
      </c>
      <c r="F12" s="195">
        <v>0</v>
      </c>
      <c r="G12" s="195">
        <v>2121.9826444959995</v>
      </c>
      <c r="H12" s="108">
        <v>3.0919497895000672</v>
      </c>
      <c r="I12" s="108">
        <v>235.13137036900002</v>
      </c>
      <c r="J12" s="195">
        <v>0</v>
      </c>
      <c r="K12" s="108">
        <v>1.908177443</v>
      </c>
      <c r="L12" s="195">
        <v>0</v>
      </c>
      <c r="M12" s="195">
        <v>0</v>
      </c>
      <c r="N12" s="195">
        <v>0</v>
      </c>
      <c r="O12" s="196">
        <f t="shared" si="3"/>
        <v>4739.6661281324996</v>
      </c>
      <c r="P12" s="196">
        <f t="shared" si="4"/>
        <v>2180.6007281324996</v>
      </c>
      <c r="Q12" s="155">
        <f t="shared" ref="Q12:Q23" si="5">ROUND((O12/C12%),4)</f>
        <v>33.337899999999998</v>
      </c>
      <c r="R12" s="148">
        <f t="shared" si="0"/>
        <v>473966.61281324999</v>
      </c>
      <c r="U12" s="88"/>
    </row>
    <row r="13" spans="1:21" ht="29.25" customHeight="1" x14ac:dyDescent="0.4">
      <c r="B13" s="201">
        <f t="shared" ref="B13:B23" si="6">B12+1</f>
        <v>44733</v>
      </c>
      <c r="C13" s="195">
        <f t="shared" si="1"/>
        <v>14217.03</v>
      </c>
      <c r="D13" s="195">
        <f t="shared" si="2"/>
        <v>2559.0654</v>
      </c>
      <c r="E13" s="108">
        <v>2371.9385600720002</v>
      </c>
      <c r="F13" s="195">
        <v>0</v>
      </c>
      <c r="G13" s="195">
        <v>2173.0599069119999</v>
      </c>
      <c r="H13" s="108">
        <v>3.0919497895000672</v>
      </c>
      <c r="I13" s="108">
        <v>334.04702036900005</v>
      </c>
      <c r="J13" s="195">
        <v>0</v>
      </c>
      <c r="K13" s="108">
        <v>1.285492793</v>
      </c>
      <c r="L13" s="195">
        <v>0</v>
      </c>
      <c r="M13" s="195">
        <v>0</v>
      </c>
      <c r="N13" s="195">
        <v>0</v>
      </c>
      <c r="O13" s="196">
        <f t="shared" si="3"/>
        <v>4883.4229299355002</v>
      </c>
      <c r="P13" s="196">
        <f t="shared" si="4"/>
        <v>2324.3575299355002</v>
      </c>
      <c r="Q13" s="155">
        <f t="shared" si="5"/>
        <v>34.3491</v>
      </c>
      <c r="R13" s="148">
        <f t="shared" si="0"/>
        <v>488342.29299355001</v>
      </c>
    </row>
    <row r="14" spans="1:21" ht="29.25" customHeight="1" x14ac:dyDescent="0.4">
      <c r="B14" s="201">
        <f t="shared" si="6"/>
        <v>44734</v>
      </c>
      <c r="C14" s="195">
        <f t="shared" si="1"/>
        <v>14217.03</v>
      </c>
      <c r="D14" s="195">
        <f t="shared" si="2"/>
        <v>2559.0654</v>
      </c>
      <c r="E14" s="108">
        <v>2367.2218698229999</v>
      </c>
      <c r="F14" s="195">
        <v>0</v>
      </c>
      <c r="G14" s="195">
        <v>2274.5461292290001</v>
      </c>
      <c r="H14" s="108">
        <v>3.0919497895000672</v>
      </c>
      <c r="I14" s="108">
        <v>312.43023552900002</v>
      </c>
      <c r="J14" s="195">
        <v>0</v>
      </c>
      <c r="K14" s="108">
        <v>1.6370812429999999</v>
      </c>
      <c r="L14" s="195">
        <v>0</v>
      </c>
      <c r="M14" s="195">
        <v>0</v>
      </c>
      <c r="N14" s="195">
        <v>0</v>
      </c>
      <c r="O14" s="196">
        <f t="shared" si="3"/>
        <v>4958.9272656134999</v>
      </c>
      <c r="P14" s="196">
        <f t="shared" si="4"/>
        <v>2399.8618656135</v>
      </c>
      <c r="Q14" s="155">
        <f t="shared" si="5"/>
        <v>34.880200000000002</v>
      </c>
      <c r="R14" s="148">
        <f t="shared" si="0"/>
        <v>495892.72656135005</v>
      </c>
    </row>
    <row r="15" spans="1:21" ht="29.25" customHeight="1" x14ac:dyDescent="0.4">
      <c r="A15" s="90"/>
      <c r="B15" s="201">
        <f t="shared" si="6"/>
        <v>44735</v>
      </c>
      <c r="C15" s="195">
        <f t="shared" si="1"/>
        <v>14217.03</v>
      </c>
      <c r="D15" s="195">
        <f t="shared" si="2"/>
        <v>2559.0654</v>
      </c>
      <c r="E15" s="108">
        <v>2456.4545831449996</v>
      </c>
      <c r="F15" s="195">
        <v>0</v>
      </c>
      <c r="G15" s="195">
        <v>2224.1754825610001</v>
      </c>
      <c r="H15" s="108">
        <v>3.0919497895000672</v>
      </c>
      <c r="I15" s="108">
        <v>278.71863322900003</v>
      </c>
      <c r="J15" s="195">
        <v>0</v>
      </c>
      <c r="K15" s="108">
        <v>1.156532543</v>
      </c>
      <c r="L15" s="195">
        <v>0</v>
      </c>
      <c r="M15" s="195">
        <v>0</v>
      </c>
      <c r="N15" s="195">
        <v>0</v>
      </c>
      <c r="O15" s="196">
        <f t="shared" ref="O15:O23" si="7">SUM(E15:N15)</f>
        <v>4963.5971812675007</v>
      </c>
      <c r="P15" s="196">
        <f t="shared" si="4"/>
        <v>2404.5317812675007</v>
      </c>
      <c r="Q15" s="155">
        <f t="shared" si="5"/>
        <v>34.912999999999997</v>
      </c>
      <c r="R15" s="148">
        <f t="shared" si="0"/>
        <v>496359.71812675003</v>
      </c>
    </row>
    <row r="16" spans="1:21" ht="29.25" customHeight="1" x14ac:dyDescent="0.4">
      <c r="A16" s="90"/>
      <c r="B16" s="201">
        <f t="shared" si="6"/>
        <v>44736</v>
      </c>
      <c r="C16" s="195">
        <f t="shared" si="1"/>
        <v>14217.03</v>
      </c>
      <c r="D16" s="195">
        <f t="shared" si="2"/>
        <v>2559.0654</v>
      </c>
      <c r="E16" s="108">
        <v>2362.5222821830002</v>
      </c>
      <c r="F16" s="195">
        <v>0</v>
      </c>
      <c r="G16" s="195">
        <v>2325.7057721779997</v>
      </c>
      <c r="H16" s="108">
        <v>3.0919497895000672</v>
      </c>
      <c r="I16" s="108">
        <v>272.976959029</v>
      </c>
      <c r="J16" s="195">
        <v>0</v>
      </c>
      <c r="K16" s="108">
        <v>2.1557271930000002</v>
      </c>
      <c r="L16" s="195">
        <v>0</v>
      </c>
      <c r="M16" s="195">
        <v>0</v>
      </c>
      <c r="N16" s="195">
        <v>0</v>
      </c>
      <c r="O16" s="196">
        <f t="shared" si="7"/>
        <v>4966.4526903724991</v>
      </c>
      <c r="P16" s="196">
        <f t="shared" si="4"/>
        <v>2407.3872903724991</v>
      </c>
      <c r="Q16" s="155">
        <f t="shared" si="5"/>
        <v>34.933100000000003</v>
      </c>
      <c r="R16" s="148">
        <f t="shared" si="0"/>
        <v>496645.26903724991</v>
      </c>
    </row>
    <row r="17" spans="1:18" ht="29.25" customHeight="1" x14ac:dyDescent="0.4">
      <c r="A17" s="90"/>
      <c r="B17" s="201">
        <f t="shared" si="6"/>
        <v>44737</v>
      </c>
      <c r="C17" s="195">
        <f t="shared" si="1"/>
        <v>14217.03</v>
      </c>
      <c r="D17" s="195">
        <f t="shared" si="2"/>
        <v>2559.0654</v>
      </c>
      <c r="E17" s="108">
        <v>2362.5148562190002</v>
      </c>
      <c r="F17" s="195">
        <v>0</v>
      </c>
      <c r="G17" s="195">
        <v>2325.9775525769996</v>
      </c>
      <c r="H17" s="108">
        <v>3.0919497895000672</v>
      </c>
      <c r="I17" s="108">
        <v>278.44282242900005</v>
      </c>
      <c r="J17" s="195">
        <v>0</v>
      </c>
      <c r="K17" s="108">
        <v>2.1557271930000002</v>
      </c>
      <c r="L17" s="195">
        <v>0</v>
      </c>
      <c r="M17" s="195">
        <v>0</v>
      </c>
      <c r="N17" s="195">
        <v>0</v>
      </c>
      <c r="O17" s="196">
        <f t="shared" si="7"/>
        <v>4972.1829082075001</v>
      </c>
      <c r="P17" s="196">
        <f t="shared" si="4"/>
        <v>2413.1175082075001</v>
      </c>
      <c r="Q17" s="155">
        <f t="shared" si="5"/>
        <v>34.973399999999998</v>
      </c>
      <c r="R17" s="148">
        <f t="shared" si="0"/>
        <v>497218.29082075006</v>
      </c>
    </row>
    <row r="18" spans="1:18" ht="29.25" customHeight="1" x14ac:dyDescent="0.4">
      <c r="A18" s="90"/>
      <c r="B18" s="201">
        <f t="shared" si="6"/>
        <v>44738</v>
      </c>
      <c r="C18" s="195">
        <f t="shared" si="1"/>
        <v>14217.03</v>
      </c>
      <c r="D18" s="195">
        <f t="shared" si="2"/>
        <v>2559.0654</v>
      </c>
      <c r="E18" s="108">
        <v>2362.5074302559997</v>
      </c>
      <c r="F18" s="195">
        <v>0</v>
      </c>
      <c r="G18" s="195">
        <v>2326.249332975</v>
      </c>
      <c r="H18" s="108">
        <v>3.0919497895000672</v>
      </c>
      <c r="I18" s="108">
        <v>278.72683062900001</v>
      </c>
      <c r="J18" s="195">
        <v>0</v>
      </c>
      <c r="K18" s="108">
        <v>2.1557271930000002</v>
      </c>
      <c r="L18" s="195">
        <v>0</v>
      </c>
      <c r="M18" s="195">
        <v>0</v>
      </c>
      <c r="N18" s="195">
        <v>0</v>
      </c>
      <c r="O18" s="196">
        <f t="shared" si="7"/>
        <v>4972.7312708424997</v>
      </c>
      <c r="P18" s="196">
        <f t="shared" si="4"/>
        <v>2413.6658708424998</v>
      </c>
      <c r="Q18" s="155">
        <f t="shared" si="5"/>
        <v>34.9773</v>
      </c>
      <c r="R18" s="148">
        <f t="shared" si="0"/>
        <v>497273.12708424998</v>
      </c>
    </row>
    <row r="19" spans="1:18" ht="29.25" customHeight="1" x14ac:dyDescent="0.4">
      <c r="A19" s="90"/>
      <c r="B19" s="201">
        <f t="shared" si="6"/>
        <v>44739</v>
      </c>
      <c r="C19" s="195">
        <f t="shared" si="1"/>
        <v>14217.03</v>
      </c>
      <c r="D19" s="195">
        <f t="shared" si="2"/>
        <v>2559.0654</v>
      </c>
      <c r="E19" s="108">
        <v>2381.2940042929999</v>
      </c>
      <c r="F19" s="195">
        <v>0</v>
      </c>
      <c r="G19" s="195">
        <v>2275.8830850509999</v>
      </c>
      <c r="H19" s="108">
        <v>3.0919497895000672</v>
      </c>
      <c r="I19" s="108">
        <v>302.83423012900005</v>
      </c>
      <c r="J19" s="195">
        <v>0</v>
      </c>
      <c r="K19" s="108">
        <v>1.855558303</v>
      </c>
      <c r="L19" s="195">
        <v>0</v>
      </c>
      <c r="M19" s="195">
        <v>0</v>
      </c>
      <c r="N19" s="195">
        <v>0</v>
      </c>
      <c r="O19" s="196">
        <f t="shared" si="7"/>
        <v>4964.9588275655005</v>
      </c>
      <c r="P19" s="196">
        <f t="shared" si="4"/>
        <v>2405.8934275655006</v>
      </c>
      <c r="Q19" s="155">
        <f t="shared" si="5"/>
        <v>34.922600000000003</v>
      </c>
      <c r="R19" s="148">
        <f t="shared" si="0"/>
        <v>496495.88275655004</v>
      </c>
    </row>
    <row r="20" spans="1:18" ht="29.25" customHeight="1" x14ac:dyDescent="0.4">
      <c r="A20" s="90"/>
      <c r="B20" s="201">
        <f t="shared" si="6"/>
        <v>44740</v>
      </c>
      <c r="C20" s="195">
        <f t="shared" si="1"/>
        <v>14217.03</v>
      </c>
      <c r="D20" s="195">
        <f t="shared" si="2"/>
        <v>2559.0654</v>
      </c>
      <c r="E20" s="108">
        <v>2376.5867353610001</v>
      </c>
      <c r="F20" s="195">
        <v>0</v>
      </c>
      <c r="G20" s="195">
        <v>2326.8141272090002</v>
      </c>
      <c r="H20" s="108">
        <v>3.0919497895000672</v>
      </c>
      <c r="I20" s="108">
        <v>210.87511022900003</v>
      </c>
      <c r="J20" s="195">
        <v>0</v>
      </c>
      <c r="K20" s="108">
        <v>1.8498895780000002</v>
      </c>
      <c r="L20" s="195">
        <v>0</v>
      </c>
      <c r="M20" s="195">
        <v>0</v>
      </c>
      <c r="N20" s="195">
        <v>0</v>
      </c>
      <c r="O20" s="196">
        <f t="shared" si="7"/>
        <v>4919.2178121665011</v>
      </c>
      <c r="P20" s="196">
        <f t="shared" si="4"/>
        <v>2360.1524121665011</v>
      </c>
      <c r="Q20" s="155">
        <f t="shared" si="5"/>
        <v>34.600900000000003</v>
      </c>
      <c r="R20" s="148">
        <f t="shared" si="0"/>
        <v>491921.7812166501</v>
      </c>
    </row>
    <row r="21" spans="1:18" ht="29.25" customHeight="1" x14ac:dyDescent="0.4">
      <c r="A21" s="90"/>
      <c r="B21" s="201">
        <f t="shared" si="6"/>
        <v>44741</v>
      </c>
      <c r="C21" s="195">
        <f t="shared" si="1"/>
        <v>14217.03</v>
      </c>
      <c r="D21" s="195">
        <f t="shared" si="2"/>
        <v>2559.0654</v>
      </c>
      <c r="E21" s="108">
        <v>2418.4931041010004</v>
      </c>
      <c r="F21" s="195">
        <v>0</v>
      </c>
      <c r="G21" s="195">
        <v>1972.2758739650001</v>
      </c>
      <c r="H21" s="108">
        <v>3.0919497895000672</v>
      </c>
      <c r="I21" s="108">
        <v>459.52656742900001</v>
      </c>
      <c r="J21" s="195">
        <v>0</v>
      </c>
      <c r="K21" s="108">
        <v>4.5200889159999997</v>
      </c>
      <c r="L21" s="195">
        <v>0</v>
      </c>
      <c r="M21" s="195">
        <v>0</v>
      </c>
      <c r="N21" s="195">
        <v>0</v>
      </c>
      <c r="O21" s="196">
        <f t="shared" si="7"/>
        <v>4857.9075842005004</v>
      </c>
      <c r="P21" s="196">
        <f t="shared" si="4"/>
        <v>2298.8421842005005</v>
      </c>
      <c r="Q21" s="155">
        <f t="shared" si="5"/>
        <v>34.169600000000003</v>
      </c>
      <c r="R21" s="148">
        <f t="shared" si="0"/>
        <v>485790.75842005003</v>
      </c>
    </row>
    <row r="22" spans="1:18" ht="29.25" customHeight="1" x14ac:dyDescent="0.4">
      <c r="A22" s="90"/>
      <c r="B22" s="201">
        <f t="shared" si="6"/>
        <v>44742</v>
      </c>
      <c r="C22" s="195">
        <f t="shared" si="1"/>
        <v>14217.03</v>
      </c>
      <c r="D22" s="195">
        <f t="shared" si="2"/>
        <v>2559.0654</v>
      </c>
      <c r="E22" s="108">
        <v>2352.732726402</v>
      </c>
      <c r="F22" s="195">
        <v>0</v>
      </c>
      <c r="G22" s="195">
        <v>2210.9333236910002</v>
      </c>
      <c r="H22" s="108">
        <v>3.0919497895000672</v>
      </c>
      <c r="I22" s="108">
        <v>438.08724584900006</v>
      </c>
      <c r="J22" s="195">
        <v>0</v>
      </c>
      <c r="K22" s="108">
        <v>5.0000181159999997</v>
      </c>
      <c r="L22" s="195">
        <v>0</v>
      </c>
      <c r="M22" s="195">
        <v>0</v>
      </c>
      <c r="N22" s="195">
        <v>0</v>
      </c>
      <c r="O22" s="196">
        <f t="shared" si="7"/>
        <v>5009.845263847501</v>
      </c>
      <c r="P22" s="196">
        <f t="shared" si="4"/>
        <v>2450.779863847501</v>
      </c>
      <c r="Q22" s="155">
        <f t="shared" si="5"/>
        <v>35.238300000000002</v>
      </c>
      <c r="R22" s="148">
        <f t="shared" si="0"/>
        <v>500984.52638475009</v>
      </c>
    </row>
    <row r="23" spans="1:18" ht="29.25" customHeight="1" x14ac:dyDescent="0.4">
      <c r="A23" s="90"/>
      <c r="B23" s="201">
        <f t="shared" si="6"/>
        <v>44743</v>
      </c>
      <c r="C23" s="195">
        <f t="shared" si="1"/>
        <v>14217.03</v>
      </c>
      <c r="D23" s="195">
        <f t="shared" si="2"/>
        <v>2559.0654</v>
      </c>
      <c r="E23" s="108">
        <v>2352.7253004409999</v>
      </c>
      <c r="F23" s="195">
        <v>0</v>
      </c>
      <c r="G23" s="195">
        <v>1972.8971979210007</v>
      </c>
      <c r="H23" s="108">
        <v>3.0919497895000672</v>
      </c>
      <c r="I23" s="108">
        <v>378.66036484900002</v>
      </c>
      <c r="J23" s="195">
        <v>0</v>
      </c>
      <c r="K23" s="108">
        <v>1.552296616</v>
      </c>
      <c r="L23" s="195">
        <v>0</v>
      </c>
      <c r="M23" s="195">
        <v>0</v>
      </c>
      <c r="N23" s="195">
        <v>0</v>
      </c>
      <c r="O23" s="196">
        <f t="shared" si="7"/>
        <v>4708.9271096165003</v>
      </c>
      <c r="P23" s="196">
        <f t="shared" si="4"/>
        <v>2149.8617096165003</v>
      </c>
      <c r="Q23" s="155">
        <f t="shared" si="5"/>
        <v>33.121699999999997</v>
      </c>
      <c r="R23" s="148">
        <f t="shared" si="0"/>
        <v>470892.71096165001</v>
      </c>
    </row>
    <row r="24" spans="1:18" ht="29.25" customHeight="1" x14ac:dyDescent="0.4">
      <c r="A24" s="90"/>
      <c r="B24" s="132" t="s">
        <v>4</v>
      </c>
      <c r="C24" s="198">
        <f t="shared" ref="C24:H24" si="8">SUM(C10:C23)</f>
        <v>199038.42</v>
      </c>
      <c r="D24" s="198">
        <f t="shared" si="8"/>
        <v>35826.9156</v>
      </c>
      <c r="E24" s="198">
        <f t="shared" si="8"/>
        <v>33267.66968829</v>
      </c>
      <c r="F24" s="198">
        <f t="shared" si="8"/>
        <v>0</v>
      </c>
      <c r="G24" s="198">
        <f t="shared" si="8"/>
        <v>30640.220862586997</v>
      </c>
      <c r="H24" s="198">
        <f t="shared" si="8"/>
        <v>43.287297053000948</v>
      </c>
      <c r="I24" s="198">
        <f t="shared" ref="I24:O24" si="9">SUM(I10:I23)</f>
        <v>4234.0270470060004</v>
      </c>
      <c r="J24" s="198">
        <f t="shared" si="9"/>
        <v>0</v>
      </c>
      <c r="K24" s="198">
        <f t="shared" si="9"/>
        <v>33.779721316</v>
      </c>
      <c r="L24" s="198">
        <f t="shared" si="9"/>
        <v>0</v>
      </c>
      <c r="M24" s="198">
        <f t="shared" si="9"/>
        <v>0</v>
      </c>
      <c r="N24" s="198">
        <f t="shared" si="9"/>
        <v>0</v>
      </c>
      <c r="O24" s="199">
        <f t="shared" si="9"/>
        <v>68218.984616252012</v>
      </c>
      <c r="P24" s="199">
        <f>SUM(P10:P23)</f>
        <v>32392.069016252</v>
      </c>
      <c r="Q24" s="155"/>
    </row>
    <row r="25" spans="1:18" ht="29.25" customHeight="1" x14ac:dyDescent="0.4">
      <c r="A25" s="90"/>
      <c r="B25" s="132" t="s">
        <v>3</v>
      </c>
      <c r="C25" s="198">
        <f>AVERAGE(C10:C23)</f>
        <v>14217.03</v>
      </c>
      <c r="D25" s="198">
        <f>AVERAGE(D10:D23)</f>
        <v>2559.0654</v>
      </c>
      <c r="E25" s="198">
        <f t="shared" ref="E25:P25" si="10">AVERAGE(E10:E23)</f>
        <v>2376.2621205921428</v>
      </c>
      <c r="F25" s="198">
        <f t="shared" si="10"/>
        <v>0</v>
      </c>
      <c r="G25" s="198">
        <f t="shared" si="10"/>
        <v>2188.5872044704997</v>
      </c>
      <c r="H25" s="198">
        <f t="shared" si="10"/>
        <v>3.0919497895000676</v>
      </c>
      <c r="I25" s="198">
        <f t="shared" si="10"/>
        <v>302.43050335757147</v>
      </c>
      <c r="J25" s="198">
        <f t="shared" si="10"/>
        <v>0</v>
      </c>
      <c r="K25" s="198">
        <f t="shared" si="10"/>
        <v>2.4128372368571429</v>
      </c>
      <c r="L25" s="198">
        <f t="shared" si="10"/>
        <v>0</v>
      </c>
      <c r="M25" s="198">
        <f t="shared" si="10"/>
        <v>0</v>
      </c>
      <c r="N25" s="198">
        <f t="shared" si="10"/>
        <v>0</v>
      </c>
      <c r="O25" s="200">
        <f t="shared" si="10"/>
        <v>4872.7846154465724</v>
      </c>
      <c r="P25" s="200">
        <f t="shared" si="10"/>
        <v>2313.7192154465715</v>
      </c>
      <c r="Q25" s="155"/>
    </row>
    <row r="26" spans="1:18" x14ac:dyDescent="0.4">
      <c r="B26" s="21"/>
      <c r="C26" s="5"/>
      <c r="D26" s="5"/>
      <c r="E26" s="202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18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44"/>
      <c r="P27" s="1"/>
      <c r="Q27" s="156"/>
    </row>
    <row r="28" spans="1:18" ht="27" thickBot="1" x14ac:dyDescent="0.45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89" t="s">
        <v>225</v>
      </c>
      <c r="L28" s="189" t="s">
        <v>224</v>
      </c>
      <c r="M28" s="1"/>
      <c r="N28" s="1"/>
      <c r="O28" s="1"/>
      <c r="P28" s="1"/>
      <c r="Q28" s="156"/>
    </row>
    <row r="29" spans="1:18" ht="27" thickBot="1" x14ac:dyDescent="0.45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203">
        <v>736901258.5</v>
      </c>
      <c r="L29" s="172">
        <v>15522966.16</v>
      </c>
      <c r="M29" s="1"/>
      <c r="N29" s="1"/>
      <c r="O29" s="1"/>
      <c r="P29" s="1"/>
      <c r="Q29" s="156"/>
    </row>
    <row r="30" spans="1:18" ht="27" thickBot="1" x14ac:dyDescent="0.45">
      <c r="B30" s="5"/>
      <c r="C30" s="1"/>
      <c r="D30" s="1"/>
      <c r="E30" s="1"/>
      <c r="F30" s="1"/>
      <c r="G30" s="1"/>
      <c r="H30" s="1"/>
      <c r="I30" s="1"/>
      <c r="J30" s="1"/>
      <c r="K30" s="203">
        <v>87463600</v>
      </c>
      <c r="L30" s="246"/>
      <c r="M30" s="1"/>
      <c r="N30" s="22" t="s">
        <v>35</v>
      </c>
      <c r="O30" s="22"/>
      <c r="P30" s="22"/>
      <c r="Q30" s="156"/>
    </row>
    <row r="31" spans="1:18" ht="27" thickBot="1" x14ac:dyDescent="0.45">
      <c r="B31" s="5"/>
      <c r="C31" s="1"/>
      <c r="D31" s="74"/>
      <c r="E31" s="1"/>
      <c r="F31" s="1"/>
      <c r="G31" s="5"/>
      <c r="H31" s="192"/>
      <c r="I31" s="22"/>
      <c r="J31" s="22"/>
      <c r="K31" s="203">
        <v>67883</v>
      </c>
      <c r="L31" s="246"/>
      <c r="M31" s="192"/>
      <c r="N31" s="194"/>
      <c r="O31" s="22"/>
      <c r="P31" s="22"/>
      <c r="Q31" s="156"/>
    </row>
    <row r="32" spans="1:18" ht="27" thickBot="1" x14ac:dyDescent="0.45">
      <c r="B32" s="5"/>
      <c r="C32" s="1"/>
      <c r="D32" s="74"/>
      <c r="E32" s="1"/>
      <c r="F32" s="1"/>
      <c r="G32" s="5"/>
      <c r="H32" s="192"/>
      <c r="I32" s="22"/>
      <c r="J32" s="22"/>
      <c r="K32" s="203">
        <v>562171501.46000004</v>
      </c>
      <c r="L32" s="246"/>
      <c r="M32" s="192"/>
      <c r="N32" s="194"/>
      <c r="O32" s="22"/>
      <c r="P32" s="22"/>
      <c r="Q32" s="156"/>
    </row>
    <row r="33" spans="2:17" ht="29.25" thickBot="1" x14ac:dyDescent="0.5">
      <c r="B33" s="5"/>
      <c r="C33" s="1"/>
      <c r="D33" s="74"/>
      <c r="E33" s="1"/>
      <c r="F33" s="1"/>
      <c r="G33" s="5"/>
      <c r="H33" s="192"/>
      <c r="I33" s="22"/>
      <c r="J33" s="212" t="s">
        <v>280</v>
      </c>
      <c r="K33" s="214">
        <f>SUM(K29:K32)</f>
        <v>1386604242.96</v>
      </c>
      <c r="L33" s="232"/>
      <c r="M33" s="192"/>
      <c r="N33" s="194"/>
      <c r="O33" s="22"/>
      <c r="P33" s="22"/>
      <c r="Q33" s="156"/>
    </row>
    <row r="34" spans="2:17" ht="29.25" thickBot="1" x14ac:dyDescent="0.5">
      <c r="B34" s="5"/>
      <c r="C34" s="1"/>
      <c r="D34" s="74"/>
      <c r="E34" s="1"/>
      <c r="F34" s="1"/>
      <c r="G34" s="5"/>
      <c r="H34" s="192"/>
      <c r="I34" s="216" t="s">
        <v>279</v>
      </c>
      <c r="J34" s="212" t="s">
        <v>273</v>
      </c>
      <c r="K34" s="203">
        <v>2400000000</v>
      </c>
      <c r="L34" s="232"/>
      <c r="M34" s="192"/>
      <c r="N34" s="194">
        <v>5007417154.9799995</v>
      </c>
      <c r="O34" s="22">
        <f>N34/10^7</f>
        <v>500.74171549799996</v>
      </c>
      <c r="P34" s="22"/>
      <c r="Q34" s="156"/>
    </row>
    <row r="35" spans="2:17" x14ac:dyDescent="0.4">
      <c r="B35" s="5"/>
      <c r="C35" s="1"/>
      <c r="D35" s="1"/>
      <c r="E35" s="1"/>
      <c r="F35" s="1"/>
      <c r="G35" s="5"/>
      <c r="H35" s="192"/>
      <c r="I35" s="242" t="s">
        <v>230</v>
      </c>
      <c r="J35" s="243"/>
      <c r="K35" s="203">
        <f>SUM(K33:K34)</f>
        <v>3786604242.96</v>
      </c>
      <c r="L35" s="206">
        <f>SUM(L29:L32)</f>
        <v>15522966.16</v>
      </c>
      <c r="M35" s="192"/>
      <c r="N35" s="194"/>
      <c r="O35" s="22"/>
      <c r="P35" s="22"/>
    </row>
    <row r="36" spans="2:17" x14ac:dyDescent="0.4">
      <c r="B36" s="5" t="s">
        <v>41</v>
      </c>
      <c r="C36" s="1"/>
      <c r="D36" s="1"/>
      <c r="E36" s="1"/>
      <c r="F36" s="1"/>
      <c r="G36" s="5"/>
      <c r="H36" s="192"/>
      <c r="I36" s="242" t="s">
        <v>231</v>
      </c>
      <c r="J36" s="243"/>
      <c r="K36" s="188">
        <f>K35/10^7</f>
        <v>378.66042429600003</v>
      </c>
      <c r="L36" s="207">
        <f>L35/10^7</f>
        <v>1.552296616</v>
      </c>
      <c r="M36" s="192"/>
      <c r="N36" s="194"/>
      <c r="O36" s="22"/>
      <c r="P36" s="22"/>
    </row>
    <row r="37" spans="2:17" x14ac:dyDescent="0.4">
      <c r="B37" s="5" t="s">
        <v>8</v>
      </c>
      <c r="G37" s="14"/>
      <c r="H37" s="192"/>
      <c r="N37" s="22" t="s">
        <v>10</v>
      </c>
    </row>
    <row r="38" spans="2:17" x14ac:dyDescent="0.4">
      <c r="B38" s="14"/>
      <c r="G38" s="14"/>
      <c r="H38" s="192"/>
      <c r="K38" s="88">
        <v>-10.676262562571424</v>
      </c>
    </row>
    <row r="39" spans="2:17" x14ac:dyDescent="0.4">
      <c r="B39" s="14"/>
      <c r="G39" s="14"/>
      <c r="H39" s="192"/>
      <c r="K39" s="88"/>
    </row>
    <row r="40" spans="2:17" x14ac:dyDescent="0.4">
      <c r="B40" s="14"/>
      <c r="H40" s="192"/>
      <c r="I40" s="88"/>
      <c r="K40" s="88"/>
    </row>
    <row r="41" spans="2:17" x14ac:dyDescent="0.4">
      <c r="H41" s="88"/>
      <c r="I41" s="88"/>
      <c r="K41" s="88">
        <v>-4.443227481599985</v>
      </c>
    </row>
    <row r="42" spans="2:17" x14ac:dyDescent="0.4">
      <c r="H42" s="88"/>
      <c r="I42" s="88"/>
      <c r="K42" s="162"/>
    </row>
    <row r="43" spans="2:17" x14ac:dyDescent="0.4">
      <c r="H43" s="88"/>
      <c r="I43" s="88"/>
    </row>
  </sheetData>
  <mergeCells count="3">
    <mergeCell ref="L30:L32"/>
    <mergeCell ref="I35:J35"/>
    <mergeCell ref="I36:J36"/>
  </mergeCells>
  <pageMargins left="0.7" right="0.7" top="0.75" bottom="0.75" header="0.3" footer="0.3"/>
  <pageSetup paperSize="9"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4" zoomScale="55" zoomScaleNormal="55" workbookViewId="0">
      <selection activeCell="C9" sqref="C9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22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20.140625" bestFit="1" customWidth="1"/>
    <col min="11" max="11" width="40.7109375" customWidth="1"/>
    <col min="12" max="12" width="34.570312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  <col min="19" max="19" width="19.42578125" customWidth="1"/>
    <col min="20" max="20" width="16" customWidth="1"/>
  </cols>
  <sheetData>
    <row r="1" spans="1:25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25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58"/>
      <c r="M2" s="84"/>
      <c r="N2" s="85"/>
      <c r="O2" s="85"/>
      <c r="P2" s="85"/>
    </row>
    <row r="3" spans="1:25" x14ac:dyDescent="0.4">
      <c r="B3" s="45" t="s">
        <v>52</v>
      </c>
      <c r="C3" s="1"/>
      <c r="D3" s="74"/>
      <c r="E3" s="85"/>
      <c r="F3" s="8"/>
      <c r="G3" s="8"/>
      <c r="H3" s="8"/>
      <c r="I3" s="8"/>
      <c r="J3" s="8"/>
      <c r="K3" s="85"/>
      <c r="L3" s="85"/>
      <c r="M3" s="8"/>
      <c r="N3" s="8"/>
      <c r="O3" s="8"/>
      <c r="P3" s="85"/>
    </row>
    <row r="4" spans="1:25" ht="22.5" customHeight="1" x14ac:dyDescent="0.45">
      <c r="B4" s="46" t="s">
        <v>13</v>
      </c>
      <c r="C4" s="17"/>
      <c r="D4" s="17"/>
      <c r="E4" s="15"/>
      <c r="F4" s="15"/>
      <c r="G4" s="47" t="s">
        <v>289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25" x14ac:dyDescent="0.4">
      <c r="B5" s="45" t="s">
        <v>50</v>
      </c>
      <c r="C5" s="1"/>
      <c r="D5" s="157"/>
      <c r="E5" s="158"/>
      <c r="F5" s="11"/>
      <c r="G5" s="11"/>
      <c r="H5" s="100"/>
      <c r="I5" s="100"/>
      <c r="J5" s="11"/>
      <c r="K5" s="220">
        <v>14038.29</v>
      </c>
      <c r="L5" s="221">
        <f>K5*18/100</f>
        <v>2526.8922000000002</v>
      </c>
      <c r="M5" s="2"/>
      <c r="N5" s="2"/>
      <c r="O5" s="2"/>
      <c r="P5" s="2"/>
      <c r="Q5" s="149"/>
    </row>
    <row r="6" spans="1:25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25" x14ac:dyDescent="0.4">
      <c r="B7" s="27"/>
      <c r="C7" s="24"/>
      <c r="D7" s="28"/>
      <c r="E7" s="44" t="s">
        <v>256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25" s="33" customFormat="1" ht="126" customHeight="1" x14ac:dyDescent="0.25">
      <c r="B8" s="34" t="s">
        <v>21</v>
      </c>
      <c r="C8" s="197" t="s">
        <v>296</v>
      </c>
      <c r="D8" s="197" t="s">
        <v>23</v>
      </c>
      <c r="E8" s="53" t="s">
        <v>24</v>
      </c>
      <c r="F8" s="53" t="s">
        <v>25</v>
      </c>
      <c r="G8" s="53" t="s">
        <v>26</v>
      </c>
      <c r="H8" s="57" t="s">
        <v>27</v>
      </c>
      <c r="I8" s="54" t="s">
        <v>28</v>
      </c>
      <c r="J8" s="53" t="s">
        <v>15</v>
      </c>
      <c r="K8" s="57" t="s">
        <v>29</v>
      </c>
      <c r="L8" s="57" t="s">
        <v>30</v>
      </c>
      <c r="M8" s="57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25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  <c r="U9" s="75"/>
    </row>
    <row r="10" spans="1:25" ht="29.25" customHeight="1" x14ac:dyDescent="0.4">
      <c r="B10" s="201">
        <v>44744</v>
      </c>
      <c r="C10" s="195">
        <f>$K$5</f>
        <v>14038.29</v>
      </c>
      <c r="D10" s="195">
        <f>$L$5</f>
        <v>2526.8922000000002</v>
      </c>
      <c r="E10" s="108">
        <v>2352.7178744770004</v>
      </c>
      <c r="F10" s="195">
        <v>0</v>
      </c>
      <c r="G10" s="195">
        <v>1973.1289943349996</v>
      </c>
      <c r="H10" s="108">
        <v>2.2372759124999999</v>
      </c>
      <c r="I10" s="108">
        <v>380.44878817800003</v>
      </c>
      <c r="J10" s="195">
        <v>0</v>
      </c>
      <c r="K10" s="108">
        <v>2.9987586159999999</v>
      </c>
      <c r="L10" s="195">
        <v>0</v>
      </c>
      <c r="M10" s="195">
        <v>0</v>
      </c>
      <c r="N10" s="195">
        <v>0</v>
      </c>
      <c r="O10" s="196">
        <f>SUM(E10:N10)</f>
        <v>4711.5316915184994</v>
      </c>
      <c r="P10" s="196">
        <f>O10-D10</f>
        <v>2184.6394915184992</v>
      </c>
      <c r="Q10" s="155">
        <f>ROUND((O10/C10%),4)</f>
        <v>33.561999999999998</v>
      </c>
      <c r="R10" s="148">
        <f t="shared" ref="R10:R23" si="0">(O10*10^7)/10^5</f>
        <v>471153.16915184999</v>
      </c>
      <c r="T10" s="78">
        <v>140.44878817800003</v>
      </c>
      <c r="U10">
        <v>240</v>
      </c>
      <c r="V10" s="75">
        <f>I10-U10</f>
        <v>140.44878817800003</v>
      </c>
      <c r="W10" t="b">
        <f>T10=V10</f>
        <v>1</v>
      </c>
      <c r="X10" s="75">
        <f>T10-V10</f>
        <v>0</v>
      </c>
      <c r="Y10" s="78">
        <f>T10+U10</f>
        <v>380.44878817800003</v>
      </c>
    </row>
    <row r="11" spans="1:25" ht="29.25" customHeight="1" x14ac:dyDescent="0.4">
      <c r="B11" s="201">
        <f>B10+1</f>
        <v>44745</v>
      </c>
      <c r="C11" s="195">
        <f t="shared" ref="C11:C23" si="1">$K$5</f>
        <v>14038.29</v>
      </c>
      <c r="D11" s="195">
        <f t="shared" ref="D11:D23" si="2">$L$5</f>
        <v>2526.8922000000002</v>
      </c>
      <c r="E11" s="108">
        <v>2352.7104485139994</v>
      </c>
      <c r="F11" s="195">
        <v>0</v>
      </c>
      <c r="G11" s="195">
        <v>1973.3607907479995</v>
      </c>
      <c r="H11" s="108">
        <v>2.2372759124999999</v>
      </c>
      <c r="I11" s="108">
        <v>379.85166817800001</v>
      </c>
      <c r="J11" s="195">
        <v>0</v>
      </c>
      <c r="K11" s="108">
        <v>2.9987586159999999</v>
      </c>
      <c r="L11" s="195">
        <v>0</v>
      </c>
      <c r="M11" s="195">
        <v>0</v>
      </c>
      <c r="N11" s="195">
        <v>0</v>
      </c>
      <c r="O11" s="196">
        <f t="shared" ref="O11:O12" si="3">SUM(E11:N11)</f>
        <v>4711.1589419684988</v>
      </c>
      <c r="P11" s="196">
        <f t="shared" ref="P11:P12" si="4">O11-D11</f>
        <v>2184.2667419684985</v>
      </c>
      <c r="Q11" s="155">
        <f>ROUND((O11/C11%),4)</f>
        <v>33.559399999999997</v>
      </c>
      <c r="R11" s="148">
        <f t="shared" si="0"/>
        <v>471115.8941968499</v>
      </c>
      <c r="T11" s="78">
        <v>139.85166817800001</v>
      </c>
      <c r="U11">
        <v>240</v>
      </c>
      <c r="V11" s="75">
        <f t="shared" ref="V11:V23" si="5">I11-U11</f>
        <v>139.85166817800001</v>
      </c>
      <c r="W11" t="b">
        <f t="shared" ref="W11:W23" si="6">T11=V11</f>
        <v>1</v>
      </c>
      <c r="X11" s="75">
        <f t="shared" ref="X11:X23" si="7">T11-V11</f>
        <v>0</v>
      </c>
      <c r="Y11" s="78">
        <f t="shared" ref="Y11:Y23" si="8">T11+U11</f>
        <v>379.85166817800001</v>
      </c>
    </row>
    <row r="12" spans="1:25" ht="29.25" customHeight="1" x14ac:dyDescent="0.4">
      <c r="B12" s="201">
        <f>B11+1</f>
        <v>44746</v>
      </c>
      <c r="C12" s="195">
        <f t="shared" si="1"/>
        <v>14038.29</v>
      </c>
      <c r="D12" s="195">
        <f t="shared" si="2"/>
        <v>2526.8922000000002</v>
      </c>
      <c r="E12" s="108">
        <v>2352.7030225509998</v>
      </c>
      <c r="F12" s="195">
        <v>0</v>
      </c>
      <c r="G12" s="195">
        <v>2075.1556859579996</v>
      </c>
      <c r="H12" s="108">
        <v>2.2372759124999999</v>
      </c>
      <c r="I12" s="108">
        <v>390.69497610500002</v>
      </c>
      <c r="J12" s="195">
        <v>0</v>
      </c>
      <c r="K12" s="108">
        <v>2.5203066629999999</v>
      </c>
      <c r="L12" s="195">
        <v>0</v>
      </c>
      <c r="M12" s="195">
        <v>0</v>
      </c>
      <c r="N12" s="195">
        <v>0</v>
      </c>
      <c r="O12" s="196">
        <f t="shared" si="3"/>
        <v>4823.3112671894996</v>
      </c>
      <c r="P12" s="196">
        <f t="shared" si="4"/>
        <v>2296.4190671894994</v>
      </c>
      <c r="Q12" s="155">
        <f t="shared" ref="Q12:Q23" si="9">ROUND((O12/C12%),4)</f>
        <v>34.3583</v>
      </c>
      <c r="R12" s="148">
        <f t="shared" si="0"/>
        <v>482331.12671894999</v>
      </c>
      <c r="T12" s="78">
        <v>86.694976105000023</v>
      </c>
      <c r="U12" s="88">
        <v>304</v>
      </c>
      <c r="V12" s="75">
        <f t="shared" si="5"/>
        <v>86.694976105000023</v>
      </c>
      <c r="W12" t="b">
        <f t="shared" si="6"/>
        <v>1</v>
      </c>
      <c r="X12" s="75">
        <f t="shared" si="7"/>
        <v>0</v>
      </c>
      <c r="Y12" s="78">
        <f t="shared" si="8"/>
        <v>390.69497610500002</v>
      </c>
    </row>
    <row r="13" spans="1:25" ht="29.25" customHeight="1" x14ac:dyDescent="0.4">
      <c r="B13" s="201">
        <f t="shared" ref="B13:B23" si="10">B12+1</f>
        <v>44747</v>
      </c>
      <c r="C13" s="195">
        <f t="shared" si="1"/>
        <v>14038.29</v>
      </c>
      <c r="D13" s="195">
        <f t="shared" si="2"/>
        <v>2526.8922000000002</v>
      </c>
      <c r="E13" s="108">
        <v>2352.6955965880011</v>
      </c>
      <c r="F13" s="195">
        <v>0</v>
      </c>
      <c r="G13" s="195">
        <v>2176.932880376</v>
      </c>
      <c r="H13" s="108">
        <v>2.2372759124999999</v>
      </c>
      <c r="I13" s="108">
        <v>241.17727827600004</v>
      </c>
      <c r="J13" s="195">
        <v>0</v>
      </c>
      <c r="K13" s="108">
        <v>2.6314929579999999</v>
      </c>
      <c r="L13" s="195">
        <v>0</v>
      </c>
      <c r="M13" s="195">
        <v>0</v>
      </c>
      <c r="N13" s="195">
        <v>0</v>
      </c>
      <c r="O13" s="196">
        <f t="shared" ref="O13:O15" si="11">SUM(E13:N13)</f>
        <v>4775.6745241105009</v>
      </c>
      <c r="P13" s="196">
        <f t="shared" ref="P13:P15" si="12">O13-D13</f>
        <v>2248.7823241105007</v>
      </c>
      <c r="Q13" s="155">
        <f t="shared" si="9"/>
        <v>34.018900000000002</v>
      </c>
      <c r="R13" s="148">
        <f t="shared" si="0"/>
        <v>477567.45241105009</v>
      </c>
      <c r="T13" s="78">
        <v>92.177278276000024</v>
      </c>
      <c r="U13">
        <v>149</v>
      </c>
      <c r="V13" s="75">
        <f t="shared" si="5"/>
        <v>92.177278276000038</v>
      </c>
      <c r="W13" t="b">
        <f t="shared" si="6"/>
        <v>1</v>
      </c>
      <c r="X13" s="75">
        <f t="shared" si="7"/>
        <v>0</v>
      </c>
      <c r="Y13" s="78">
        <f t="shared" si="8"/>
        <v>241.17727827600004</v>
      </c>
    </row>
    <row r="14" spans="1:25" ht="29.25" customHeight="1" x14ac:dyDescent="0.4">
      <c r="B14" s="201">
        <f t="shared" si="10"/>
        <v>44748</v>
      </c>
      <c r="C14" s="195">
        <f t="shared" si="1"/>
        <v>14038.29</v>
      </c>
      <c r="D14" s="195">
        <f t="shared" si="2"/>
        <v>2526.8922000000002</v>
      </c>
      <c r="E14" s="108">
        <v>2362.1125039570002</v>
      </c>
      <c r="F14" s="195">
        <v>0</v>
      </c>
      <c r="G14" s="195">
        <v>2177.212653259</v>
      </c>
      <c r="H14" s="108">
        <v>2.2372759124999999</v>
      </c>
      <c r="I14" s="108">
        <v>283.37660627600002</v>
      </c>
      <c r="J14" s="195">
        <v>0</v>
      </c>
      <c r="K14" s="108">
        <v>4.1418707599999998</v>
      </c>
      <c r="L14" s="195">
        <v>0</v>
      </c>
      <c r="M14" s="195">
        <v>0</v>
      </c>
      <c r="N14" s="195">
        <v>0</v>
      </c>
      <c r="O14" s="196">
        <f t="shared" si="11"/>
        <v>4829.0809101645</v>
      </c>
      <c r="P14" s="196">
        <f t="shared" si="12"/>
        <v>2302.1887101644998</v>
      </c>
      <c r="Q14" s="155">
        <f t="shared" si="9"/>
        <v>34.3994</v>
      </c>
      <c r="R14" s="148">
        <f t="shared" si="0"/>
        <v>482908.09101644997</v>
      </c>
      <c r="T14" s="78">
        <v>96.376606276000018</v>
      </c>
      <c r="U14">
        <v>187</v>
      </c>
      <c r="V14" s="75">
        <f t="shared" si="5"/>
        <v>96.376606276000018</v>
      </c>
      <c r="W14" t="b">
        <f t="shared" si="6"/>
        <v>1</v>
      </c>
      <c r="X14" s="75">
        <f t="shared" si="7"/>
        <v>0</v>
      </c>
      <c r="Y14" s="78">
        <f t="shared" si="8"/>
        <v>283.37660627600002</v>
      </c>
    </row>
    <row r="15" spans="1:25" ht="29.25" customHeight="1" x14ac:dyDescent="0.4">
      <c r="A15" s="90"/>
      <c r="B15" s="201">
        <f t="shared" si="10"/>
        <v>44749</v>
      </c>
      <c r="C15" s="195">
        <f t="shared" si="1"/>
        <v>14038.29</v>
      </c>
      <c r="D15" s="195">
        <f t="shared" si="2"/>
        <v>2526.8922000000002</v>
      </c>
      <c r="E15" s="108">
        <v>2366.7694759100009</v>
      </c>
      <c r="F15" s="195">
        <v>0</v>
      </c>
      <c r="G15" s="195">
        <v>2162.3026626759993</v>
      </c>
      <c r="H15" s="108">
        <v>2.2372759124999999</v>
      </c>
      <c r="I15" s="108">
        <v>281.02517112999999</v>
      </c>
      <c r="J15" s="195">
        <v>0</v>
      </c>
      <c r="K15" s="108">
        <v>9.5400971650000006</v>
      </c>
      <c r="L15" s="195">
        <v>0</v>
      </c>
      <c r="M15" s="195">
        <v>0</v>
      </c>
      <c r="N15" s="195">
        <v>0</v>
      </c>
      <c r="O15" s="196">
        <f t="shared" si="11"/>
        <v>4821.8746827934992</v>
      </c>
      <c r="P15" s="196">
        <f t="shared" si="12"/>
        <v>2294.982482793499</v>
      </c>
      <c r="Q15" s="155">
        <f t="shared" si="9"/>
        <v>34.347999999999999</v>
      </c>
      <c r="R15" s="148">
        <f t="shared" si="0"/>
        <v>482187.46827934991</v>
      </c>
      <c r="T15" s="78">
        <v>100.02517113000002</v>
      </c>
      <c r="U15">
        <v>181</v>
      </c>
      <c r="V15" s="75">
        <f t="shared" si="5"/>
        <v>100.02517112999999</v>
      </c>
      <c r="W15" t="b">
        <f t="shared" si="6"/>
        <v>1</v>
      </c>
      <c r="X15" s="75">
        <f t="shared" si="7"/>
        <v>0</v>
      </c>
      <c r="Y15" s="78">
        <f t="shared" si="8"/>
        <v>281.02517112999999</v>
      </c>
    </row>
    <row r="16" spans="1:25" ht="29.25" customHeight="1" x14ac:dyDescent="0.4">
      <c r="A16" s="90"/>
      <c r="B16" s="201">
        <f t="shared" si="10"/>
        <v>44750</v>
      </c>
      <c r="C16" s="195">
        <f t="shared" si="1"/>
        <v>14038.29</v>
      </c>
      <c r="D16" s="195">
        <f t="shared" si="2"/>
        <v>2526.8922000000002</v>
      </c>
      <c r="E16" s="108">
        <v>2447.1458186970003</v>
      </c>
      <c r="F16" s="195">
        <v>0</v>
      </c>
      <c r="G16" s="195">
        <v>1974.9265792450005</v>
      </c>
      <c r="H16" s="108">
        <v>2.2372759124999999</v>
      </c>
      <c r="I16" s="108">
        <v>303.02653815500003</v>
      </c>
      <c r="J16" s="195">
        <v>0</v>
      </c>
      <c r="K16" s="108">
        <v>5.3594249969999996</v>
      </c>
      <c r="L16" s="195">
        <v>0</v>
      </c>
      <c r="M16" s="195">
        <v>0</v>
      </c>
      <c r="N16" s="195">
        <v>0</v>
      </c>
      <c r="O16" s="196">
        <f t="shared" ref="O16:O23" si="13">SUM(E16:N16)</f>
        <v>4732.6956370065009</v>
      </c>
      <c r="P16" s="196">
        <f t="shared" ref="P16:P23" si="14">O16-D16</f>
        <v>2205.8034370065006</v>
      </c>
      <c r="Q16" s="155">
        <f t="shared" si="9"/>
        <v>33.712800000000001</v>
      </c>
      <c r="R16" s="148">
        <f t="shared" si="0"/>
        <v>473269.56370065012</v>
      </c>
      <c r="T16" s="78">
        <v>101.02653815500003</v>
      </c>
      <c r="U16">
        <v>202</v>
      </c>
      <c r="V16" s="75">
        <f t="shared" si="5"/>
        <v>101.02653815500003</v>
      </c>
      <c r="W16" t="b">
        <f t="shared" si="6"/>
        <v>1</v>
      </c>
      <c r="X16" s="75">
        <f t="shared" si="7"/>
        <v>0</v>
      </c>
      <c r="Y16" s="78">
        <f t="shared" si="8"/>
        <v>303.02653815500003</v>
      </c>
    </row>
    <row r="17" spans="1:25" ht="29.25" customHeight="1" x14ac:dyDescent="0.4">
      <c r="A17" s="90"/>
      <c r="B17" s="201">
        <f t="shared" si="10"/>
        <v>44751</v>
      </c>
      <c r="C17" s="195">
        <f t="shared" si="1"/>
        <v>14038.29</v>
      </c>
      <c r="D17" s="195">
        <f t="shared" si="2"/>
        <v>2526.8922000000002</v>
      </c>
      <c r="E17" s="108">
        <v>2439.7649252040001</v>
      </c>
      <c r="F17" s="195">
        <v>0</v>
      </c>
      <c r="G17" s="195">
        <v>1975.1584198080006</v>
      </c>
      <c r="H17" s="108">
        <v>2.2372759124999999</v>
      </c>
      <c r="I17" s="108">
        <v>310.23950145500004</v>
      </c>
      <c r="J17" s="195">
        <v>0</v>
      </c>
      <c r="K17" s="108">
        <v>5.3594249969999996</v>
      </c>
      <c r="L17" s="195">
        <v>0</v>
      </c>
      <c r="M17" s="195">
        <v>0</v>
      </c>
      <c r="N17" s="195">
        <v>0</v>
      </c>
      <c r="O17" s="196">
        <f t="shared" si="13"/>
        <v>4732.7595473765014</v>
      </c>
      <c r="P17" s="196">
        <f t="shared" si="14"/>
        <v>2205.8673473765011</v>
      </c>
      <c r="Q17" s="155">
        <f t="shared" si="9"/>
        <v>33.713200000000001</v>
      </c>
      <c r="R17" s="148">
        <f t="shared" si="0"/>
        <v>473275.95473765017</v>
      </c>
      <c r="T17" s="78">
        <v>108.23950145500002</v>
      </c>
      <c r="U17">
        <v>202</v>
      </c>
      <c r="V17" s="75">
        <f t="shared" si="5"/>
        <v>108.23950145500004</v>
      </c>
      <c r="W17" t="b">
        <f t="shared" si="6"/>
        <v>1</v>
      </c>
      <c r="X17" s="75">
        <f t="shared" si="7"/>
        <v>0</v>
      </c>
      <c r="Y17" s="78">
        <f t="shared" si="8"/>
        <v>310.23950145500004</v>
      </c>
    </row>
    <row r="18" spans="1:25" ht="29.25" customHeight="1" x14ac:dyDescent="0.4">
      <c r="A18" s="90"/>
      <c r="B18" s="201">
        <f t="shared" si="10"/>
        <v>44752</v>
      </c>
      <c r="C18" s="195">
        <f t="shared" si="1"/>
        <v>14038.29</v>
      </c>
      <c r="D18" s="195">
        <f t="shared" si="2"/>
        <v>2526.8922000000002</v>
      </c>
      <c r="E18" s="108">
        <v>2437.6509437570003</v>
      </c>
      <c r="F18" s="195">
        <v>0</v>
      </c>
      <c r="G18" s="195">
        <v>1975.3902603719998</v>
      </c>
      <c r="H18" s="108">
        <v>2.2372759124999999</v>
      </c>
      <c r="I18" s="108">
        <v>309.77763145500001</v>
      </c>
      <c r="J18" s="195">
        <v>0</v>
      </c>
      <c r="K18" s="108">
        <v>5.3594249969999996</v>
      </c>
      <c r="L18" s="195">
        <v>0</v>
      </c>
      <c r="M18" s="195">
        <v>0</v>
      </c>
      <c r="N18" s="195">
        <v>0</v>
      </c>
      <c r="O18" s="196">
        <f t="shared" si="13"/>
        <v>4730.4155364935004</v>
      </c>
      <c r="P18" s="196">
        <f t="shared" si="14"/>
        <v>2203.5233364935002</v>
      </c>
      <c r="Q18" s="155">
        <f t="shared" si="9"/>
        <v>33.6965</v>
      </c>
      <c r="R18" s="148">
        <f t="shared" si="0"/>
        <v>473041.55364935007</v>
      </c>
      <c r="T18" s="78">
        <v>107.77763145500002</v>
      </c>
      <c r="U18">
        <v>202</v>
      </c>
      <c r="V18" s="75">
        <f t="shared" si="5"/>
        <v>107.77763145500001</v>
      </c>
      <c r="W18" t="b">
        <f t="shared" si="6"/>
        <v>1</v>
      </c>
      <c r="X18" s="75">
        <f t="shared" si="7"/>
        <v>0</v>
      </c>
      <c r="Y18" s="78">
        <f t="shared" si="8"/>
        <v>309.77763145500001</v>
      </c>
    </row>
    <row r="19" spans="1:25" ht="29.25" customHeight="1" x14ac:dyDescent="0.4">
      <c r="A19" s="90"/>
      <c r="B19" s="201">
        <f t="shared" si="10"/>
        <v>44753</v>
      </c>
      <c r="C19" s="195">
        <f t="shared" si="1"/>
        <v>14038.29</v>
      </c>
      <c r="D19" s="195">
        <f t="shared" si="2"/>
        <v>2526.8922000000002</v>
      </c>
      <c r="E19" s="108">
        <v>2456.540540809</v>
      </c>
      <c r="F19" s="195">
        <v>0</v>
      </c>
      <c r="G19" s="195">
        <v>1975.7029679410007</v>
      </c>
      <c r="H19" s="108">
        <v>2.2372759124999999</v>
      </c>
      <c r="I19" s="108">
        <v>263.975277011</v>
      </c>
      <c r="J19" s="195">
        <v>0</v>
      </c>
      <c r="K19" s="108">
        <v>10.128184913</v>
      </c>
      <c r="L19" s="195">
        <v>0</v>
      </c>
      <c r="M19" s="195">
        <v>0</v>
      </c>
      <c r="N19" s="195">
        <v>0</v>
      </c>
      <c r="O19" s="196">
        <f t="shared" si="13"/>
        <v>4708.5842465865007</v>
      </c>
      <c r="P19" s="196">
        <f t="shared" si="14"/>
        <v>2181.6920465865005</v>
      </c>
      <c r="Q19" s="155">
        <f t="shared" si="9"/>
        <v>33.540999999999997</v>
      </c>
      <c r="R19" s="148">
        <f t="shared" si="0"/>
        <v>470858.42465865007</v>
      </c>
      <c r="T19" s="78">
        <v>109.97527701100002</v>
      </c>
      <c r="U19">
        <v>154</v>
      </c>
      <c r="V19" s="75">
        <f t="shared" si="5"/>
        <v>109.975277011</v>
      </c>
      <c r="W19" t="b">
        <f t="shared" si="6"/>
        <v>1</v>
      </c>
      <c r="X19" s="75">
        <f t="shared" si="7"/>
        <v>0</v>
      </c>
      <c r="Y19" s="78">
        <f t="shared" si="8"/>
        <v>263.975277011</v>
      </c>
    </row>
    <row r="20" spans="1:25" ht="29.25" customHeight="1" x14ac:dyDescent="0.4">
      <c r="A20" s="90"/>
      <c r="B20" s="201">
        <f t="shared" si="10"/>
        <v>44754</v>
      </c>
      <c r="C20" s="195">
        <f t="shared" si="1"/>
        <v>14038.29</v>
      </c>
      <c r="D20" s="195">
        <f t="shared" si="2"/>
        <v>2526.8922000000002</v>
      </c>
      <c r="E20" s="108">
        <v>2112.0456148450003</v>
      </c>
      <c r="F20" s="195">
        <v>0</v>
      </c>
      <c r="G20" s="195">
        <v>2381.3283560629998</v>
      </c>
      <c r="H20" s="108">
        <v>2.2372759124999999</v>
      </c>
      <c r="I20" s="108">
        <v>219.75717331100003</v>
      </c>
      <c r="J20" s="195">
        <v>0</v>
      </c>
      <c r="K20" s="108">
        <v>5.0028069290000001</v>
      </c>
      <c r="L20" s="195">
        <v>0</v>
      </c>
      <c r="M20" s="195">
        <v>0</v>
      </c>
      <c r="N20" s="195">
        <v>0</v>
      </c>
      <c r="O20" s="196">
        <f t="shared" si="13"/>
        <v>4720.3712270605001</v>
      </c>
      <c r="P20" s="196">
        <f t="shared" si="14"/>
        <v>2193.4790270604999</v>
      </c>
      <c r="Q20" s="155">
        <f t="shared" si="9"/>
        <v>33.625</v>
      </c>
      <c r="R20" s="148">
        <f t="shared" si="0"/>
        <v>472037.12270605005</v>
      </c>
      <c r="T20" s="78">
        <v>110.75717331100002</v>
      </c>
      <c r="U20">
        <v>109</v>
      </c>
      <c r="V20" s="75">
        <f t="shared" si="5"/>
        <v>110.75717331100003</v>
      </c>
      <c r="W20" t="b">
        <f t="shared" si="6"/>
        <v>1</v>
      </c>
      <c r="X20" s="75">
        <f t="shared" si="7"/>
        <v>0</v>
      </c>
      <c r="Y20" s="78">
        <f t="shared" si="8"/>
        <v>219.75717331100003</v>
      </c>
    </row>
    <row r="21" spans="1:25" ht="29.25" customHeight="1" x14ac:dyDescent="0.4">
      <c r="A21" s="90"/>
      <c r="B21" s="201">
        <f t="shared" si="10"/>
        <v>44755</v>
      </c>
      <c r="C21" s="195">
        <f t="shared" si="1"/>
        <v>14038.29</v>
      </c>
      <c r="D21" s="195">
        <f t="shared" si="2"/>
        <v>2526.8922000000002</v>
      </c>
      <c r="E21" s="108">
        <v>2102.6361888820002</v>
      </c>
      <c r="F21" s="195">
        <v>0</v>
      </c>
      <c r="G21" s="195">
        <v>2381.6061917719999</v>
      </c>
      <c r="H21" s="108">
        <v>2.2372759124999999</v>
      </c>
      <c r="I21" s="108">
        <v>231.34154181100001</v>
      </c>
      <c r="J21" s="195">
        <v>0</v>
      </c>
      <c r="K21" s="108">
        <v>2.9350234820000001</v>
      </c>
      <c r="L21" s="195">
        <v>0</v>
      </c>
      <c r="M21" s="195">
        <v>0</v>
      </c>
      <c r="N21" s="195">
        <v>0</v>
      </c>
      <c r="O21" s="196">
        <f t="shared" si="13"/>
        <v>4720.7562218595003</v>
      </c>
      <c r="P21" s="196">
        <f t="shared" si="14"/>
        <v>2193.8640218595001</v>
      </c>
      <c r="Q21" s="155">
        <f t="shared" si="9"/>
        <v>33.627699999999997</v>
      </c>
      <c r="R21" s="148">
        <f t="shared" si="0"/>
        <v>472075.62218594999</v>
      </c>
      <c r="T21" s="78">
        <v>110.34154181100001</v>
      </c>
      <c r="U21">
        <v>121</v>
      </c>
      <c r="V21" s="75">
        <f t="shared" si="5"/>
        <v>110.34154181100001</v>
      </c>
      <c r="W21" t="b">
        <f t="shared" si="6"/>
        <v>1</v>
      </c>
      <c r="X21" s="75">
        <f t="shared" si="7"/>
        <v>0</v>
      </c>
      <c r="Y21" s="78">
        <f t="shared" si="8"/>
        <v>231.34154181100001</v>
      </c>
    </row>
    <row r="22" spans="1:25" ht="29.25" customHeight="1" x14ac:dyDescent="0.4">
      <c r="A22" s="90"/>
      <c r="B22" s="201">
        <f t="shared" si="10"/>
        <v>44756</v>
      </c>
      <c r="C22" s="195">
        <f t="shared" si="1"/>
        <v>14038.29</v>
      </c>
      <c r="D22" s="195">
        <f t="shared" si="2"/>
        <v>2526.8922000000002</v>
      </c>
      <c r="E22" s="108">
        <v>2291.0261379180006</v>
      </c>
      <c r="F22" s="195">
        <v>0</v>
      </c>
      <c r="G22" s="195">
        <v>2179.4790451220001</v>
      </c>
      <c r="H22" s="108">
        <v>2.2372759124999999</v>
      </c>
      <c r="I22" s="108">
        <v>252.49534821100002</v>
      </c>
      <c r="J22" s="195">
        <v>0</v>
      </c>
      <c r="K22" s="108">
        <v>6.7118518569999992</v>
      </c>
      <c r="L22" s="195">
        <v>0</v>
      </c>
      <c r="M22" s="195">
        <v>0</v>
      </c>
      <c r="N22" s="195">
        <v>0</v>
      </c>
      <c r="O22" s="196">
        <f t="shared" si="13"/>
        <v>4731.9496590205008</v>
      </c>
      <c r="P22" s="196">
        <f t="shared" si="14"/>
        <v>2205.0574590205006</v>
      </c>
      <c r="Q22" s="155">
        <f t="shared" si="9"/>
        <v>33.707500000000003</v>
      </c>
      <c r="R22" s="148">
        <f t="shared" si="0"/>
        <v>473194.96590205008</v>
      </c>
      <c r="T22" s="78">
        <v>114.49534821100002</v>
      </c>
      <c r="U22">
        <v>138</v>
      </c>
      <c r="V22" s="75">
        <f t="shared" si="5"/>
        <v>114.49534821100002</v>
      </c>
      <c r="W22" t="b">
        <f t="shared" si="6"/>
        <v>1</v>
      </c>
      <c r="X22" s="75">
        <f t="shared" si="7"/>
        <v>0</v>
      </c>
      <c r="Y22" s="78">
        <f t="shared" si="8"/>
        <v>252.49534821100002</v>
      </c>
    </row>
    <row r="23" spans="1:25" ht="29.25" customHeight="1" x14ac:dyDescent="0.4">
      <c r="A23" s="90"/>
      <c r="B23" s="201">
        <f t="shared" si="10"/>
        <v>44757</v>
      </c>
      <c r="C23" s="195">
        <f t="shared" si="1"/>
        <v>14038.29</v>
      </c>
      <c r="D23" s="195">
        <f t="shared" si="2"/>
        <v>2526.8922000000002</v>
      </c>
      <c r="E23" s="108">
        <v>2291.0187119540001</v>
      </c>
      <c r="F23" s="195">
        <v>0</v>
      </c>
      <c r="G23" s="195">
        <v>2179.761571604</v>
      </c>
      <c r="H23" s="108">
        <v>2.2372759124999999</v>
      </c>
      <c r="I23" s="108">
        <v>128.36251248600001</v>
      </c>
      <c r="J23" s="195">
        <v>0</v>
      </c>
      <c r="K23" s="108">
        <v>9.479787696999999</v>
      </c>
      <c r="L23" s="195">
        <v>0</v>
      </c>
      <c r="M23" s="195">
        <v>0</v>
      </c>
      <c r="N23" s="195">
        <v>0</v>
      </c>
      <c r="O23" s="196">
        <f t="shared" si="13"/>
        <v>4610.8598596535003</v>
      </c>
      <c r="P23" s="196">
        <f t="shared" si="14"/>
        <v>2083.9676596535</v>
      </c>
      <c r="Q23" s="155">
        <f t="shared" si="9"/>
        <v>32.844900000000003</v>
      </c>
      <c r="R23" s="148">
        <f t="shared" si="0"/>
        <v>461085.98596535006</v>
      </c>
      <c r="T23" s="78">
        <v>108.36251248600001</v>
      </c>
      <c r="U23">
        <v>20</v>
      </c>
      <c r="V23" s="75">
        <f t="shared" si="5"/>
        <v>108.36251248600001</v>
      </c>
      <c r="W23" t="b">
        <f t="shared" si="6"/>
        <v>1</v>
      </c>
      <c r="X23" s="75">
        <f t="shared" si="7"/>
        <v>0</v>
      </c>
      <c r="Y23" s="78">
        <f t="shared" si="8"/>
        <v>128.36251248600001</v>
      </c>
    </row>
    <row r="24" spans="1:25" ht="29.25" customHeight="1" x14ac:dyDescent="0.4">
      <c r="A24" s="90"/>
      <c r="B24" s="132" t="s">
        <v>4</v>
      </c>
      <c r="C24" s="108">
        <v>0</v>
      </c>
      <c r="D24" s="198">
        <f>SUM(D10:D23)</f>
        <v>35376.490800000014</v>
      </c>
      <c r="E24" s="198">
        <f>SUM(E10:E23)</f>
        <v>32717.537804063002</v>
      </c>
      <c r="F24" s="198">
        <f>SUM(F10:F23)</f>
        <v>0</v>
      </c>
      <c r="G24" s="198">
        <f>SUM(G10:G23)</f>
        <v>29561.447059279002</v>
      </c>
      <c r="H24" s="198">
        <f>SUM(H10:H23)</f>
        <v>31.321862774999996</v>
      </c>
      <c r="I24" s="198">
        <f t="shared" ref="I24:O24" si="15">SUM(I10:I23)</f>
        <v>3975.5500120380002</v>
      </c>
      <c r="J24" s="198">
        <f t="shared" si="15"/>
        <v>0</v>
      </c>
      <c r="K24" s="198">
        <f t="shared" si="15"/>
        <v>75.16721464699998</v>
      </c>
      <c r="L24" s="198">
        <f t="shared" si="15"/>
        <v>0</v>
      </c>
      <c r="M24" s="198">
        <f t="shared" si="15"/>
        <v>0</v>
      </c>
      <c r="N24" s="198">
        <f t="shared" si="15"/>
        <v>0</v>
      </c>
      <c r="O24" s="199">
        <f t="shared" si="15"/>
        <v>66361.023952802003</v>
      </c>
      <c r="P24" s="199">
        <f>SUM(P10:P23)</f>
        <v>30984.533152802</v>
      </c>
      <c r="Q24" s="155"/>
    </row>
    <row r="25" spans="1:25" ht="29.25" customHeight="1" x14ac:dyDescent="0.4">
      <c r="A25" s="90"/>
      <c r="B25" s="132" t="s">
        <v>3</v>
      </c>
      <c r="C25" s="108">
        <v>0</v>
      </c>
      <c r="D25" s="198">
        <f>AVERAGE(D10:D23)</f>
        <v>2526.8922000000011</v>
      </c>
      <c r="E25" s="198">
        <f t="shared" ref="E25:P25" si="16">AVERAGE(E10:E23)</f>
        <v>2336.9669860045001</v>
      </c>
      <c r="F25" s="198">
        <f t="shared" si="16"/>
        <v>0</v>
      </c>
      <c r="G25" s="198">
        <f t="shared" si="16"/>
        <v>2111.531932805643</v>
      </c>
      <c r="H25" s="198">
        <f t="shared" si="16"/>
        <v>2.2372759124999999</v>
      </c>
      <c r="I25" s="198">
        <f t="shared" si="16"/>
        <v>283.96785800271431</v>
      </c>
      <c r="J25" s="198">
        <f t="shared" si="16"/>
        <v>0</v>
      </c>
      <c r="K25" s="198">
        <f t="shared" si="16"/>
        <v>5.3690867604999983</v>
      </c>
      <c r="L25" s="198">
        <f t="shared" si="16"/>
        <v>0</v>
      </c>
      <c r="M25" s="198">
        <f t="shared" si="16"/>
        <v>0</v>
      </c>
      <c r="N25" s="198">
        <f t="shared" si="16"/>
        <v>0</v>
      </c>
      <c r="O25" s="200">
        <f t="shared" si="16"/>
        <v>4740.0731394858576</v>
      </c>
      <c r="P25" s="200">
        <f t="shared" si="16"/>
        <v>2213.1809394858569</v>
      </c>
      <c r="Q25" s="155"/>
    </row>
    <row r="26" spans="1:25" x14ac:dyDescent="0.4">
      <c r="B26" s="21"/>
      <c r="C26" s="5"/>
      <c r="D26" s="5"/>
      <c r="E26" s="202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25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44"/>
      <c r="P27" s="1"/>
      <c r="Q27" s="156"/>
    </row>
    <row r="28" spans="1:25" ht="27" thickBot="1" x14ac:dyDescent="0.45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89" t="s">
        <v>225</v>
      </c>
      <c r="L28" s="189" t="s">
        <v>224</v>
      </c>
      <c r="M28" s="1"/>
      <c r="N28" s="1"/>
      <c r="O28" s="1"/>
      <c r="P28" s="1"/>
      <c r="Q28" s="156"/>
    </row>
    <row r="29" spans="1:25" ht="27" thickBot="1" x14ac:dyDescent="0.45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203">
        <v>873332413.5</v>
      </c>
      <c r="L29" s="172">
        <v>94797876.969999999</v>
      </c>
      <c r="M29" s="1"/>
      <c r="N29" s="1"/>
      <c r="O29" s="1"/>
      <c r="P29" s="1"/>
      <c r="Q29" s="156"/>
    </row>
    <row r="30" spans="1:25" ht="27" thickBot="1" x14ac:dyDescent="0.45">
      <c r="B30" s="5"/>
      <c r="C30" s="1"/>
      <c r="D30" s="1"/>
      <c r="E30" s="1"/>
      <c r="F30" s="1"/>
      <c r="G30" s="1"/>
      <c r="H30" s="1"/>
      <c r="I30" s="1"/>
      <c r="J30" s="1"/>
      <c r="K30" s="203">
        <v>89483700</v>
      </c>
      <c r="L30" s="246"/>
      <c r="M30" s="1"/>
      <c r="N30" s="22" t="s">
        <v>35</v>
      </c>
      <c r="O30" s="22"/>
      <c r="P30" s="22"/>
      <c r="Q30" s="156"/>
    </row>
    <row r="31" spans="1:25" ht="27" thickBot="1" x14ac:dyDescent="0.45">
      <c r="B31" s="5"/>
      <c r="C31" s="1"/>
      <c r="D31" s="74"/>
      <c r="E31" s="1"/>
      <c r="F31" s="1"/>
      <c r="G31" s="5"/>
      <c r="H31" s="192"/>
      <c r="I31" s="22"/>
      <c r="J31" s="22"/>
      <c r="K31" s="203">
        <v>67883</v>
      </c>
      <c r="L31" s="246"/>
      <c r="M31" s="192"/>
      <c r="N31" s="194"/>
      <c r="O31" s="22"/>
      <c r="P31" s="22"/>
      <c r="Q31" s="156"/>
    </row>
    <row r="32" spans="1:25" ht="27" thickBot="1" x14ac:dyDescent="0.45">
      <c r="B32" s="5"/>
      <c r="C32" s="1"/>
      <c r="D32" s="74"/>
      <c r="E32" s="1"/>
      <c r="F32" s="1"/>
      <c r="G32" s="5"/>
      <c r="H32" s="192"/>
      <c r="I32" s="22"/>
      <c r="J32" s="22"/>
      <c r="K32" s="203">
        <v>120809684.76000001</v>
      </c>
      <c r="L32" s="246"/>
      <c r="M32" s="192"/>
      <c r="N32" s="194"/>
      <c r="O32" s="22"/>
      <c r="P32" s="22"/>
      <c r="Q32" s="156"/>
    </row>
    <row r="33" spans="2:17" ht="29.25" thickBot="1" x14ac:dyDescent="0.5">
      <c r="B33" s="5"/>
      <c r="C33" s="1"/>
      <c r="D33" s="74"/>
      <c r="E33" s="1"/>
      <c r="F33" s="1"/>
      <c r="G33" s="5"/>
      <c r="H33" s="192"/>
      <c r="I33" s="22"/>
      <c r="J33" s="212" t="s">
        <v>280</v>
      </c>
      <c r="K33" s="214">
        <f>SUM(K29:K32)</f>
        <v>1083693681.26</v>
      </c>
      <c r="L33" s="233"/>
      <c r="M33" s="192"/>
      <c r="N33" s="194"/>
      <c r="O33" s="22"/>
      <c r="P33" s="22"/>
      <c r="Q33" s="156"/>
    </row>
    <row r="34" spans="2:17" ht="29.25" thickBot="1" x14ac:dyDescent="0.5">
      <c r="B34" s="5"/>
      <c r="C34" s="1"/>
      <c r="D34" s="74"/>
      <c r="E34" s="1"/>
      <c r="F34" s="1"/>
      <c r="G34" s="5"/>
      <c r="H34" s="192"/>
      <c r="I34" s="216" t="s">
        <v>279</v>
      </c>
      <c r="J34" s="212" t="s">
        <v>273</v>
      </c>
      <c r="K34" s="203">
        <v>200000000</v>
      </c>
      <c r="L34" s="233"/>
      <c r="M34" s="192"/>
      <c r="N34" s="194"/>
      <c r="O34" s="22"/>
      <c r="P34" s="22"/>
      <c r="Q34" s="156"/>
    </row>
    <row r="35" spans="2:17" x14ac:dyDescent="0.4">
      <c r="B35" s="5"/>
      <c r="C35" s="1"/>
      <c r="D35" s="1"/>
      <c r="E35" s="1"/>
      <c r="F35" s="1"/>
      <c r="G35" s="5"/>
      <c r="H35" s="192"/>
      <c r="I35" s="242" t="s">
        <v>230</v>
      </c>
      <c r="J35" s="243"/>
      <c r="K35" s="203">
        <f>SUM(K33:K34)</f>
        <v>1283693681.26</v>
      </c>
      <c r="L35" s="206">
        <f>SUM(L29:L32)</f>
        <v>94797876.969999999</v>
      </c>
      <c r="M35" s="192"/>
      <c r="N35" s="194"/>
      <c r="O35" s="22"/>
      <c r="P35" s="22"/>
    </row>
    <row r="36" spans="2:17" x14ac:dyDescent="0.4">
      <c r="B36" s="5" t="s">
        <v>41</v>
      </c>
      <c r="C36" s="1"/>
      <c r="D36" s="1"/>
      <c r="E36" s="1"/>
      <c r="F36" s="1"/>
      <c r="G36" s="5"/>
      <c r="H36" s="192"/>
      <c r="I36" s="242" t="s">
        <v>231</v>
      </c>
      <c r="J36" s="243"/>
      <c r="K36" s="188">
        <f>K35/10^7</f>
        <v>128.36936812600001</v>
      </c>
      <c r="L36" s="207">
        <f>L35/10^7</f>
        <v>9.479787696999999</v>
      </c>
      <c r="M36" s="192"/>
      <c r="N36" s="194"/>
      <c r="O36" s="22"/>
      <c r="P36" s="22"/>
    </row>
    <row r="37" spans="2:17" x14ac:dyDescent="0.4">
      <c r="B37" s="5" t="s">
        <v>8</v>
      </c>
      <c r="G37" s="14"/>
      <c r="H37" s="192"/>
      <c r="N37" s="22" t="s">
        <v>10</v>
      </c>
    </row>
    <row r="38" spans="2:17" x14ac:dyDescent="0.4">
      <c r="B38" s="14"/>
      <c r="G38" s="14"/>
      <c r="H38" s="192"/>
      <c r="K38" s="88"/>
    </row>
    <row r="39" spans="2:17" x14ac:dyDescent="0.4">
      <c r="B39" s="14"/>
      <c r="G39" s="14"/>
      <c r="H39" s="192"/>
      <c r="K39" s="88"/>
    </row>
    <row r="40" spans="2:17" x14ac:dyDescent="0.4">
      <c r="B40" s="14"/>
      <c r="H40" s="192"/>
      <c r="I40" s="88"/>
      <c r="K40" s="88"/>
    </row>
    <row r="41" spans="2:17" x14ac:dyDescent="0.4">
      <c r="H41" s="88"/>
      <c r="I41" s="88"/>
      <c r="K41" s="88"/>
    </row>
    <row r="42" spans="2:17" x14ac:dyDescent="0.4">
      <c r="H42" s="88"/>
      <c r="I42" s="88"/>
      <c r="K42" s="162"/>
    </row>
    <row r="43" spans="2:17" x14ac:dyDescent="0.4">
      <c r="H43" s="88"/>
      <c r="I43" s="88"/>
    </row>
  </sheetData>
  <mergeCells count="3">
    <mergeCell ref="L30:L32"/>
    <mergeCell ref="I35:J35"/>
    <mergeCell ref="I36:J36"/>
  </mergeCells>
  <pageMargins left="0.7" right="0.7" top="0.75" bottom="0.75" header="0.3" footer="0.3"/>
  <pageSetup paperSize="9"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zoomScale="55" zoomScaleNormal="55" workbookViewId="0">
      <selection activeCell="C9" sqref="C9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23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20.140625" bestFit="1" customWidth="1"/>
    <col min="11" max="11" width="40.7109375" customWidth="1"/>
    <col min="12" max="12" width="34.570312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  <col min="19" max="19" width="19.42578125" customWidth="1"/>
    <col min="20" max="20" width="16" customWidth="1"/>
    <col min="21" max="21" width="17" customWidth="1"/>
    <col min="22" max="22" width="13" customWidth="1"/>
  </cols>
  <sheetData>
    <row r="1" spans="1:23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23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58"/>
      <c r="M2" s="84"/>
      <c r="N2" s="85"/>
      <c r="O2" s="85"/>
      <c r="P2" s="85"/>
    </row>
    <row r="3" spans="1:23" x14ac:dyDescent="0.4">
      <c r="B3" s="45" t="s">
        <v>52</v>
      </c>
      <c r="C3" s="1"/>
      <c r="D3" s="74"/>
      <c r="E3" s="85"/>
      <c r="F3" s="8"/>
      <c r="G3" s="8"/>
      <c r="H3" s="8"/>
      <c r="I3" s="8"/>
      <c r="J3" s="8"/>
      <c r="K3" s="85"/>
      <c r="L3" s="85"/>
      <c r="M3" s="8"/>
      <c r="N3" s="8"/>
      <c r="O3" s="8"/>
      <c r="P3" s="85"/>
    </row>
    <row r="4" spans="1:23" ht="22.5" customHeight="1" x14ac:dyDescent="0.45">
      <c r="B4" s="46" t="s">
        <v>13</v>
      </c>
      <c r="C4" s="17"/>
      <c r="D4" s="17"/>
      <c r="E4" s="15"/>
      <c r="F4" s="15"/>
      <c r="G4" s="47" t="s">
        <v>290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23" x14ac:dyDescent="0.4">
      <c r="B5" s="45" t="s">
        <v>50</v>
      </c>
      <c r="C5" s="1"/>
      <c r="D5" s="157"/>
      <c r="E5" s="158"/>
      <c r="F5" s="11"/>
      <c r="G5" s="11"/>
      <c r="H5" s="100"/>
      <c r="I5" s="100"/>
      <c r="J5" s="11"/>
      <c r="K5" s="220">
        <v>14353.72</v>
      </c>
      <c r="L5" s="221">
        <f>K5*18/100</f>
        <v>2583.6695999999997</v>
      </c>
      <c r="M5" s="2"/>
      <c r="N5" s="2"/>
      <c r="O5" s="2"/>
      <c r="P5" s="2"/>
      <c r="Q5" s="149"/>
    </row>
    <row r="6" spans="1:23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23" x14ac:dyDescent="0.4">
      <c r="B7" s="27"/>
      <c r="C7" s="24"/>
      <c r="D7" s="28"/>
      <c r="E7" s="44" t="s">
        <v>256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23" s="33" customFormat="1" ht="126" customHeight="1" x14ac:dyDescent="0.25">
      <c r="B8" s="34" t="s">
        <v>21</v>
      </c>
      <c r="C8" s="197" t="s">
        <v>297</v>
      </c>
      <c r="D8" s="197" t="s">
        <v>23</v>
      </c>
      <c r="E8" s="53" t="s">
        <v>24</v>
      </c>
      <c r="F8" s="53" t="s">
        <v>25</v>
      </c>
      <c r="G8" s="53" t="s">
        <v>26</v>
      </c>
      <c r="H8" s="57" t="s">
        <v>27</v>
      </c>
      <c r="I8" s="54" t="s">
        <v>28</v>
      </c>
      <c r="J8" s="53" t="s">
        <v>15</v>
      </c>
      <c r="K8" s="57" t="s">
        <v>29</v>
      </c>
      <c r="L8" s="57" t="s">
        <v>30</v>
      </c>
      <c r="M8" s="57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23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23" ht="29.25" customHeight="1" x14ac:dyDescent="0.4">
      <c r="B10" s="201">
        <v>44758</v>
      </c>
      <c r="C10" s="195">
        <f>$K$5</f>
        <v>14353.72</v>
      </c>
      <c r="D10" s="195">
        <f>$L$5</f>
        <v>2583.6695999999997</v>
      </c>
      <c r="E10" s="108">
        <v>2291.0112859910005</v>
      </c>
      <c r="F10" s="195">
        <v>0</v>
      </c>
      <c r="G10" s="195">
        <v>2180.0153099610006</v>
      </c>
      <c r="H10" s="108">
        <v>1.7263812593571604</v>
      </c>
      <c r="I10" s="108">
        <v>139.57612435000001</v>
      </c>
      <c r="J10" s="195">
        <v>0</v>
      </c>
      <c r="K10" s="108">
        <v>11.469175867000001</v>
      </c>
      <c r="L10" s="195">
        <v>0</v>
      </c>
      <c r="M10" s="195">
        <v>0</v>
      </c>
      <c r="N10" s="195">
        <v>0</v>
      </c>
      <c r="O10" s="196">
        <f>SUM(E10:N10)</f>
        <v>4623.7982774283582</v>
      </c>
      <c r="P10" s="196">
        <f>O10-D10</f>
        <v>2040.1286774283585</v>
      </c>
      <c r="Q10" s="155">
        <f>ROUND((O10/C10%),4)</f>
        <v>32.213200000000001</v>
      </c>
      <c r="R10" s="148">
        <f t="shared" ref="R10:R23" si="0">(O10*10^7)/10^5</f>
        <v>462379.82774283586</v>
      </c>
      <c r="T10">
        <v>110.57612435000001</v>
      </c>
      <c r="U10" s="75">
        <v>29</v>
      </c>
      <c r="V10" s="75">
        <f>T10+U10</f>
        <v>139.57612435000001</v>
      </c>
      <c r="W10" s="75">
        <f>V10-I10</f>
        <v>0</v>
      </c>
    </row>
    <row r="11" spans="1:23" ht="29.25" customHeight="1" x14ac:dyDescent="0.4">
      <c r="B11" s="201">
        <f>B10+1</f>
        <v>44759</v>
      </c>
      <c r="C11" s="195">
        <f t="shared" ref="C11:C23" si="1">$K$5</f>
        <v>14353.72</v>
      </c>
      <c r="D11" s="195">
        <f t="shared" ref="D11:D23" si="2">$L$5</f>
        <v>2583.6695999999997</v>
      </c>
      <c r="E11" s="108">
        <v>2291.003860028</v>
      </c>
      <c r="F11" s="195">
        <v>0</v>
      </c>
      <c r="G11" s="195">
        <v>2180.2690483169999</v>
      </c>
      <c r="H11" s="108">
        <v>1.7263812593571604</v>
      </c>
      <c r="I11" s="108">
        <v>139.23839813200004</v>
      </c>
      <c r="J11" s="195">
        <v>0</v>
      </c>
      <c r="K11" s="108">
        <v>11.469175867000001</v>
      </c>
      <c r="L11" s="195">
        <v>0</v>
      </c>
      <c r="M11" s="195">
        <v>0</v>
      </c>
      <c r="N11" s="195">
        <v>0</v>
      </c>
      <c r="O11" s="196">
        <f t="shared" ref="O11:O12" si="3">SUM(E11:N11)</f>
        <v>4623.7068636033564</v>
      </c>
      <c r="P11" s="196">
        <f t="shared" ref="P11:P23" si="4">O11-D11</f>
        <v>2040.0372636033567</v>
      </c>
      <c r="Q11" s="155">
        <f>ROUND((O11/C11%),4)</f>
        <v>32.212600000000002</v>
      </c>
      <c r="R11" s="148">
        <f t="shared" si="0"/>
        <v>462370.68636033562</v>
      </c>
      <c r="T11">
        <v>110.23839813200003</v>
      </c>
      <c r="U11" s="75">
        <v>29</v>
      </c>
      <c r="V11" s="75">
        <f t="shared" ref="V11:V23" si="5">T11+U11</f>
        <v>139.23839813200004</v>
      </c>
      <c r="W11" s="75">
        <f t="shared" ref="W11:W23" si="6">V11-I11</f>
        <v>0</v>
      </c>
    </row>
    <row r="12" spans="1:23" ht="29.25" customHeight="1" x14ac:dyDescent="0.4">
      <c r="B12" s="201">
        <f>B11+1</f>
        <v>44760</v>
      </c>
      <c r="C12" s="195">
        <f t="shared" si="1"/>
        <v>14353.72</v>
      </c>
      <c r="D12" s="195">
        <f t="shared" si="2"/>
        <v>2583.6695999999997</v>
      </c>
      <c r="E12" s="108">
        <v>2120.1735775850002</v>
      </c>
      <c r="F12" s="195">
        <v>0</v>
      </c>
      <c r="G12" s="195">
        <v>2368.8233735360004</v>
      </c>
      <c r="H12" s="108">
        <v>1.7263812593571604</v>
      </c>
      <c r="I12" s="108">
        <v>210.49952692900001</v>
      </c>
      <c r="J12" s="195">
        <v>0</v>
      </c>
      <c r="K12" s="108">
        <v>1.664239467</v>
      </c>
      <c r="L12" s="195">
        <v>0</v>
      </c>
      <c r="M12" s="195">
        <v>0</v>
      </c>
      <c r="N12" s="195">
        <v>0</v>
      </c>
      <c r="O12" s="196">
        <f t="shared" si="3"/>
        <v>4702.8870987763576</v>
      </c>
      <c r="P12" s="196">
        <f t="shared" si="4"/>
        <v>2119.2174987763578</v>
      </c>
      <c r="Q12" s="155">
        <f t="shared" ref="Q12:Q23" si="7">ROUND((O12/C12%),4)</f>
        <v>32.764200000000002</v>
      </c>
      <c r="R12" s="148">
        <f t="shared" si="0"/>
        <v>470288.7098776357</v>
      </c>
      <c r="T12">
        <v>101.49952692900003</v>
      </c>
      <c r="U12" s="75">
        <v>109</v>
      </c>
      <c r="V12" s="75">
        <f t="shared" si="5"/>
        <v>210.49952692900001</v>
      </c>
      <c r="W12" s="75">
        <f t="shared" si="6"/>
        <v>0</v>
      </c>
    </row>
    <row r="13" spans="1:23" ht="29.25" customHeight="1" x14ac:dyDescent="0.4">
      <c r="B13" s="201">
        <f t="shared" ref="B13:B23" si="8">B12+1</f>
        <v>44761</v>
      </c>
      <c r="C13" s="195">
        <f t="shared" si="1"/>
        <v>14353.72</v>
      </c>
      <c r="D13" s="195">
        <f t="shared" si="2"/>
        <v>2583.6695999999997</v>
      </c>
      <c r="E13" s="108">
        <v>2197.0641331040006</v>
      </c>
      <c r="F13" s="195">
        <v>0</v>
      </c>
      <c r="G13" s="195">
        <v>2231.4862565499998</v>
      </c>
      <c r="H13" s="108">
        <v>1.7263812593571604</v>
      </c>
      <c r="I13" s="108">
        <v>256.38777180200003</v>
      </c>
      <c r="J13" s="195">
        <v>0</v>
      </c>
      <c r="K13" s="108">
        <v>3.9694813420000004</v>
      </c>
      <c r="L13" s="195">
        <v>0</v>
      </c>
      <c r="M13" s="195">
        <v>0</v>
      </c>
      <c r="N13" s="195">
        <v>0</v>
      </c>
      <c r="O13" s="196">
        <f t="shared" ref="O13:O15" si="9">SUM(E13:N13)</f>
        <v>4690.6340240573581</v>
      </c>
      <c r="P13" s="196">
        <f t="shared" si="4"/>
        <v>2106.9644240573584</v>
      </c>
      <c r="Q13" s="155">
        <f t="shared" si="7"/>
        <v>32.678899999999999</v>
      </c>
      <c r="R13" s="148">
        <f t="shared" si="0"/>
        <v>469063.4024057358</v>
      </c>
      <c r="T13">
        <v>101.38777180200002</v>
      </c>
      <c r="U13" s="75">
        <v>155</v>
      </c>
      <c r="V13" s="75">
        <f t="shared" si="5"/>
        <v>256.38777180200003</v>
      </c>
      <c r="W13" s="75">
        <f t="shared" si="6"/>
        <v>0</v>
      </c>
    </row>
    <row r="14" spans="1:23" ht="29.25" customHeight="1" x14ac:dyDescent="0.4">
      <c r="B14" s="201">
        <f t="shared" si="8"/>
        <v>44762</v>
      </c>
      <c r="C14" s="195">
        <f t="shared" si="1"/>
        <v>14353.72</v>
      </c>
      <c r="D14" s="195">
        <f t="shared" si="2"/>
        <v>2583.6695999999997</v>
      </c>
      <c r="E14" s="108">
        <v>2196.5090821380008</v>
      </c>
      <c r="F14" s="195">
        <v>0</v>
      </c>
      <c r="G14" s="195">
        <v>2282.3480995349996</v>
      </c>
      <c r="H14" s="108">
        <v>1.7263812593571604</v>
      </c>
      <c r="I14" s="108">
        <v>189.39318063200002</v>
      </c>
      <c r="J14" s="195">
        <v>0</v>
      </c>
      <c r="K14" s="108">
        <v>1.3695930359999999</v>
      </c>
      <c r="L14" s="195">
        <v>0</v>
      </c>
      <c r="M14" s="195">
        <v>0</v>
      </c>
      <c r="N14" s="195">
        <v>0</v>
      </c>
      <c r="O14" s="196">
        <f t="shared" si="9"/>
        <v>4671.3463366003571</v>
      </c>
      <c r="P14" s="196">
        <f t="shared" si="4"/>
        <v>2087.6767366003573</v>
      </c>
      <c r="Q14" s="155">
        <f t="shared" si="7"/>
        <v>32.544499999999999</v>
      </c>
      <c r="R14" s="148">
        <f t="shared" si="0"/>
        <v>467134.63366003573</v>
      </c>
      <c r="T14">
        <v>97.393180632000025</v>
      </c>
      <c r="U14" s="75">
        <v>92</v>
      </c>
      <c r="V14" s="75">
        <f t="shared" si="5"/>
        <v>189.39318063200002</v>
      </c>
      <c r="W14" s="75">
        <f t="shared" si="6"/>
        <v>0</v>
      </c>
    </row>
    <row r="15" spans="1:23" ht="29.25" customHeight="1" x14ac:dyDescent="0.4">
      <c r="A15" s="90"/>
      <c r="B15" s="201">
        <f t="shared" si="8"/>
        <v>44763</v>
      </c>
      <c r="C15" s="195">
        <f t="shared" si="1"/>
        <v>14353.72</v>
      </c>
      <c r="D15" s="195">
        <f t="shared" si="2"/>
        <v>2583.6695999999997</v>
      </c>
      <c r="E15" s="108">
        <v>2201.742631177</v>
      </c>
      <c r="F15" s="195">
        <v>0</v>
      </c>
      <c r="G15" s="195">
        <v>2282.6274838220002</v>
      </c>
      <c r="H15" s="108">
        <v>1.7263812593571604</v>
      </c>
      <c r="I15" s="108">
        <v>207.37758683200002</v>
      </c>
      <c r="J15" s="195">
        <v>0</v>
      </c>
      <c r="K15" s="108">
        <v>2.3536859739999998</v>
      </c>
      <c r="L15" s="195">
        <v>0</v>
      </c>
      <c r="M15" s="195">
        <v>0</v>
      </c>
      <c r="N15" s="195">
        <v>0</v>
      </c>
      <c r="O15" s="196">
        <f t="shared" si="9"/>
        <v>4695.8277690643572</v>
      </c>
      <c r="P15" s="196">
        <f t="shared" si="4"/>
        <v>2112.1581690643575</v>
      </c>
      <c r="Q15" s="155">
        <f t="shared" si="7"/>
        <v>32.7151</v>
      </c>
      <c r="R15" s="148">
        <f t="shared" si="0"/>
        <v>469582.77690643573</v>
      </c>
      <c r="T15">
        <v>94.37758683200002</v>
      </c>
      <c r="U15" s="75">
        <v>113</v>
      </c>
      <c r="V15" s="75">
        <f t="shared" si="5"/>
        <v>207.37758683200002</v>
      </c>
      <c r="W15" s="75">
        <f t="shared" si="6"/>
        <v>0</v>
      </c>
    </row>
    <row r="16" spans="1:23" ht="29.25" customHeight="1" x14ac:dyDescent="0.4">
      <c r="A16" s="90"/>
      <c r="B16" s="201">
        <f t="shared" si="8"/>
        <v>44764</v>
      </c>
      <c r="C16" s="195">
        <f t="shared" si="1"/>
        <v>14353.72</v>
      </c>
      <c r="D16" s="195">
        <f t="shared" si="2"/>
        <v>2583.6695999999997</v>
      </c>
      <c r="E16" s="108">
        <v>2197.041855213</v>
      </c>
      <c r="F16" s="195">
        <v>0</v>
      </c>
      <c r="G16" s="195">
        <v>2384.1067131589998</v>
      </c>
      <c r="H16" s="108">
        <v>1.7263812593571604</v>
      </c>
      <c r="I16" s="108">
        <v>111.62896793200002</v>
      </c>
      <c r="J16" s="195">
        <v>0</v>
      </c>
      <c r="K16" s="108">
        <v>4.0314614740000003</v>
      </c>
      <c r="L16" s="195">
        <v>0</v>
      </c>
      <c r="M16" s="195">
        <v>0</v>
      </c>
      <c r="N16" s="195">
        <v>0</v>
      </c>
      <c r="O16" s="196">
        <f t="shared" ref="O16:O23" si="10">SUM(E16:N16)</f>
        <v>4698.5353790373574</v>
      </c>
      <c r="P16" s="196">
        <f t="shared" si="4"/>
        <v>2114.8657790373577</v>
      </c>
      <c r="Q16" s="155">
        <f t="shared" si="7"/>
        <v>32.733899999999998</v>
      </c>
      <c r="R16" s="148">
        <f t="shared" si="0"/>
        <v>469853.53790373571</v>
      </c>
      <c r="T16">
        <v>91.628967932000023</v>
      </c>
      <c r="U16" s="75">
        <v>20</v>
      </c>
      <c r="V16" s="75">
        <f t="shared" si="5"/>
        <v>111.62896793200002</v>
      </c>
      <c r="W16" s="75">
        <f t="shared" si="6"/>
        <v>0</v>
      </c>
    </row>
    <row r="17" spans="1:23" ht="29.25" customHeight="1" x14ac:dyDescent="0.4">
      <c r="A17" s="90"/>
      <c r="B17" s="201">
        <f t="shared" si="8"/>
        <v>44765</v>
      </c>
      <c r="C17" s="195">
        <f t="shared" si="1"/>
        <v>14353.72</v>
      </c>
      <c r="D17" s="195">
        <f t="shared" si="2"/>
        <v>2583.6695999999997</v>
      </c>
      <c r="E17" s="108">
        <v>2197.0344292500013</v>
      </c>
      <c r="F17" s="195">
        <v>0</v>
      </c>
      <c r="G17" s="195">
        <v>2384.3845488690004</v>
      </c>
      <c r="H17" s="108">
        <v>1.7263812593571604</v>
      </c>
      <c r="I17" s="108">
        <v>116.67247490200002</v>
      </c>
      <c r="J17" s="195">
        <v>0</v>
      </c>
      <c r="K17" s="108">
        <v>4.0314614740000003</v>
      </c>
      <c r="L17" s="195">
        <v>0</v>
      </c>
      <c r="M17" s="195">
        <v>0</v>
      </c>
      <c r="N17" s="195">
        <v>0</v>
      </c>
      <c r="O17" s="196">
        <f t="shared" si="10"/>
        <v>4703.8492957543594</v>
      </c>
      <c r="P17" s="196">
        <f t="shared" si="4"/>
        <v>2120.1796957543597</v>
      </c>
      <c r="Q17" s="155">
        <f t="shared" si="7"/>
        <v>32.770899999999997</v>
      </c>
      <c r="R17" s="148">
        <f t="shared" si="0"/>
        <v>470384.92957543593</v>
      </c>
      <c r="T17">
        <v>96.672474902000019</v>
      </c>
      <c r="U17" s="75">
        <v>20</v>
      </c>
      <c r="V17" s="75">
        <f t="shared" si="5"/>
        <v>116.67247490200002</v>
      </c>
      <c r="W17" s="75">
        <f t="shared" si="6"/>
        <v>0</v>
      </c>
    </row>
    <row r="18" spans="1:23" ht="29.25" customHeight="1" x14ac:dyDescent="0.4">
      <c r="A18" s="90"/>
      <c r="B18" s="201">
        <f t="shared" si="8"/>
        <v>44766</v>
      </c>
      <c r="C18" s="195">
        <f t="shared" si="1"/>
        <v>14353.72</v>
      </c>
      <c r="D18" s="195">
        <f t="shared" si="2"/>
        <v>2583.6695999999997</v>
      </c>
      <c r="E18" s="108">
        <v>2197.0270032869998</v>
      </c>
      <c r="F18" s="195">
        <v>0</v>
      </c>
      <c r="G18" s="195">
        <v>2384.662384579</v>
      </c>
      <c r="H18" s="108">
        <v>1.7263812593571604</v>
      </c>
      <c r="I18" s="108">
        <v>116.60545660200003</v>
      </c>
      <c r="J18" s="195">
        <v>0</v>
      </c>
      <c r="K18" s="108">
        <v>4.0314614740000003</v>
      </c>
      <c r="L18" s="195">
        <v>0</v>
      </c>
      <c r="M18" s="195">
        <v>0</v>
      </c>
      <c r="N18" s="195">
        <v>0</v>
      </c>
      <c r="O18" s="196">
        <f t="shared" si="10"/>
        <v>4704.052687201357</v>
      </c>
      <c r="P18" s="196">
        <f t="shared" si="4"/>
        <v>2120.3830872013573</v>
      </c>
      <c r="Q18" s="155">
        <f t="shared" si="7"/>
        <v>32.772399999999998</v>
      </c>
      <c r="R18" s="148">
        <f t="shared" si="0"/>
        <v>470405.26872013573</v>
      </c>
      <c r="T18">
        <v>96.605456602000032</v>
      </c>
      <c r="U18" s="75">
        <v>20</v>
      </c>
      <c r="V18" s="75">
        <f t="shared" si="5"/>
        <v>116.60545660200003</v>
      </c>
      <c r="W18" s="75">
        <f t="shared" si="6"/>
        <v>0</v>
      </c>
    </row>
    <row r="19" spans="1:23" ht="29.25" customHeight="1" x14ac:dyDescent="0.4">
      <c r="A19" s="90"/>
      <c r="B19" s="201">
        <f t="shared" si="8"/>
        <v>44767</v>
      </c>
      <c r="C19" s="195">
        <f t="shared" si="1"/>
        <v>14353.72</v>
      </c>
      <c r="D19" s="195">
        <f t="shared" si="2"/>
        <v>2583.6695999999997</v>
      </c>
      <c r="E19" s="108">
        <v>2196.4719523230006</v>
      </c>
      <c r="F19" s="195">
        <v>0</v>
      </c>
      <c r="G19" s="195">
        <v>2384.9402202899996</v>
      </c>
      <c r="H19" s="108">
        <v>1.7263812593571604</v>
      </c>
      <c r="I19" s="108">
        <v>115.81924046800002</v>
      </c>
      <c r="J19" s="195">
        <v>0</v>
      </c>
      <c r="K19" s="108">
        <v>1.6006295740000001</v>
      </c>
      <c r="L19" s="195">
        <v>0</v>
      </c>
      <c r="M19" s="195">
        <v>0</v>
      </c>
      <c r="N19" s="195">
        <v>0</v>
      </c>
      <c r="O19" s="196">
        <f t="shared" si="10"/>
        <v>4700.5584239143573</v>
      </c>
      <c r="P19" s="196">
        <f t="shared" si="4"/>
        <v>2116.8888239143575</v>
      </c>
      <c r="Q19" s="155">
        <f t="shared" si="7"/>
        <v>32.747999999999998</v>
      </c>
      <c r="R19" s="148">
        <f t="shared" si="0"/>
        <v>470055.8423914357</v>
      </c>
      <c r="T19">
        <v>99.819240468000018</v>
      </c>
      <c r="U19" s="75">
        <v>16</v>
      </c>
      <c r="V19" s="75">
        <f t="shared" si="5"/>
        <v>115.81924046800002</v>
      </c>
      <c r="W19" s="75">
        <f t="shared" si="6"/>
        <v>0</v>
      </c>
    </row>
    <row r="20" spans="1:23" ht="29.25" customHeight="1" x14ac:dyDescent="0.4">
      <c r="A20" s="90"/>
      <c r="B20" s="201">
        <f t="shared" si="8"/>
        <v>44768</v>
      </c>
      <c r="C20" s="195">
        <f t="shared" si="1"/>
        <v>14353.72</v>
      </c>
      <c r="D20" s="195">
        <f t="shared" si="2"/>
        <v>2583.6695999999997</v>
      </c>
      <c r="E20" s="108">
        <v>2146.4802856189999</v>
      </c>
      <c r="F20" s="195">
        <v>0</v>
      </c>
      <c r="G20" s="195">
        <v>2385.2180560010001</v>
      </c>
      <c r="H20" s="108">
        <v>1.7263812593571604</v>
      </c>
      <c r="I20" s="108">
        <v>180.02861327300002</v>
      </c>
      <c r="J20" s="195">
        <v>0</v>
      </c>
      <c r="K20" s="108">
        <v>1.7110074239999999</v>
      </c>
      <c r="L20" s="195">
        <v>0</v>
      </c>
      <c r="M20" s="195">
        <v>0</v>
      </c>
      <c r="N20" s="195">
        <v>0</v>
      </c>
      <c r="O20" s="196">
        <f t="shared" si="10"/>
        <v>4715.1643435763572</v>
      </c>
      <c r="P20" s="196">
        <f t="shared" si="4"/>
        <v>2131.4947435763575</v>
      </c>
      <c r="Q20" s="155">
        <f t="shared" si="7"/>
        <v>32.849800000000002</v>
      </c>
      <c r="R20" s="148">
        <f t="shared" si="0"/>
        <v>471516.43435763574</v>
      </c>
      <c r="T20">
        <v>126.02861327300002</v>
      </c>
      <c r="U20" s="75">
        <v>54</v>
      </c>
      <c r="V20" s="75">
        <f t="shared" si="5"/>
        <v>180.02861327300002</v>
      </c>
      <c r="W20" s="75">
        <f t="shared" si="6"/>
        <v>0</v>
      </c>
    </row>
    <row r="21" spans="1:23" ht="29.25" customHeight="1" x14ac:dyDescent="0.4">
      <c r="A21" s="90"/>
      <c r="B21" s="201">
        <f t="shared" si="8"/>
        <v>44769</v>
      </c>
      <c r="C21" s="195">
        <f t="shared" si="1"/>
        <v>14353.72</v>
      </c>
      <c r="D21" s="195">
        <f t="shared" si="2"/>
        <v>2583.6695999999997</v>
      </c>
      <c r="E21" s="108">
        <v>2177.098212333</v>
      </c>
      <c r="F21" s="195">
        <v>0</v>
      </c>
      <c r="G21" s="195">
        <v>2385.4958917109998</v>
      </c>
      <c r="H21" s="108">
        <v>1.7263812593571604</v>
      </c>
      <c r="I21" s="108">
        <v>123.80941964000003</v>
      </c>
      <c r="J21" s="195">
        <v>0</v>
      </c>
      <c r="K21" s="108">
        <v>2.022718029</v>
      </c>
      <c r="L21" s="195">
        <v>0</v>
      </c>
      <c r="M21" s="195">
        <v>0</v>
      </c>
      <c r="N21" s="195">
        <v>0</v>
      </c>
      <c r="O21" s="196">
        <f t="shared" si="10"/>
        <v>4690.1526229723568</v>
      </c>
      <c r="P21" s="196">
        <f t="shared" si="4"/>
        <v>2106.483022972357</v>
      </c>
      <c r="Q21" s="155">
        <f t="shared" si="7"/>
        <v>32.6755</v>
      </c>
      <c r="R21" s="148">
        <f t="shared" si="0"/>
        <v>469015.26229723566</v>
      </c>
      <c r="T21">
        <v>123.80941964000003</v>
      </c>
      <c r="U21" s="75">
        <v>0</v>
      </c>
      <c r="V21" s="75">
        <f t="shared" si="5"/>
        <v>123.80941964000003</v>
      </c>
      <c r="W21" s="75">
        <f t="shared" si="6"/>
        <v>0</v>
      </c>
    </row>
    <row r="22" spans="1:23" ht="29.25" customHeight="1" x14ac:dyDescent="0.4">
      <c r="A22" s="90"/>
      <c r="B22" s="201">
        <f t="shared" si="8"/>
        <v>44770</v>
      </c>
      <c r="C22" s="195">
        <f t="shared" si="1"/>
        <v>14353.72</v>
      </c>
      <c r="D22" s="195">
        <f t="shared" si="2"/>
        <v>2583.6695999999997</v>
      </c>
      <c r="E22" s="108">
        <v>2268.1331744329996</v>
      </c>
      <c r="F22" s="195">
        <v>0</v>
      </c>
      <c r="G22" s="195">
        <v>2275.0141190700001</v>
      </c>
      <c r="H22" s="108">
        <v>1.7263812593571604</v>
      </c>
      <c r="I22" s="108">
        <v>383.48095855000003</v>
      </c>
      <c r="J22" s="195">
        <v>0</v>
      </c>
      <c r="K22" s="108">
        <v>0.82338852800000006</v>
      </c>
      <c r="L22" s="195">
        <v>0</v>
      </c>
      <c r="M22" s="195">
        <v>0</v>
      </c>
      <c r="N22" s="195">
        <v>0</v>
      </c>
      <c r="O22" s="196">
        <f t="shared" si="10"/>
        <v>4929.1780218403565</v>
      </c>
      <c r="P22" s="196">
        <f t="shared" si="4"/>
        <v>2345.5084218403567</v>
      </c>
      <c r="Q22" s="155">
        <f t="shared" si="7"/>
        <v>34.340800000000002</v>
      </c>
      <c r="R22" s="148">
        <f t="shared" si="0"/>
        <v>492917.80218403565</v>
      </c>
      <c r="T22">
        <v>72.480958550000025</v>
      </c>
      <c r="U22" s="75">
        <v>311</v>
      </c>
      <c r="V22" s="75">
        <f t="shared" si="5"/>
        <v>383.48095855000003</v>
      </c>
      <c r="W22" s="75">
        <f t="shared" si="6"/>
        <v>0</v>
      </c>
    </row>
    <row r="23" spans="1:23" ht="29.25" customHeight="1" x14ac:dyDescent="0.4">
      <c r="A23" s="90"/>
      <c r="B23" s="201">
        <f t="shared" si="8"/>
        <v>44771</v>
      </c>
      <c r="C23" s="195">
        <f t="shared" si="1"/>
        <v>14353.72</v>
      </c>
      <c r="D23" s="195">
        <f t="shared" si="2"/>
        <v>2583.6695999999997</v>
      </c>
      <c r="E23" s="108">
        <v>2206.1633109720005</v>
      </c>
      <c r="F23" s="195">
        <v>0</v>
      </c>
      <c r="G23" s="195">
        <v>2037.1063864290002</v>
      </c>
      <c r="H23" s="108">
        <v>1.7263812593571604</v>
      </c>
      <c r="I23" s="108">
        <v>406.62638398500002</v>
      </c>
      <c r="J23" s="195">
        <v>0</v>
      </c>
      <c r="K23" s="108">
        <v>1.213862878</v>
      </c>
      <c r="L23" s="195">
        <v>0</v>
      </c>
      <c r="M23" s="195">
        <v>0</v>
      </c>
      <c r="N23" s="195">
        <v>0</v>
      </c>
      <c r="O23" s="196">
        <f t="shared" si="10"/>
        <v>4652.836325523358</v>
      </c>
      <c r="P23" s="196">
        <f t="shared" si="4"/>
        <v>2069.1667255233583</v>
      </c>
      <c r="Q23" s="155">
        <f t="shared" si="7"/>
        <v>32.415500000000002</v>
      </c>
      <c r="R23" s="148">
        <f t="shared" si="0"/>
        <v>465283.6325523358</v>
      </c>
      <c r="T23">
        <v>126.62638398500002</v>
      </c>
      <c r="U23">
        <v>280</v>
      </c>
      <c r="V23" s="75">
        <f t="shared" si="5"/>
        <v>406.62638398500002</v>
      </c>
      <c r="W23" s="75">
        <f t="shared" si="6"/>
        <v>0</v>
      </c>
    </row>
    <row r="24" spans="1:23" ht="29.25" customHeight="1" x14ac:dyDescent="0.4">
      <c r="A24" s="90"/>
      <c r="B24" s="132" t="s">
        <v>4</v>
      </c>
      <c r="C24" s="108">
        <v>0</v>
      </c>
      <c r="D24" s="198">
        <f>SUM(D10:D23)</f>
        <v>36171.374400000001</v>
      </c>
      <c r="E24" s="198">
        <f>SUM(E10:E23)</f>
        <v>30882.954793452998</v>
      </c>
      <c r="F24" s="198">
        <f>SUM(F10:F23)</f>
        <v>0</v>
      </c>
      <c r="G24" s="198">
        <f>SUM(G10:G23)</f>
        <v>32146.497891829003</v>
      </c>
      <c r="H24" s="198">
        <f>SUM(H10:H23)</f>
        <v>24.169337631000246</v>
      </c>
      <c r="I24" s="198">
        <f t="shared" ref="I24:O24" si="11">SUM(I10:I23)</f>
        <v>2697.1441040290001</v>
      </c>
      <c r="J24" s="198">
        <f t="shared" si="11"/>
        <v>0</v>
      </c>
      <c r="K24" s="198">
        <f t="shared" si="11"/>
        <v>51.761342407999997</v>
      </c>
      <c r="L24" s="198">
        <f t="shared" si="11"/>
        <v>0</v>
      </c>
      <c r="M24" s="198">
        <f t="shared" si="11"/>
        <v>0</v>
      </c>
      <c r="N24" s="198">
        <f t="shared" si="11"/>
        <v>0</v>
      </c>
      <c r="O24" s="199">
        <f t="shared" si="11"/>
        <v>65802.527469349996</v>
      </c>
      <c r="P24" s="199">
        <f>SUM(P10:P23)</f>
        <v>29631.153069350006</v>
      </c>
      <c r="Q24" s="155"/>
    </row>
    <row r="25" spans="1:23" ht="29.25" customHeight="1" x14ac:dyDescent="0.4">
      <c r="A25" s="90"/>
      <c r="B25" s="132" t="s">
        <v>3</v>
      </c>
      <c r="C25" s="108">
        <v>0</v>
      </c>
      <c r="D25" s="198">
        <f>AVERAGE(D10:D23)</f>
        <v>2583.6696000000002</v>
      </c>
      <c r="E25" s="198">
        <f t="shared" ref="E25:P25" si="12">AVERAGE(E10:E23)</f>
        <v>2205.9253423894997</v>
      </c>
      <c r="F25" s="198">
        <f t="shared" si="12"/>
        <v>0</v>
      </c>
      <c r="G25" s="198">
        <f t="shared" si="12"/>
        <v>2296.178420844929</v>
      </c>
      <c r="H25" s="198">
        <f t="shared" si="12"/>
        <v>1.7263812593571604</v>
      </c>
      <c r="I25" s="198">
        <f t="shared" si="12"/>
        <v>192.65315028778573</v>
      </c>
      <c r="J25" s="198">
        <f t="shared" si="12"/>
        <v>0</v>
      </c>
      <c r="K25" s="198">
        <f t="shared" si="12"/>
        <v>3.6972387434285712</v>
      </c>
      <c r="L25" s="198">
        <f t="shared" si="12"/>
        <v>0</v>
      </c>
      <c r="M25" s="198">
        <f t="shared" si="12"/>
        <v>0</v>
      </c>
      <c r="N25" s="198">
        <f t="shared" si="12"/>
        <v>0</v>
      </c>
      <c r="O25" s="200">
        <f t="shared" si="12"/>
        <v>4700.1805335250001</v>
      </c>
      <c r="P25" s="200">
        <f t="shared" si="12"/>
        <v>2116.5109335250004</v>
      </c>
      <c r="Q25" s="155"/>
    </row>
    <row r="26" spans="1:23" x14ac:dyDescent="0.4">
      <c r="B26" s="21"/>
      <c r="C26" s="5"/>
      <c r="D26" s="5"/>
      <c r="E26" s="202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23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44"/>
      <c r="P27" s="1"/>
      <c r="Q27" s="156"/>
    </row>
    <row r="28" spans="1:23" ht="27" thickBot="1" x14ac:dyDescent="0.45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89" t="s">
        <v>225</v>
      </c>
      <c r="L28" s="189" t="s">
        <v>224</v>
      </c>
      <c r="M28" s="1"/>
      <c r="N28" s="1"/>
      <c r="O28" s="1"/>
      <c r="P28" s="1"/>
      <c r="Q28" s="156"/>
    </row>
    <row r="29" spans="1:23" ht="27" thickBot="1" x14ac:dyDescent="0.45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203">
        <v>535491006.64999998</v>
      </c>
      <c r="L29" s="172">
        <v>12138628.779999999</v>
      </c>
      <c r="M29" s="1"/>
      <c r="N29" s="1"/>
      <c r="O29" s="1"/>
      <c r="P29" s="1"/>
      <c r="Q29" s="156"/>
    </row>
    <row r="30" spans="1:23" ht="27" thickBot="1" x14ac:dyDescent="0.45">
      <c r="B30" s="5"/>
      <c r="C30" s="1"/>
      <c r="D30" s="1"/>
      <c r="E30" s="1"/>
      <c r="F30" s="1"/>
      <c r="G30" s="1"/>
      <c r="H30" s="1"/>
      <c r="I30" s="1"/>
      <c r="J30" s="1"/>
      <c r="K30" s="203">
        <v>87198900</v>
      </c>
      <c r="L30" s="246"/>
      <c r="M30" s="1"/>
      <c r="N30" s="22" t="s">
        <v>35</v>
      </c>
      <c r="O30" s="22"/>
      <c r="P30" s="22"/>
      <c r="Q30" s="156"/>
    </row>
    <row r="31" spans="1:23" ht="27" thickBot="1" x14ac:dyDescent="0.45">
      <c r="B31" s="5"/>
      <c r="C31" s="1"/>
      <c r="D31" s="74"/>
      <c r="E31" s="1"/>
      <c r="F31" s="1"/>
      <c r="G31" s="5"/>
      <c r="H31" s="192"/>
      <c r="I31" s="22"/>
      <c r="J31" s="22"/>
      <c r="K31" s="203">
        <v>81463</v>
      </c>
      <c r="L31" s="246"/>
      <c r="M31" s="192"/>
      <c r="N31" s="194"/>
      <c r="O31" s="22"/>
      <c r="P31" s="22"/>
      <c r="Q31" s="156"/>
    </row>
    <row r="32" spans="1:23" ht="27" thickBot="1" x14ac:dyDescent="0.45">
      <c r="B32" s="5"/>
      <c r="C32" s="1"/>
      <c r="D32" s="74"/>
      <c r="E32" s="144"/>
      <c r="F32" s="1"/>
      <c r="G32" s="5"/>
      <c r="H32" s="192"/>
      <c r="I32" s="22"/>
      <c r="J32" s="22"/>
      <c r="K32" s="203">
        <v>643637994.42000008</v>
      </c>
      <c r="L32" s="246"/>
      <c r="M32" s="192"/>
      <c r="N32" s="194"/>
      <c r="O32" s="22"/>
      <c r="P32" s="22"/>
      <c r="Q32" s="156"/>
    </row>
    <row r="33" spans="2:17" ht="29.25" thickBot="1" x14ac:dyDescent="0.5">
      <c r="B33" s="5"/>
      <c r="C33" s="1"/>
      <c r="D33" s="74"/>
      <c r="E33" s="144"/>
      <c r="F33" s="1"/>
      <c r="G33" s="5"/>
      <c r="H33" s="192"/>
      <c r="I33" s="22"/>
      <c r="J33" s="212" t="s">
        <v>280</v>
      </c>
      <c r="K33" s="214">
        <f>SUM(K29:K32)</f>
        <v>1266409364.0700002</v>
      </c>
      <c r="L33" s="234"/>
      <c r="M33" s="192"/>
      <c r="N33" s="194"/>
      <c r="O33" s="22"/>
      <c r="P33" s="22"/>
      <c r="Q33" s="156"/>
    </row>
    <row r="34" spans="2:17" ht="29.25" thickBot="1" x14ac:dyDescent="0.5">
      <c r="B34" s="5"/>
      <c r="C34" s="1"/>
      <c r="D34" s="74"/>
      <c r="E34" s="144"/>
      <c r="F34" s="1"/>
      <c r="G34" s="5"/>
      <c r="H34" s="192"/>
      <c r="I34" s="216" t="s">
        <v>279</v>
      </c>
      <c r="J34" s="212" t="s">
        <v>273</v>
      </c>
      <c r="K34" s="203">
        <v>2800000000</v>
      </c>
      <c r="L34" s="234"/>
      <c r="M34" s="192"/>
      <c r="N34" s="194"/>
      <c r="O34" s="22"/>
      <c r="P34" s="22"/>
      <c r="Q34" s="156"/>
    </row>
    <row r="35" spans="2:17" x14ac:dyDescent="0.4">
      <c r="B35" s="5"/>
      <c r="C35" s="1"/>
      <c r="D35" s="1"/>
      <c r="E35" s="144"/>
      <c r="F35" s="1"/>
      <c r="G35" s="5"/>
      <c r="H35" s="192"/>
      <c r="I35" s="242" t="s">
        <v>230</v>
      </c>
      <c r="J35" s="243"/>
      <c r="K35" s="203">
        <f>SUM(K33:K34)</f>
        <v>4066409364.0700002</v>
      </c>
      <c r="L35" s="206">
        <f>SUM(L29:L32)</f>
        <v>12138628.779999999</v>
      </c>
      <c r="M35" s="192"/>
      <c r="N35" s="194"/>
      <c r="O35" s="22"/>
      <c r="P35" s="22"/>
    </row>
    <row r="36" spans="2:17" x14ac:dyDescent="0.4">
      <c r="B36" s="5" t="s">
        <v>41</v>
      </c>
      <c r="C36" s="1"/>
      <c r="D36" s="1"/>
      <c r="E36" s="144"/>
      <c r="F36" s="1"/>
      <c r="G36" s="5"/>
      <c r="H36" s="192"/>
      <c r="I36" s="242" t="s">
        <v>231</v>
      </c>
      <c r="J36" s="243"/>
      <c r="K36" s="188">
        <f>K35/10^7</f>
        <v>406.64093640700003</v>
      </c>
      <c r="L36" s="207">
        <f>L35/10^7</f>
        <v>1.213862878</v>
      </c>
      <c r="M36" s="192"/>
      <c r="N36" s="194"/>
      <c r="O36" s="22"/>
      <c r="P36" s="22"/>
    </row>
    <row r="37" spans="2:17" x14ac:dyDescent="0.4">
      <c r="B37" s="5" t="s">
        <v>8</v>
      </c>
      <c r="G37" s="14"/>
      <c r="H37" s="192"/>
      <c r="N37" s="22" t="s">
        <v>10</v>
      </c>
    </row>
    <row r="38" spans="2:17" x14ac:dyDescent="0.4">
      <c r="B38" s="14"/>
      <c r="F38" s="88"/>
      <c r="G38" s="14"/>
      <c r="H38" s="192"/>
      <c r="K38" s="88"/>
    </row>
    <row r="39" spans="2:17" x14ac:dyDescent="0.4">
      <c r="B39" s="14"/>
      <c r="G39" s="14"/>
      <c r="H39" s="192"/>
      <c r="K39" s="88"/>
    </row>
    <row r="40" spans="2:17" x14ac:dyDescent="0.4">
      <c r="B40" s="14"/>
      <c r="H40" s="192"/>
      <c r="I40" s="88"/>
      <c r="K40" s="88"/>
    </row>
    <row r="41" spans="2:17" x14ac:dyDescent="0.4">
      <c r="H41" s="88"/>
      <c r="I41" s="88"/>
      <c r="K41" s="88"/>
    </row>
    <row r="42" spans="2:17" x14ac:dyDescent="0.4">
      <c r="H42" s="88"/>
      <c r="I42" s="88"/>
      <c r="K42" s="162"/>
    </row>
    <row r="43" spans="2:17" x14ac:dyDescent="0.4">
      <c r="H43" s="88"/>
      <c r="I43" s="88"/>
    </row>
  </sheetData>
  <mergeCells count="3">
    <mergeCell ref="L30:L32"/>
    <mergeCell ref="I35:J35"/>
    <mergeCell ref="I36:J36"/>
  </mergeCells>
  <pageMargins left="0.7" right="0.7" top="0.75" bottom="0.75" header="0.3" footer="0.3"/>
  <pageSetup paperSize="9"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topLeftCell="E1" zoomScale="55" zoomScaleNormal="55" workbookViewId="0">
      <selection activeCell="O22" sqref="O22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23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20.140625" bestFit="1" customWidth="1"/>
    <col min="11" max="11" width="40.7109375" customWidth="1"/>
    <col min="12" max="12" width="34.570312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  <col min="19" max="19" width="19.42578125" customWidth="1"/>
    <col min="20" max="20" width="16" customWidth="1"/>
    <col min="23" max="23" width="10" bestFit="1" customWidth="1"/>
  </cols>
  <sheetData>
    <row r="1" spans="1:26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26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58"/>
      <c r="M2" s="84"/>
      <c r="N2" s="85"/>
      <c r="O2" s="85"/>
      <c r="P2" s="85"/>
    </row>
    <row r="3" spans="1:26" x14ac:dyDescent="0.4">
      <c r="B3" s="45" t="s">
        <v>52</v>
      </c>
      <c r="C3" s="1"/>
      <c r="D3" s="74"/>
      <c r="E3" s="85"/>
      <c r="F3" s="8"/>
      <c r="G3" s="8"/>
      <c r="H3" s="8"/>
      <c r="I3" s="8"/>
      <c r="J3" s="8"/>
      <c r="K3" s="85"/>
      <c r="L3" s="85"/>
      <c r="M3" s="8"/>
      <c r="N3" s="8"/>
      <c r="O3" s="8"/>
      <c r="P3" s="85"/>
    </row>
    <row r="4" spans="1:26" ht="22.5" customHeight="1" x14ac:dyDescent="0.45">
      <c r="B4" s="46" t="s">
        <v>13</v>
      </c>
      <c r="C4" s="17"/>
      <c r="D4" s="17"/>
      <c r="E4" s="15"/>
      <c r="F4" s="15"/>
      <c r="G4" s="47" t="s">
        <v>291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26" x14ac:dyDescent="0.4">
      <c r="B5" s="45" t="s">
        <v>50</v>
      </c>
      <c r="C5" s="1"/>
      <c r="D5" s="157"/>
      <c r="E5" s="158"/>
      <c r="F5" s="11"/>
      <c r="G5" s="11"/>
      <c r="H5" s="100"/>
      <c r="I5" s="100"/>
      <c r="J5" s="11"/>
      <c r="K5" s="220">
        <v>14365</v>
      </c>
      <c r="L5" s="221">
        <f>K5*18/100</f>
        <v>2585.6999999999998</v>
      </c>
      <c r="M5" s="2"/>
      <c r="N5" s="2"/>
      <c r="O5" s="2"/>
      <c r="P5" s="2"/>
      <c r="Q5" s="149"/>
    </row>
    <row r="6" spans="1:26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26" x14ac:dyDescent="0.4">
      <c r="B7" s="27"/>
      <c r="C7" s="24"/>
      <c r="D7" s="28"/>
      <c r="E7" s="44" t="s">
        <v>256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26" s="33" customFormat="1" ht="126" customHeight="1" x14ac:dyDescent="0.25">
      <c r="B8" s="34" t="s">
        <v>21</v>
      </c>
      <c r="C8" s="197" t="s">
        <v>292</v>
      </c>
      <c r="D8" s="197" t="s">
        <v>23</v>
      </c>
      <c r="E8" s="53" t="s">
        <v>24</v>
      </c>
      <c r="F8" s="53" t="s">
        <v>25</v>
      </c>
      <c r="G8" s="53" t="s">
        <v>26</v>
      </c>
      <c r="H8" s="57" t="s">
        <v>27</v>
      </c>
      <c r="I8" s="54" t="s">
        <v>28</v>
      </c>
      <c r="J8" s="53" t="s">
        <v>15</v>
      </c>
      <c r="K8" s="57" t="s">
        <v>29</v>
      </c>
      <c r="L8" s="57" t="s">
        <v>30</v>
      </c>
      <c r="M8" s="57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26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  <c r="V9" t="s">
        <v>273</v>
      </c>
      <c r="Y9" t="s">
        <v>224</v>
      </c>
    </row>
    <row r="10" spans="1:26" ht="29.25" customHeight="1" x14ac:dyDescent="0.4">
      <c r="B10" s="201">
        <v>44772</v>
      </c>
      <c r="C10" s="195">
        <f>$K$5</f>
        <v>14365</v>
      </c>
      <c r="D10" s="195">
        <f>$L$5</f>
        <v>2585.6999999999998</v>
      </c>
      <c r="E10" s="108">
        <v>2206.1558850070005</v>
      </c>
      <c r="F10" s="195">
        <v>0</v>
      </c>
      <c r="G10" s="195">
        <v>1784.1349028450002</v>
      </c>
      <c r="H10" s="108">
        <v>3.0582823024999999</v>
      </c>
      <c r="I10" s="108">
        <v>567.27683197800002</v>
      </c>
      <c r="J10" s="195">
        <v>0</v>
      </c>
      <c r="K10" s="108">
        <v>2.1973378779999999</v>
      </c>
      <c r="L10" s="195">
        <v>0</v>
      </c>
      <c r="M10" s="195">
        <v>0</v>
      </c>
      <c r="N10" s="195">
        <v>0</v>
      </c>
      <c r="O10" s="196">
        <f t="shared" ref="O10:O23" si="0">SUM(E10:N10)</f>
        <v>4562.8232400105016</v>
      </c>
      <c r="P10" s="196">
        <f t="shared" ref="P10:P23" si="1">O10-D10</f>
        <v>1977.1232400105018</v>
      </c>
      <c r="Q10" s="155">
        <f>ROUND((O10/C10%),4)</f>
        <v>31.763500000000001</v>
      </c>
      <c r="R10" s="148">
        <f t="shared" ref="R10:R23" si="2">(O10*10^7)/10^5</f>
        <v>456282.3240010502</v>
      </c>
      <c r="S10">
        <v>61.147111965000022</v>
      </c>
      <c r="T10">
        <v>66.129720012999996</v>
      </c>
      <c r="U10">
        <v>127.27683197800002</v>
      </c>
      <c r="V10">
        <v>440</v>
      </c>
      <c r="W10" s="88">
        <v>567.27683197800002</v>
      </c>
      <c r="X10" s="88">
        <f>W10-I10</f>
        <v>0</v>
      </c>
      <c r="Y10">
        <v>2.1973378779999999</v>
      </c>
      <c r="Z10">
        <v>0</v>
      </c>
    </row>
    <row r="11" spans="1:26" ht="29.25" customHeight="1" x14ac:dyDescent="0.4">
      <c r="B11" s="201">
        <f>B10+1</f>
        <v>44773</v>
      </c>
      <c r="C11" s="195">
        <f t="shared" ref="C11:C23" si="3">$K$5</f>
        <v>14365</v>
      </c>
      <c r="D11" s="195">
        <f t="shared" ref="D11:D23" si="4">$L$5</f>
        <v>2585.6999999999998</v>
      </c>
      <c r="E11" s="108">
        <v>2206.1484590449995</v>
      </c>
      <c r="F11" s="195">
        <v>0</v>
      </c>
      <c r="G11" s="235">
        <v>1784.3531376129997</v>
      </c>
      <c r="H11" s="108">
        <v>3.0582823024999999</v>
      </c>
      <c r="I11" s="108">
        <v>570.225042863</v>
      </c>
      <c r="J11" s="195">
        <v>0</v>
      </c>
      <c r="K11" s="108">
        <v>2.1973378779999999</v>
      </c>
      <c r="L11" s="195">
        <v>0</v>
      </c>
      <c r="M11" s="195">
        <v>0</v>
      </c>
      <c r="N11" s="195">
        <v>0</v>
      </c>
      <c r="O11" s="196">
        <f t="shared" si="0"/>
        <v>4565.9822597015</v>
      </c>
      <c r="P11" s="196">
        <f t="shared" si="1"/>
        <v>1980.2822597015002</v>
      </c>
      <c r="Q11" s="155">
        <f>ROUND((O11/C11%),4)</f>
        <v>31.785499999999999</v>
      </c>
      <c r="R11" s="148">
        <f t="shared" si="2"/>
        <v>456598.22597014997</v>
      </c>
      <c r="S11">
        <v>64.064896150000024</v>
      </c>
      <c r="T11">
        <v>66.160146713000003</v>
      </c>
      <c r="U11">
        <v>130.22504286300003</v>
      </c>
      <c r="V11">
        <v>440</v>
      </c>
      <c r="W11" s="88">
        <v>570.225042863</v>
      </c>
      <c r="X11" s="88">
        <f t="shared" ref="X11:X23" si="5">W11-I11</f>
        <v>0</v>
      </c>
      <c r="Y11">
        <v>2.1973378779999999</v>
      </c>
      <c r="Z11">
        <v>0</v>
      </c>
    </row>
    <row r="12" spans="1:26" ht="29.25" customHeight="1" x14ac:dyDescent="0.4">
      <c r="B12" s="201">
        <f>B11+1</f>
        <v>44774</v>
      </c>
      <c r="C12" s="195">
        <f t="shared" si="3"/>
        <v>14365</v>
      </c>
      <c r="D12" s="195">
        <f t="shared" si="4"/>
        <v>2585.6999999999998</v>
      </c>
      <c r="E12" s="108">
        <v>2159.1785955810001</v>
      </c>
      <c r="F12" s="195">
        <v>0</v>
      </c>
      <c r="G12" s="195">
        <v>2037.8496285049998</v>
      </c>
      <c r="H12" s="108">
        <v>3.0582823024999999</v>
      </c>
      <c r="I12" s="108">
        <v>363.70334151300005</v>
      </c>
      <c r="J12" s="195">
        <v>0</v>
      </c>
      <c r="K12" s="108">
        <v>3.5368386780000001</v>
      </c>
      <c r="L12" s="195">
        <v>0</v>
      </c>
      <c r="M12" s="195">
        <v>0</v>
      </c>
      <c r="N12" s="195">
        <v>0</v>
      </c>
      <c r="O12" s="196">
        <f t="shared" si="0"/>
        <v>4567.3266865794994</v>
      </c>
      <c r="P12" s="196">
        <f t="shared" si="1"/>
        <v>1981.6266865794996</v>
      </c>
      <c r="Q12" s="155">
        <f t="shared" ref="Q12:Q23" si="6">ROUND((O12/C12%),4)</f>
        <v>31.794799999999999</v>
      </c>
      <c r="R12" s="148">
        <f t="shared" si="2"/>
        <v>456732.66865795001</v>
      </c>
      <c r="S12">
        <v>60.307061850000025</v>
      </c>
      <c r="T12">
        <v>9.3962796630000032</v>
      </c>
      <c r="U12" s="88">
        <v>69.703341513000026</v>
      </c>
      <c r="V12">
        <v>294</v>
      </c>
      <c r="W12" s="88">
        <v>363.70334151300005</v>
      </c>
      <c r="X12" s="88">
        <f t="shared" si="5"/>
        <v>0</v>
      </c>
      <c r="Y12">
        <v>3.5368386780000001</v>
      </c>
      <c r="Z12">
        <v>0</v>
      </c>
    </row>
    <row r="13" spans="1:26" ht="29.25" customHeight="1" x14ac:dyDescent="0.4">
      <c r="B13" s="201">
        <f t="shared" ref="B13:B23" si="7">B12+1</f>
        <v>44775</v>
      </c>
      <c r="C13" s="195">
        <f t="shared" si="3"/>
        <v>14365</v>
      </c>
      <c r="D13" s="195">
        <f t="shared" si="4"/>
        <v>2585.6999999999998</v>
      </c>
      <c r="E13" s="108">
        <v>2159.1711696180005</v>
      </c>
      <c r="F13" s="195">
        <v>0</v>
      </c>
      <c r="G13" s="195">
        <v>2038.097375866</v>
      </c>
      <c r="H13" s="108">
        <v>3.0582823024999999</v>
      </c>
      <c r="I13" s="108">
        <v>438.61742158300001</v>
      </c>
      <c r="J13" s="195">
        <v>0</v>
      </c>
      <c r="K13" s="108">
        <v>2.3018762779999999</v>
      </c>
      <c r="L13" s="195">
        <v>0</v>
      </c>
      <c r="M13" s="195">
        <v>0</v>
      </c>
      <c r="N13" s="195">
        <v>0</v>
      </c>
      <c r="O13" s="196">
        <f t="shared" si="0"/>
        <v>4641.2461256474999</v>
      </c>
      <c r="P13" s="196">
        <f t="shared" si="1"/>
        <v>2055.5461256475</v>
      </c>
      <c r="Q13" s="155">
        <f t="shared" si="6"/>
        <v>32.309399999999997</v>
      </c>
      <c r="R13" s="148">
        <f t="shared" si="2"/>
        <v>464124.61256474996</v>
      </c>
      <c r="S13">
        <v>62.989935750000022</v>
      </c>
      <c r="T13">
        <v>7.6274858330000024</v>
      </c>
      <c r="U13">
        <v>70.617421583000024</v>
      </c>
      <c r="V13">
        <v>368</v>
      </c>
      <c r="W13" s="88">
        <v>438.61742158300001</v>
      </c>
      <c r="X13" s="88">
        <f t="shared" si="5"/>
        <v>0</v>
      </c>
      <c r="Y13">
        <v>2.3018762779999999</v>
      </c>
      <c r="Z13">
        <v>0</v>
      </c>
    </row>
    <row r="14" spans="1:26" ht="29.25" customHeight="1" x14ac:dyDescent="0.4">
      <c r="B14" s="201">
        <f t="shared" si="7"/>
        <v>44776</v>
      </c>
      <c r="C14" s="195">
        <f t="shared" si="3"/>
        <v>14365</v>
      </c>
      <c r="D14" s="195">
        <f t="shared" si="4"/>
        <v>2585.6999999999998</v>
      </c>
      <c r="E14" s="108">
        <v>2159.1637436540009</v>
      </c>
      <c r="F14" s="195">
        <v>0</v>
      </c>
      <c r="G14" s="195">
        <v>2038.3451232249997</v>
      </c>
      <c r="H14" s="108">
        <v>3.0582823024999999</v>
      </c>
      <c r="I14" s="108">
        <v>485.19891950700003</v>
      </c>
      <c r="J14" s="195">
        <v>0</v>
      </c>
      <c r="K14" s="108">
        <v>5.0766667249999999</v>
      </c>
      <c r="L14" s="195">
        <v>0</v>
      </c>
      <c r="M14" s="195">
        <v>0</v>
      </c>
      <c r="N14" s="195">
        <v>0</v>
      </c>
      <c r="O14" s="196">
        <f t="shared" si="0"/>
        <v>4690.8427354135001</v>
      </c>
      <c r="P14" s="196">
        <f t="shared" si="1"/>
        <v>2105.1427354135003</v>
      </c>
      <c r="Q14" s="155">
        <f t="shared" si="6"/>
        <v>32.654699999999998</v>
      </c>
      <c r="R14" s="148">
        <f t="shared" si="2"/>
        <v>469084.27354135003</v>
      </c>
      <c r="S14">
        <v>65.267732550000019</v>
      </c>
      <c r="T14">
        <v>41.931186957000001</v>
      </c>
      <c r="U14">
        <v>107.19891950700003</v>
      </c>
      <c r="V14">
        <v>378</v>
      </c>
      <c r="W14" s="88">
        <v>485.19891950700003</v>
      </c>
      <c r="X14" s="88">
        <f t="shared" si="5"/>
        <v>0</v>
      </c>
      <c r="Y14">
        <v>5.0766667249999999</v>
      </c>
      <c r="Z14">
        <v>0</v>
      </c>
    </row>
    <row r="15" spans="1:26" ht="29.25" customHeight="1" x14ac:dyDescent="0.4">
      <c r="A15" s="90"/>
      <c r="B15" s="201">
        <f t="shared" si="7"/>
        <v>44777</v>
      </c>
      <c r="C15" s="195">
        <f t="shared" si="3"/>
        <v>14365</v>
      </c>
      <c r="D15" s="195">
        <f t="shared" si="4"/>
        <v>2585.6999999999998</v>
      </c>
      <c r="E15" s="108">
        <v>2159.1563176919999</v>
      </c>
      <c r="F15" s="195">
        <v>0</v>
      </c>
      <c r="G15" s="195">
        <v>2038.5928705850001</v>
      </c>
      <c r="H15" s="108">
        <v>3.0582823024999999</v>
      </c>
      <c r="I15" s="108">
        <v>492.87268589200005</v>
      </c>
      <c r="J15" s="195">
        <v>0</v>
      </c>
      <c r="K15" s="108">
        <v>2.638935381</v>
      </c>
      <c r="L15" s="195">
        <v>0</v>
      </c>
      <c r="M15" s="195">
        <v>0</v>
      </c>
      <c r="N15" s="195">
        <v>0</v>
      </c>
      <c r="O15" s="196">
        <f t="shared" si="0"/>
        <v>4696.3190918524997</v>
      </c>
      <c r="P15" s="196">
        <f t="shared" si="1"/>
        <v>2110.6190918524999</v>
      </c>
      <c r="Q15" s="155">
        <f t="shared" si="6"/>
        <v>32.692799999999998</v>
      </c>
      <c r="R15" s="148">
        <f t="shared" si="2"/>
        <v>469631.90918524994</v>
      </c>
      <c r="S15">
        <v>65.914490050000026</v>
      </c>
      <c r="T15">
        <v>42.958195841999995</v>
      </c>
      <c r="U15">
        <v>108.87268589200002</v>
      </c>
      <c r="V15">
        <v>384</v>
      </c>
      <c r="W15" s="88">
        <v>492.87268589200005</v>
      </c>
      <c r="X15" s="88">
        <f t="shared" si="5"/>
        <v>0</v>
      </c>
      <c r="Y15">
        <v>2.638935381</v>
      </c>
      <c r="Z15">
        <v>0</v>
      </c>
    </row>
    <row r="16" spans="1:26" ht="29.25" customHeight="1" x14ac:dyDescent="0.4">
      <c r="A16" s="90"/>
      <c r="B16" s="201">
        <f t="shared" si="7"/>
        <v>44778</v>
      </c>
      <c r="C16" s="195">
        <f t="shared" si="3"/>
        <v>14365</v>
      </c>
      <c r="D16" s="195">
        <f t="shared" si="4"/>
        <v>2585.6999999999998</v>
      </c>
      <c r="E16" s="108">
        <v>2159.1488917290003</v>
      </c>
      <c r="F16" s="195">
        <v>0</v>
      </c>
      <c r="G16" s="195">
        <v>2038.8406179439999</v>
      </c>
      <c r="H16" s="108">
        <v>3.0582823024999999</v>
      </c>
      <c r="I16" s="108">
        <v>490.74888689200003</v>
      </c>
      <c r="J16" s="195">
        <v>0</v>
      </c>
      <c r="K16" s="108">
        <v>3.0291478059999997</v>
      </c>
      <c r="L16" s="195">
        <v>0</v>
      </c>
      <c r="M16" s="195">
        <v>0</v>
      </c>
      <c r="N16" s="195">
        <v>0</v>
      </c>
      <c r="O16" s="196">
        <f t="shared" si="0"/>
        <v>4694.8258266734993</v>
      </c>
      <c r="P16" s="196">
        <f t="shared" si="1"/>
        <v>2109.1258266734994</v>
      </c>
      <c r="Q16" s="155">
        <f t="shared" si="6"/>
        <v>32.682400000000001</v>
      </c>
      <c r="R16" s="148">
        <f t="shared" si="2"/>
        <v>469482.58266734995</v>
      </c>
      <c r="S16">
        <v>68.430434050000031</v>
      </c>
      <c r="T16">
        <v>42.318452841999999</v>
      </c>
      <c r="U16">
        <v>110.74888689200003</v>
      </c>
      <c r="V16">
        <v>380</v>
      </c>
      <c r="W16" s="88">
        <v>490.74888689200003</v>
      </c>
      <c r="X16" s="88">
        <f t="shared" si="5"/>
        <v>0</v>
      </c>
      <c r="Y16">
        <v>3.0291478059999997</v>
      </c>
      <c r="Z16">
        <v>0</v>
      </c>
    </row>
    <row r="17" spans="1:26" ht="29.25" customHeight="1" x14ac:dyDescent="0.4">
      <c r="A17" s="90"/>
      <c r="B17" s="201">
        <f t="shared" si="7"/>
        <v>44779</v>
      </c>
      <c r="C17" s="195">
        <f t="shared" si="3"/>
        <v>14365</v>
      </c>
      <c r="D17" s="195">
        <f t="shared" si="4"/>
        <v>2585.6999999999998</v>
      </c>
      <c r="E17" s="108">
        <v>2159.1414657670002</v>
      </c>
      <c r="F17" s="195">
        <v>0</v>
      </c>
      <c r="G17" s="195">
        <v>2039.0883653039998</v>
      </c>
      <c r="H17" s="108">
        <v>3.0582823024999999</v>
      </c>
      <c r="I17" s="108">
        <v>495.85637999200003</v>
      </c>
      <c r="J17" s="195">
        <v>0</v>
      </c>
      <c r="K17" s="108">
        <v>6.1882918700000005</v>
      </c>
      <c r="L17" s="195">
        <v>0</v>
      </c>
      <c r="M17" s="195">
        <v>0</v>
      </c>
      <c r="N17" s="195">
        <v>0</v>
      </c>
      <c r="O17" s="196">
        <f t="shared" si="0"/>
        <v>4703.3327852355005</v>
      </c>
      <c r="P17" s="196">
        <f t="shared" si="1"/>
        <v>2117.6327852355007</v>
      </c>
      <c r="Q17" s="155">
        <f t="shared" si="6"/>
        <v>32.741599999999998</v>
      </c>
      <c r="R17" s="148">
        <f t="shared" si="2"/>
        <v>470333.27852355002</v>
      </c>
      <c r="S17">
        <v>70.667654550000023</v>
      </c>
      <c r="T17">
        <v>45.188725441999999</v>
      </c>
      <c r="U17">
        <v>115.85637999200003</v>
      </c>
      <c r="V17">
        <v>380</v>
      </c>
      <c r="W17" s="88">
        <v>495.85637999200003</v>
      </c>
      <c r="X17" s="88">
        <f t="shared" si="5"/>
        <v>0</v>
      </c>
      <c r="Y17">
        <v>6.1882918700000005</v>
      </c>
      <c r="Z17">
        <v>0</v>
      </c>
    </row>
    <row r="18" spans="1:26" ht="29.25" customHeight="1" x14ac:dyDescent="0.4">
      <c r="A18" s="90"/>
      <c r="B18" s="201">
        <f t="shared" si="7"/>
        <v>44780</v>
      </c>
      <c r="C18" s="195">
        <f t="shared" si="3"/>
        <v>14365</v>
      </c>
      <c r="D18" s="195">
        <f t="shared" si="4"/>
        <v>2585.6999999999998</v>
      </c>
      <c r="E18" s="108">
        <v>2159.1340398020002</v>
      </c>
      <c r="F18" s="195">
        <v>0</v>
      </c>
      <c r="G18" s="195">
        <v>2039.336112663</v>
      </c>
      <c r="H18" s="108">
        <v>3.0582823024999999</v>
      </c>
      <c r="I18" s="108">
        <v>495.53793799200002</v>
      </c>
      <c r="J18" s="195">
        <v>0</v>
      </c>
      <c r="K18" s="108">
        <v>6.1882918700000005</v>
      </c>
      <c r="L18" s="195">
        <v>0</v>
      </c>
      <c r="M18" s="195">
        <v>0</v>
      </c>
      <c r="N18" s="195">
        <v>0</v>
      </c>
      <c r="O18" s="196">
        <f t="shared" si="0"/>
        <v>4703.2546646295004</v>
      </c>
      <c r="P18" s="196">
        <f t="shared" si="1"/>
        <v>2117.5546646295006</v>
      </c>
      <c r="Q18" s="155">
        <f t="shared" si="6"/>
        <v>32.741100000000003</v>
      </c>
      <c r="R18" s="148">
        <f t="shared" si="2"/>
        <v>470325.46646295005</v>
      </c>
      <c r="S18">
        <v>70.306472550000024</v>
      </c>
      <c r="T18">
        <v>45.231465441999994</v>
      </c>
      <c r="U18">
        <v>115.53793799200002</v>
      </c>
      <c r="V18">
        <v>380</v>
      </c>
      <c r="W18" s="88">
        <v>495.53793799200002</v>
      </c>
      <c r="X18" s="88">
        <f t="shared" si="5"/>
        <v>0</v>
      </c>
      <c r="Y18">
        <v>6.1882918700000005</v>
      </c>
      <c r="Z18">
        <v>0</v>
      </c>
    </row>
    <row r="19" spans="1:26" ht="29.25" customHeight="1" x14ac:dyDescent="0.4">
      <c r="A19" s="90"/>
      <c r="B19" s="201">
        <f t="shared" si="7"/>
        <v>44781</v>
      </c>
      <c r="C19" s="195">
        <f t="shared" si="3"/>
        <v>14365</v>
      </c>
      <c r="D19" s="195">
        <f t="shared" si="4"/>
        <v>2585.6999999999998</v>
      </c>
      <c r="E19" s="108">
        <v>2159.1266138400006</v>
      </c>
      <c r="F19" s="195">
        <v>0</v>
      </c>
      <c r="G19" s="195">
        <v>2039.5838600230004</v>
      </c>
      <c r="H19" s="108">
        <v>3.0582823024999999</v>
      </c>
      <c r="I19" s="108">
        <v>1604.080738976</v>
      </c>
      <c r="J19" s="195">
        <v>0</v>
      </c>
      <c r="K19" s="108">
        <v>9.5579490549999999</v>
      </c>
      <c r="L19" s="195">
        <v>0</v>
      </c>
      <c r="M19" s="195">
        <v>0</v>
      </c>
      <c r="N19" s="195">
        <v>0</v>
      </c>
      <c r="O19" s="196">
        <f t="shared" si="0"/>
        <v>5815.4074441965004</v>
      </c>
      <c r="P19" s="196">
        <f t="shared" si="1"/>
        <v>3229.7074441965005</v>
      </c>
      <c r="Q19" s="155">
        <f t="shared" si="6"/>
        <v>40.483199999999997</v>
      </c>
      <c r="R19" s="148">
        <f t="shared" si="2"/>
        <v>581540.74441965006</v>
      </c>
      <c r="S19">
        <v>75.939943750000026</v>
      </c>
      <c r="T19">
        <v>48.140795226000002</v>
      </c>
      <c r="U19">
        <v>124.08073897600002</v>
      </c>
      <c r="V19">
        <v>1480</v>
      </c>
      <c r="W19" s="88">
        <v>1604.080738976</v>
      </c>
      <c r="X19" s="88">
        <f t="shared" si="5"/>
        <v>0</v>
      </c>
      <c r="Y19">
        <v>9.5579490549999999</v>
      </c>
      <c r="Z19">
        <v>0</v>
      </c>
    </row>
    <row r="20" spans="1:26" ht="29.25" customHeight="1" x14ac:dyDescent="0.4">
      <c r="A20" s="90"/>
      <c r="B20" s="201">
        <f t="shared" si="7"/>
        <v>44782</v>
      </c>
      <c r="C20" s="195">
        <f t="shared" si="3"/>
        <v>14365</v>
      </c>
      <c r="D20" s="195">
        <f t="shared" si="4"/>
        <v>2585.6999999999998</v>
      </c>
      <c r="E20" s="108">
        <v>2159.1191878750001</v>
      </c>
      <c r="F20" s="195">
        <v>0</v>
      </c>
      <c r="G20" s="195">
        <v>2039.8316073819999</v>
      </c>
      <c r="H20" s="108">
        <v>3.0582823024999999</v>
      </c>
      <c r="I20" s="108">
        <v>1608.5459378760002</v>
      </c>
      <c r="J20" s="195">
        <v>0</v>
      </c>
      <c r="K20" s="108">
        <v>9.9189966940000005</v>
      </c>
      <c r="L20" s="195">
        <v>0</v>
      </c>
      <c r="M20" s="195">
        <v>0</v>
      </c>
      <c r="N20" s="195">
        <v>0</v>
      </c>
      <c r="O20" s="196">
        <f t="shared" si="0"/>
        <v>5820.4740121295008</v>
      </c>
      <c r="P20" s="196">
        <f t="shared" si="1"/>
        <v>3234.774012129501</v>
      </c>
      <c r="Q20" s="155">
        <f t="shared" si="6"/>
        <v>40.5184</v>
      </c>
      <c r="R20" s="148">
        <f t="shared" si="2"/>
        <v>582047.40121295</v>
      </c>
      <c r="S20">
        <v>79.722247450000026</v>
      </c>
      <c r="T20">
        <v>48.823690425999999</v>
      </c>
      <c r="U20">
        <v>128.54593787600004</v>
      </c>
      <c r="V20">
        <v>1480</v>
      </c>
      <c r="W20" s="88">
        <v>1608.5459378760002</v>
      </c>
      <c r="X20" s="88">
        <f t="shared" si="5"/>
        <v>0</v>
      </c>
      <c r="Y20">
        <v>9.9189966940000005</v>
      </c>
      <c r="Z20">
        <v>0</v>
      </c>
    </row>
    <row r="21" spans="1:26" ht="29.25" customHeight="1" x14ac:dyDescent="0.4">
      <c r="A21" s="90"/>
      <c r="B21" s="201">
        <f t="shared" si="7"/>
        <v>44783</v>
      </c>
      <c r="C21" s="195">
        <f t="shared" si="3"/>
        <v>14365</v>
      </c>
      <c r="D21" s="195">
        <f t="shared" si="4"/>
        <v>2585.6999999999998</v>
      </c>
      <c r="E21" s="108">
        <v>2158.0670103450007</v>
      </c>
      <c r="F21" s="195">
        <v>0</v>
      </c>
      <c r="G21" s="195">
        <v>2040.0793547420005</v>
      </c>
      <c r="H21" s="108">
        <v>3.0582823024999999</v>
      </c>
      <c r="I21" s="108">
        <v>1587.946958606</v>
      </c>
      <c r="J21" s="195">
        <v>0</v>
      </c>
      <c r="K21" s="108">
        <v>5.0890532530000003</v>
      </c>
      <c r="L21" s="195">
        <v>0</v>
      </c>
      <c r="M21" s="195">
        <v>0</v>
      </c>
      <c r="N21" s="195">
        <v>0</v>
      </c>
      <c r="O21" s="196">
        <f t="shared" si="0"/>
        <v>5794.2406592485013</v>
      </c>
      <c r="P21" s="196">
        <f t="shared" si="1"/>
        <v>3208.5406592485015</v>
      </c>
      <c r="Q21" s="155">
        <f t="shared" si="6"/>
        <v>40.335799999999999</v>
      </c>
      <c r="R21" s="148">
        <f t="shared" si="2"/>
        <v>579424.06592485018</v>
      </c>
      <c r="S21">
        <v>87.544055750000027</v>
      </c>
      <c r="T21">
        <v>10.402902855999999</v>
      </c>
      <c r="U21">
        <v>97.946958606000024</v>
      </c>
      <c r="V21">
        <v>1490</v>
      </c>
      <c r="W21" s="88">
        <v>1587.946958606</v>
      </c>
      <c r="X21" s="88">
        <f t="shared" si="5"/>
        <v>0</v>
      </c>
      <c r="Y21">
        <v>5.0890532530000003</v>
      </c>
      <c r="Z21">
        <v>0</v>
      </c>
    </row>
    <row r="22" spans="1:26" ht="29.25" customHeight="1" x14ac:dyDescent="0.4">
      <c r="A22" s="90"/>
      <c r="B22" s="201">
        <f t="shared" si="7"/>
        <v>44784</v>
      </c>
      <c r="C22" s="195">
        <f t="shared" si="3"/>
        <v>14365</v>
      </c>
      <c r="D22" s="195">
        <f t="shared" si="4"/>
        <v>2585.6999999999998</v>
      </c>
      <c r="E22" s="108">
        <v>2159.104335949</v>
      </c>
      <c r="F22" s="195">
        <v>0</v>
      </c>
      <c r="G22" s="195">
        <v>2834.2769413870001</v>
      </c>
      <c r="H22" s="108">
        <v>3.0582823024999999</v>
      </c>
      <c r="I22" s="108">
        <v>796.20994570599998</v>
      </c>
      <c r="J22" s="195">
        <v>0</v>
      </c>
      <c r="K22" s="108">
        <v>7.422305003</v>
      </c>
      <c r="L22" s="195">
        <v>0</v>
      </c>
      <c r="M22" s="195">
        <v>0</v>
      </c>
      <c r="N22" s="195">
        <v>0</v>
      </c>
      <c r="O22" s="196">
        <f t="shared" si="0"/>
        <v>5800.0718103475001</v>
      </c>
      <c r="P22" s="196">
        <f t="shared" si="1"/>
        <v>3214.3718103475003</v>
      </c>
      <c r="Q22" s="155">
        <f t="shared" si="6"/>
        <v>40.376399999999997</v>
      </c>
      <c r="R22" s="148">
        <f t="shared" si="2"/>
        <v>580007.18103474996</v>
      </c>
      <c r="S22">
        <v>82.349080050000026</v>
      </c>
      <c r="T22">
        <v>13.860865656</v>
      </c>
      <c r="U22">
        <v>96.209945706000028</v>
      </c>
      <c r="V22">
        <v>700</v>
      </c>
      <c r="W22" s="88">
        <v>796.20994570599998</v>
      </c>
      <c r="X22" s="88">
        <f t="shared" si="5"/>
        <v>0</v>
      </c>
      <c r="Y22">
        <v>7.422305003</v>
      </c>
      <c r="Z22">
        <v>0</v>
      </c>
    </row>
    <row r="23" spans="1:26" ht="29.25" customHeight="1" x14ac:dyDescent="0.4">
      <c r="A23" s="90"/>
      <c r="B23" s="201">
        <f t="shared" si="7"/>
        <v>44785</v>
      </c>
      <c r="C23" s="195">
        <f t="shared" si="3"/>
        <v>14365</v>
      </c>
      <c r="D23" s="195">
        <f t="shared" si="4"/>
        <v>2585.6999999999998</v>
      </c>
      <c r="E23" s="108">
        <v>2159.0969099869999</v>
      </c>
      <c r="F23" s="195">
        <v>0</v>
      </c>
      <c r="G23" s="195">
        <v>3087.6748480329993</v>
      </c>
      <c r="H23" s="108">
        <v>3.0582823024999999</v>
      </c>
      <c r="I23" s="108">
        <v>400.902056206</v>
      </c>
      <c r="J23" s="195">
        <v>0</v>
      </c>
      <c r="K23" s="108">
        <v>6.13</v>
      </c>
      <c r="L23" s="195">
        <v>0</v>
      </c>
      <c r="M23" s="195">
        <v>0</v>
      </c>
      <c r="N23" s="195">
        <v>0</v>
      </c>
      <c r="O23" s="196">
        <f t="shared" si="0"/>
        <v>5656.8620965284981</v>
      </c>
      <c r="P23" s="196">
        <f t="shared" si="1"/>
        <v>3071.1620965284983</v>
      </c>
      <c r="Q23" s="155">
        <f t="shared" si="6"/>
        <v>39.3795</v>
      </c>
      <c r="R23" s="148">
        <f t="shared" si="2"/>
        <v>565686.20965284982</v>
      </c>
      <c r="S23">
        <v>77.81607845000002</v>
      </c>
      <c r="T23">
        <v>8.0859777560000001</v>
      </c>
      <c r="U23">
        <v>85.902056206000026</v>
      </c>
      <c r="V23">
        <v>315</v>
      </c>
      <c r="W23" s="88">
        <v>400.902056206</v>
      </c>
      <c r="X23" s="88">
        <f t="shared" si="5"/>
        <v>0</v>
      </c>
      <c r="Y23">
        <v>6.13</v>
      </c>
      <c r="Z23">
        <v>0</v>
      </c>
    </row>
    <row r="24" spans="1:26" ht="29.25" customHeight="1" x14ac:dyDescent="0.4">
      <c r="A24" s="90"/>
      <c r="B24" s="132" t="s">
        <v>4</v>
      </c>
      <c r="C24" s="108">
        <v>0</v>
      </c>
      <c r="D24" s="198">
        <f>SUM(D10:D23)</f>
        <v>36199.800000000003</v>
      </c>
      <c r="E24" s="198">
        <f>SUM(E10:E23)</f>
        <v>30320.912625890996</v>
      </c>
      <c r="F24" s="198">
        <f>SUM(F10:F23)</f>
        <v>0</v>
      </c>
      <c r="G24" s="198">
        <f>SUM(G10:G23)</f>
        <v>29880.084746117001</v>
      </c>
      <c r="H24" s="198">
        <f>SUM(H10:H23)</f>
        <v>42.81595223499999</v>
      </c>
      <c r="I24" s="198">
        <f t="shared" ref="I24:O24" si="8">SUM(I10:I23)</f>
        <v>10397.723085582</v>
      </c>
      <c r="J24" s="198">
        <f t="shared" si="8"/>
        <v>0</v>
      </c>
      <c r="K24" s="198">
        <f t="shared" si="8"/>
        <v>71.473028369000005</v>
      </c>
      <c r="L24" s="198">
        <f t="shared" si="8"/>
        <v>0</v>
      </c>
      <c r="M24" s="198">
        <f t="shared" si="8"/>
        <v>0</v>
      </c>
      <c r="N24" s="198">
        <f t="shared" si="8"/>
        <v>0</v>
      </c>
      <c r="O24" s="199">
        <f t="shared" si="8"/>
        <v>70713.009438194</v>
      </c>
      <c r="P24" s="199">
        <f>SUM(P10:P23)</f>
        <v>34513.209438194004</v>
      </c>
      <c r="Q24" s="155"/>
    </row>
    <row r="25" spans="1:26" ht="29.25" customHeight="1" x14ac:dyDescent="0.4">
      <c r="A25" s="90"/>
      <c r="B25" s="132" t="s">
        <v>3</v>
      </c>
      <c r="C25" s="108">
        <v>0</v>
      </c>
      <c r="D25" s="198">
        <f>AVERAGE(D10:D23)</f>
        <v>2585.7000000000003</v>
      </c>
      <c r="E25" s="198">
        <f t="shared" ref="E25:P25" si="9">AVERAGE(E10:E23)</f>
        <v>2165.7794732779284</v>
      </c>
      <c r="F25" s="198">
        <f t="shared" si="9"/>
        <v>0</v>
      </c>
      <c r="G25" s="198">
        <f t="shared" si="9"/>
        <v>2134.2917675797858</v>
      </c>
      <c r="H25" s="198">
        <f t="shared" si="9"/>
        <v>3.0582823024999994</v>
      </c>
      <c r="I25" s="198">
        <f t="shared" si="9"/>
        <v>742.69450611299999</v>
      </c>
      <c r="J25" s="198">
        <f t="shared" si="9"/>
        <v>0</v>
      </c>
      <c r="K25" s="198">
        <f t="shared" si="9"/>
        <v>5.1052163120714287</v>
      </c>
      <c r="L25" s="198">
        <f t="shared" si="9"/>
        <v>0</v>
      </c>
      <c r="M25" s="198">
        <f t="shared" si="9"/>
        <v>0</v>
      </c>
      <c r="N25" s="198">
        <f t="shared" si="9"/>
        <v>0</v>
      </c>
      <c r="O25" s="200">
        <f t="shared" si="9"/>
        <v>5050.9292455852856</v>
      </c>
      <c r="P25" s="200">
        <f t="shared" si="9"/>
        <v>2465.2292455852862</v>
      </c>
      <c r="Q25" s="155"/>
    </row>
    <row r="26" spans="1:26" x14ac:dyDescent="0.4">
      <c r="B26" s="21"/>
      <c r="C26" s="5"/>
      <c r="D26" s="5"/>
      <c r="E26" s="202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26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44"/>
      <c r="P27" s="1"/>
      <c r="Q27" s="156"/>
    </row>
    <row r="28" spans="1:26" x14ac:dyDescent="0.4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237" t="s">
        <v>225</v>
      </c>
      <c r="L28" s="237" t="s">
        <v>224</v>
      </c>
      <c r="M28" s="1"/>
      <c r="N28" s="1"/>
      <c r="O28" s="1"/>
      <c r="P28" s="1"/>
      <c r="Q28" s="156"/>
    </row>
    <row r="29" spans="1:26" x14ac:dyDescent="0.4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72">
        <v>687498321.5</v>
      </c>
      <c r="L29" s="172">
        <v>61285820.149999999</v>
      </c>
      <c r="M29" s="1"/>
      <c r="N29" s="1"/>
      <c r="O29" s="1"/>
      <c r="P29" s="1"/>
      <c r="Q29" s="156"/>
    </row>
    <row r="30" spans="1:26" x14ac:dyDescent="0.4">
      <c r="B30" s="5"/>
      <c r="C30" s="1"/>
      <c r="D30" s="1"/>
      <c r="E30" s="1"/>
      <c r="F30" s="1"/>
      <c r="G30" s="1"/>
      <c r="H30" s="1"/>
      <c r="I30" s="1"/>
      <c r="J30" s="1"/>
      <c r="K30" s="172">
        <v>90481000</v>
      </c>
      <c r="L30" s="246"/>
      <c r="M30" s="1"/>
      <c r="N30" s="22" t="s">
        <v>35</v>
      </c>
      <c r="O30" s="22"/>
      <c r="P30" s="22"/>
      <c r="Q30" s="156"/>
    </row>
    <row r="31" spans="1:26" x14ac:dyDescent="0.4">
      <c r="B31" s="5"/>
      <c r="C31" s="1"/>
      <c r="D31" s="74"/>
      <c r="E31" s="74"/>
      <c r="F31" s="1"/>
      <c r="G31" s="5"/>
      <c r="H31" s="192"/>
      <c r="I31" s="22"/>
      <c r="J31" s="22"/>
      <c r="K31" s="172">
        <v>81463</v>
      </c>
      <c r="L31" s="246"/>
      <c r="M31" s="192"/>
      <c r="N31" s="194"/>
      <c r="O31" s="22"/>
      <c r="P31" s="22"/>
      <c r="Q31" s="156"/>
    </row>
    <row r="32" spans="1:26" x14ac:dyDescent="0.4">
      <c r="B32" s="5"/>
      <c r="C32" s="1"/>
      <c r="D32" s="74"/>
      <c r="E32" s="144"/>
      <c r="F32" s="1"/>
      <c r="G32" s="5"/>
      <c r="H32" s="192"/>
      <c r="I32" s="22"/>
      <c r="J32" s="22"/>
      <c r="K32" s="172">
        <v>80859725.349999994</v>
      </c>
      <c r="L32" s="246"/>
      <c r="M32" s="192"/>
      <c r="N32" s="194"/>
      <c r="O32" s="22"/>
      <c r="P32" s="22"/>
      <c r="Q32" s="156"/>
    </row>
    <row r="33" spans="2:17" ht="28.5" x14ac:dyDescent="0.45">
      <c r="B33" s="5"/>
      <c r="C33" s="1"/>
      <c r="D33" s="74"/>
      <c r="E33" s="144"/>
      <c r="F33" s="1"/>
      <c r="G33" s="5"/>
      <c r="H33" s="192"/>
      <c r="I33" s="22"/>
      <c r="J33" s="212" t="s">
        <v>280</v>
      </c>
      <c r="K33" s="238">
        <f>SUM(K29:K32)</f>
        <v>858920509.85000002</v>
      </c>
      <c r="L33" s="236"/>
      <c r="M33" s="192"/>
      <c r="N33" s="194"/>
      <c r="O33" s="22"/>
      <c r="P33" s="22"/>
      <c r="Q33" s="156"/>
    </row>
    <row r="34" spans="2:17" ht="28.5" x14ac:dyDescent="0.45">
      <c r="B34" s="5"/>
      <c r="C34" s="1"/>
      <c r="D34" s="74"/>
      <c r="E34" s="144"/>
      <c r="F34" s="1"/>
      <c r="G34" s="5"/>
      <c r="H34" s="192"/>
      <c r="I34" s="216" t="s">
        <v>279</v>
      </c>
      <c r="J34" s="212" t="s">
        <v>293</v>
      </c>
      <c r="K34" s="172">
        <v>315</v>
      </c>
      <c r="L34" s="236"/>
      <c r="M34" s="192"/>
      <c r="N34" s="194"/>
      <c r="O34" s="22"/>
      <c r="P34" s="22"/>
      <c r="Q34" s="156"/>
    </row>
    <row r="35" spans="2:17" x14ac:dyDescent="0.4">
      <c r="B35" s="5"/>
      <c r="C35" s="1"/>
      <c r="D35" s="1"/>
      <c r="E35" s="144"/>
      <c r="F35" s="1"/>
      <c r="G35" s="5"/>
      <c r="H35" s="192"/>
      <c r="I35" s="242" t="s">
        <v>230</v>
      </c>
      <c r="J35" s="247"/>
      <c r="K35" s="172">
        <f>+K33+(K34*10^7)</f>
        <v>4008920509.8499999</v>
      </c>
      <c r="L35" s="206">
        <f>SUM(L29:L32)</f>
        <v>61285820.149999999</v>
      </c>
      <c r="M35" s="192"/>
      <c r="N35" s="194"/>
      <c r="O35" s="22"/>
      <c r="P35" s="22"/>
    </row>
    <row r="36" spans="2:17" x14ac:dyDescent="0.4">
      <c r="B36" s="5" t="s">
        <v>41</v>
      </c>
      <c r="C36" s="1"/>
      <c r="D36" s="1"/>
      <c r="E36" s="144"/>
      <c r="F36" s="1"/>
      <c r="G36" s="5"/>
      <c r="H36" s="192"/>
      <c r="I36" s="242" t="s">
        <v>231</v>
      </c>
      <c r="J36" s="247"/>
      <c r="K36" s="207">
        <f>K35/10^7</f>
        <v>400.89205098499997</v>
      </c>
      <c r="L36" s="207">
        <f>L35/10^7</f>
        <v>6.1285820150000001</v>
      </c>
      <c r="M36" s="192"/>
      <c r="N36" s="194"/>
      <c r="O36" s="22"/>
      <c r="P36" s="22"/>
    </row>
    <row r="37" spans="2:17" x14ac:dyDescent="0.4">
      <c r="B37" s="5" t="s">
        <v>8</v>
      </c>
      <c r="G37" s="14"/>
      <c r="H37" s="192"/>
      <c r="N37" s="22" t="s">
        <v>10</v>
      </c>
    </row>
    <row r="38" spans="2:17" x14ac:dyDescent="0.4">
      <c r="B38" s="14"/>
      <c r="F38" s="88"/>
      <c r="G38" s="14"/>
      <c r="H38" s="192"/>
      <c r="K38" s="88"/>
    </row>
    <row r="39" spans="2:17" x14ac:dyDescent="0.4">
      <c r="B39" s="14"/>
      <c r="G39" s="14"/>
      <c r="H39" s="192"/>
      <c r="K39" s="88"/>
    </row>
    <row r="40" spans="2:17" x14ac:dyDescent="0.4">
      <c r="B40" s="14"/>
      <c r="H40" s="192"/>
      <c r="I40" s="88"/>
      <c r="K40" s="88"/>
    </row>
    <row r="41" spans="2:17" x14ac:dyDescent="0.4">
      <c r="H41" s="88"/>
      <c r="I41" s="88"/>
      <c r="K41" s="88"/>
    </row>
    <row r="42" spans="2:17" x14ac:dyDescent="0.4">
      <c r="H42" s="88"/>
      <c r="I42" s="88"/>
      <c r="K42" s="162"/>
    </row>
    <row r="43" spans="2:17" x14ac:dyDescent="0.4">
      <c r="H43" s="88"/>
      <c r="I43" s="88"/>
    </row>
  </sheetData>
  <mergeCells count="3">
    <mergeCell ref="L30:L32"/>
    <mergeCell ref="I35:J35"/>
    <mergeCell ref="I36:J36"/>
  </mergeCells>
  <pageMargins left="0.7" right="0.7" top="0.75" bottom="0.75" header="0.3" footer="0.3"/>
  <pageSetup paperSize="9"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9" zoomScale="55" zoomScaleNormal="55" workbookViewId="0">
      <selection activeCell="K23" sqref="K23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23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20.140625" bestFit="1" customWidth="1"/>
    <col min="11" max="11" width="40.7109375" customWidth="1"/>
    <col min="12" max="12" width="34.570312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  <col min="19" max="19" width="19.42578125" customWidth="1"/>
    <col min="20" max="20" width="16" customWidth="1"/>
  </cols>
  <sheetData>
    <row r="1" spans="1:21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21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58"/>
      <c r="M2" s="84"/>
      <c r="N2" s="85"/>
      <c r="O2" s="85"/>
      <c r="P2" s="85"/>
    </row>
    <row r="3" spans="1:21" x14ac:dyDescent="0.4">
      <c r="B3" s="45" t="s">
        <v>52</v>
      </c>
      <c r="C3" s="1"/>
      <c r="D3" s="74"/>
      <c r="E3" s="85"/>
      <c r="F3" s="8"/>
      <c r="G3" s="8"/>
      <c r="H3" s="8"/>
      <c r="I3" s="8"/>
      <c r="J3" s="8"/>
      <c r="K3" s="85"/>
      <c r="L3" s="85"/>
      <c r="M3" s="8"/>
      <c r="N3" s="8"/>
      <c r="O3" s="8"/>
      <c r="P3" s="85"/>
    </row>
    <row r="4" spans="1:21" ht="22.5" customHeight="1" x14ac:dyDescent="0.45">
      <c r="B4" s="46" t="s">
        <v>13</v>
      </c>
      <c r="C4" s="17"/>
      <c r="D4" s="17"/>
      <c r="E4" s="15"/>
      <c r="F4" s="15"/>
      <c r="G4" s="47" t="s">
        <v>294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21" x14ac:dyDescent="0.4">
      <c r="B5" s="45" t="s">
        <v>50</v>
      </c>
      <c r="C5" s="1"/>
      <c r="D5" s="157"/>
      <c r="E5" s="158"/>
      <c r="F5" s="11"/>
      <c r="G5" s="11"/>
      <c r="H5" s="100"/>
      <c r="I5" s="100"/>
      <c r="J5" s="11"/>
      <c r="K5" s="220">
        <v>14465.84</v>
      </c>
      <c r="L5" s="221">
        <f>K5*18/100</f>
        <v>2603.8512000000001</v>
      </c>
      <c r="M5" s="2"/>
      <c r="N5" s="2"/>
      <c r="O5" s="2"/>
      <c r="P5" s="2"/>
      <c r="Q5" s="149"/>
    </row>
    <row r="6" spans="1:21" x14ac:dyDescent="0.4">
      <c r="B6" s="13"/>
      <c r="C6" s="13"/>
      <c r="D6" s="13"/>
      <c r="E6" s="24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21" x14ac:dyDescent="0.4">
      <c r="B7" s="27"/>
      <c r="C7" s="24"/>
      <c r="D7" s="28"/>
      <c r="E7" s="44" t="s">
        <v>256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21" s="33" customFormat="1" ht="126" customHeight="1" x14ac:dyDescent="0.25">
      <c r="B8" s="34" t="s">
        <v>21</v>
      </c>
      <c r="C8" s="197" t="s">
        <v>298</v>
      </c>
      <c r="D8" s="197" t="s">
        <v>23</v>
      </c>
      <c r="E8" s="53" t="s">
        <v>24</v>
      </c>
      <c r="F8" s="53" t="s">
        <v>25</v>
      </c>
      <c r="G8" s="53" t="s">
        <v>26</v>
      </c>
      <c r="H8" s="57" t="s">
        <v>27</v>
      </c>
      <c r="I8" s="54" t="s">
        <v>28</v>
      </c>
      <c r="J8" s="53" t="s">
        <v>15</v>
      </c>
      <c r="K8" s="57" t="s">
        <v>29</v>
      </c>
      <c r="L8" s="57" t="s">
        <v>30</v>
      </c>
      <c r="M8" s="57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21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21" ht="29.25" customHeight="1" x14ac:dyDescent="0.4">
      <c r="B10" s="201">
        <v>44786</v>
      </c>
      <c r="C10" s="195">
        <f>$K$5</f>
        <v>14465.84</v>
      </c>
      <c r="D10" s="195">
        <f>$L$5</f>
        <v>2603.8512000000001</v>
      </c>
      <c r="E10" s="108">
        <v>2159.0894840239998</v>
      </c>
      <c r="F10" s="195">
        <v>0</v>
      </c>
      <c r="G10" s="195">
        <v>3088.0536846780005</v>
      </c>
      <c r="H10" s="108">
        <v>1.4146431149286554</v>
      </c>
      <c r="I10" s="108">
        <v>408.81573048500002</v>
      </c>
      <c r="J10" s="195">
        <v>0</v>
      </c>
      <c r="K10" s="108">
        <v>6.23</v>
      </c>
      <c r="L10" s="195">
        <v>0</v>
      </c>
      <c r="M10" s="195">
        <v>0</v>
      </c>
      <c r="N10" s="195">
        <v>0</v>
      </c>
      <c r="O10" s="196">
        <f t="shared" ref="O10:O22" si="0">SUM(E10:N10)</f>
        <v>5663.6035423019284</v>
      </c>
      <c r="P10" s="196">
        <f t="shared" ref="P10:P22" si="1">O10-D10</f>
        <v>3059.7523423019284</v>
      </c>
      <c r="Q10" s="155">
        <f>ROUND((O10/C10%),4)</f>
        <v>39.151600000000002</v>
      </c>
      <c r="R10" s="148">
        <f t="shared" ref="R10:R23" si="2">(O10*10^7)/10^5</f>
        <v>566360.35423019284</v>
      </c>
    </row>
    <row r="11" spans="1:21" ht="29.25" customHeight="1" x14ac:dyDescent="0.4">
      <c r="B11" s="201">
        <f>B10+1</f>
        <v>44787</v>
      </c>
      <c r="C11" s="195">
        <f t="shared" ref="C11:C23" si="3">$K$5</f>
        <v>14465.84</v>
      </c>
      <c r="D11" s="195">
        <f t="shared" ref="D11:D23" si="4">$L$5</f>
        <v>2603.8512000000001</v>
      </c>
      <c r="E11" s="108">
        <v>2159.0820580610002</v>
      </c>
      <c r="F11" s="195">
        <v>0</v>
      </c>
      <c r="G11" s="195">
        <v>3088.4325213240004</v>
      </c>
      <c r="H11" s="108">
        <v>1.4146431149286554</v>
      </c>
      <c r="I11" s="108">
        <v>409.46007278499997</v>
      </c>
      <c r="J11" s="195">
        <v>0</v>
      </c>
      <c r="K11" s="108">
        <v>6.23</v>
      </c>
      <c r="L11" s="195">
        <v>0</v>
      </c>
      <c r="M11" s="195">
        <v>0</v>
      </c>
      <c r="N11" s="195">
        <v>0</v>
      </c>
      <c r="O11" s="196">
        <f t="shared" si="0"/>
        <v>5664.6192952849287</v>
      </c>
      <c r="P11" s="196">
        <f t="shared" si="1"/>
        <v>3060.7680952849287</v>
      </c>
      <c r="Q11" s="155">
        <f>ROUND((O11/C11%),4)</f>
        <v>39.1586</v>
      </c>
      <c r="R11" s="148">
        <f t="shared" si="2"/>
        <v>566461.92952849285</v>
      </c>
    </row>
    <row r="12" spans="1:21" ht="29.25" customHeight="1" x14ac:dyDescent="0.4">
      <c r="B12" s="201">
        <f>B11+1</f>
        <v>44788</v>
      </c>
      <c r="C12" s="195">
        <f t="shared" si="3"/>
        <v>14465.84</v>
      </c>
      <c r="D12" s="195">
        <f t="shared" si="4"/>
        <v>2603.8512000000001</v>
      </c>
      <c r="E12" s="108">
        <v>2159.0746320970002</v>
      </c>
      <c r="F12" s="195">
        <v>0</v>
      </c>
      <c r="G12" s="195">
        <v>3088.8113579689998</v>
      </c>
      <c r="H12" s="108">
        <v>1.4146431149286554</v>
      </c>
      <c r="I12" s="108">
        <v>409.17969278499999</v>
      </c>
      <c r="J12" s="195">
        <v>0</v>
      </c>
      <c r="K12" s="108">
        <v>6.23</v>
      </c>
      <c r="L12" s="195">
        <v>0</v>
      </c>
      <c r="M12" s="195">
        <v>0</v>
      </c>
      <c r="N12" s="195">
        <v>0</v>
      </c>
      <c r="O12" s="196">
        <f t="shared" si="0"/>
        <v>5664.710325965928</v>
      </c>
      <c r="P12" s="196">
        <f t="shared" si="1"/>
        <v>3060.8591259659279</v>
      </c>
      <c r="Q12" s="155">
        <f t="shared" ref="Q12:Q23" si="5">ROUND((O12/C12%),4)</f>
        <v>39.159199999999998</v>
      </c>
      <c r="R12" s="148">
        <f t="shared" si="2"/>
        <v>566471.03259659279</v>
      </c>
      <c r="U12" s="88"/>
    </row>
    <row r="13" spans="1:21" ht="29.25" customHeight="1" x14ac:dyDescent="0.4">
      <c r="B13" s="201">
        <f t="shared" ref="B13:B23" si="6">B12+1</f>
        <v>44789</v>
      </c>
      <c r="C13" s="195">
        <f t="shared" si="3"/>
        <v>14465.84</v>
      </c>
      <c r="D13" s="195">
        <f t="shared" si="4"/>
        <v>2603.8512000000001</v>
      </c>
      <c r="E13" s="108">
        <v>2159.0672061340006</v>
      </c>
      <c r="F13" s="195">
        <v>0</v>
      </c>
      <c r="G13" s="195">
        <v>3089.1901946150001</v>
      </c>
      <c r="H13" s="108">
        <v>1.4146431149286554</v>
      </c>
      <c r="I13" s="108">
        <v>415.75871368499998</v>
      </c>
      <c r="J13" s="195">
        <v>0</v>
      </c>
      <c r="K13" s="108">
        <v>11.028131522000001</v>
      </c>
      <c r="L13" s="195">
        <v>0</v>
      </c>
      <c r="M13" s="195">
        <v>0</v>
      </c>
      <c r="N13" s="195">
        <v>0</v>
      </c>
      <c r="O13" s="196">
        <f t="shared" si="0"/>
        <v>5676.4588890709283</v>
      </c>
      <c r="P13" s="196">
        <f t="shared" si="1"/>
        <v>3072.6076890709282</v>
      </c>
      <c r="Q13" s="155">
        <f t="shared" si="5"/>
        <v>39.240400000000001</v>
      </c>
      <c r="R13" s="148">
        <f t="shared" si="2"/>
        <v>567645.88890709286</v>
      </c>
    </row>
    <row r="14" spans="1:21" ht="29.25" customHeight="1" x14ac:dyDescent="0.4">
      <c r="B14" s="201">
        <f t="shared" si="6"/>
        <v>44790</v>
      </c>
      <c r="C14" s="195">
        <f t="shared" si="3"/>
        <v>14465.84</v>
      </c>
      <c r="D14" s="195">
        <f t="shared" si="4"/>
        <v>2603.8512000000001</v>
      </c>
      <c r="E14" s="108">
        <v>2163.8062801700003</v>
      </c>
      <c r="F14" s="195">
        <v>0</v>
      </c>
      <c r="G14" s="195">
        <v>3241.4613812600001</v>
      </c>
      <c r="H14" s="108">
        <v>1.4146431149286554</v>
      </c>
      <c r="I14" s="108">
        <v>331.68268102299999</v>
      </c>
      <c r="J14" s="195">
        <v>0</v>
      </c>
      <c r="K14" s="108">
        <v>5.4930438820000003</v>
      </c>
      <c r="L14" s="195">
        <v>0</v>
      </c>
      <c r="M14" s="195">
        <v>0</v>
      </c>
      <c r="N14" s="195">
        <v>0</v>
      </c>
      <c r="O14" s="196">
        <f t="shared" si="0"/>
        <v>5743.8580294499288</v>
      </c>
      <c r="P14" s="196">
        <f t="shared" si="1"/>
        <v>3140.0068294499288</v>
      </c>
      <c r="Q14" s="155">
        <f t="shared" si="5"/>
        <v>39.706400000000002</v>
      </c>
      <c r="R14" s="148">
        <f t="shared" si="2"/>
        <v>574385.8029449929</v>
      </c>
    </row>
    <row r="15" spans="1:21" ht="29.25" customHeight="1" x14ac:dyDescent="0.4">
      <c r="A15" s="90"/>
      <c r="B15" s="201">
        <f t="shared" si="6"/>
        <v>44791</v>
      </c>
      <c r="C15" s="195">
        <f t="shared" si="3"/>
        <v>14465.84</v>
      </c>
      <c r="D15" s="195">
        <f t="shared" si="4"/>
        <v>2603.8512000000001</v>
      </c>
      <c r="E15" s="108">
        <v>2159.052354208</v>
      </c>
      <c r="F15" s="195">
        <v>0</v>
      </c>
      <c r="G15" s="195">
        <v>2885.5069036750006</v>
      </c>
      <c r="H15" s="108">
        <v>1.4146431149286554</v>
      </c>
      <c r="I15" s="108">
        <v>701.56122652800002</v>
      </c>
      <c r="J15" s="195">
        <v>0</v>
      </c>
      <c r="K15" s="108">
        <v>6.9084610049999995</v>
      </c>
      <c r="L15" s="195">
        <v>0</v>
      </c>
      <c r="M15" s="195">
        <v>0</v>
      </c>
      <c r="N15" s="195">
        <v>0</v>
      </c>
      <c r="O15" s="196">
        <f t="shared" si="0"/>
        <v>5754.4435885309285</v>
      </c>
      <c r="P15" s="196">
        <f t="shared" si="1"/>
        <v>3150.5923885309285</v>
      </c>
      <c r="Q15" s="155">
        <f t="shared" si="5"/>
        <v>39.779499999999999</v>
      </c>
      <c r="R15" s="148">
        <f t="shared" si="2"/>
        <v>575444.35885309288</v>
      </c>
    </row>
    <row r="16" spans="1:21" ht="29.25" customHeight="1" x14ac:dyDescent="0.4">
      <c r="A16" s="90"/>
      <c r="B16" s="201">
        <f t="shared" si="6"/>
        <v>44792</v>
      </c>
      <c r="C16" s="195">
        <f t="shared" si="3"/>
        <v>14465.84</v>
      </c>
      <c r="D16" s="195">
        <f t="shared" si="4"/>
        <v>2603.8512000000001</v>
      </c>
      <c r="E16" s="108">
        <v>2159.0449282429995</v>
      </c>
      <c r="F16" s="195">
        <v>0</v>
      </c>
      <c r="G16" s="195">
        <v>2885.8935960889999</v>
      </c>
      <c r="H16" s="108">
        <v>1.4146431149286554</v>
      </c>
      <c r="I16" s="108">
        <v>773.03321465399995</v>
      </c>
      <c r="J16" s="195">
        <v>0</v>
      </c>
      <c r="K16" s="108">
        <v>3.1520991249999999</v>
      </c>
      <c r="L16" s="195">
        <v>0</v>
      </c>
      <c r="M16" s="195">
        <v>0</v>
      </c>
      <c r="N16" s="195">
        <v>0</v>
      </c>
      <c r="O16" s="196">
        <f t="shared" si="0"/>
        <v>5822.5384812259272</v>
      </c>
      <c r="P16" s="196">
        <f t="shared" si="1"/>
        <v>3218.6872812259271</v>
      </c>
      <c r="Q16" s="155">
        <f t="shared" si="5"/>
        <v>40.250300000000003</v>
      </c>
      <c r="R16" s="148">
        <f t="shared" si="2"/>
        <v>582253.84812259267</v>
      </c>
    </row>
    <row r="17" spans="1:18" ht="29.25" customHeight="1" x14ac:dyDescent="0.4">
      <c r="A17" s="90"/>
      <c r="B17" s="201">
        <f t="shared" si="6"/>
        <v>44793</v>
      </c>
      <c r="C17" s="195">
        <f t="shared" si="3"/>
        <v>14465.84</v>
      </c>
      <c r="D17" s="195">
        <f t="shared" si="4"/>
        <v>2603.8512000000001</v>
      </c>
      <c r="E17" s="108">
        <v>2159.0375022809999</v>
      </c>
      <c r="F17" s="195">
        <v>0</v>
      </c>
      <c r="G17" s="195">
        <v>2886.2802885040005</v>
      </c>
      <c r="H17" s="108">
        <v>1.4146431149286554</v>
      </c>
      <c r="I17" s="108">
        <v>775.49661264600002</v>
      </c>
      <c r="J17" s="195">
        <v>0</v>
      </c>
      <c r="K17" s="108">
        <v>5.9378075499999996</v>
      </c>
      <c r="L17" s="195">
        <v>0</v>
      </c>
      <c r="M17" s="195">
        <v>0</v>
      </c>
      <c r="N17" s="195">
        <v>0</v>
      </c>
      <c r="O17" s="196">
        <f t="shared" si="0"/>
        <v>5828.166854095929</v>
      </c>
      <c r="P17" s="196">
        <f t="shared" si="1"/>
        <v>3224.3156540959289</v>
      </c>
      <c r="Q17" s="155">
        <f t="shared" si="5"/>
        <v>40.289200000000001</v>
      </c>
      <c r="R17" s="148">
        <f t="shared" si="2"/>
        <v>582816.68540959293</v>
      </c>
    </row>
    <row r="18" spans="1:18" ht="29.25" customHeight="1" x14ac:dyDescent="0.4">
      <c r="A18" s="90"/>
      <c r="B18" s="201">
        <f t="shared" si="6"/>
        <v>44794</v>
      </c>
      <c r="C18" s="195">
        <f t="shared" si="3"/>
        <v>14465.84</v>
      </c>
      <c r="D18" s="195">
        <f t="shared" si="4"/>
        <v>2603.8512000000001</v>
      </c>
      <c r="E18" s="108">
        <v>2159.0300763190003</v>
      </c>
      <c r="F18" s="195">
        <v>0</v>
      </c>
      <c r="G18" s="195">
        <v>2886.6669809179998</v>
      </c>
      <c r="H18" s="108">
        <v>1.4146431149286554</v>
      </c>
      <c r="I18" s="108">
        <v>772.53983624600005</v>
      </c>
      <c r="J18" s="195">
        <v>0</v>
      </c>
      <c r="K18" s="108">
        <v>5.9378075499999996</v>
      </c>
      <c r="L18" s="195">
        <v>0</v>
      </c>
      <c r="M18" s="195">
        <v>0</v>
      </c>
      <c r="N18" s="195">
        <v>0</v>
      </c>
      <c r="O18" s="196">
        <f t="shared" si="0"/>
        <v>5825.5893441479284</v>
      </c>
      <c r="P18" s="196">
        <f t="shared" si="1"/>
        <v>3221.7381441479283</v>
      </c>
      <c r="Q18" s="155">
        <f t="shared" si="5"/>
        <v>40.2714</v>
      </c>
      <c r="R18" s="148">
        <f t="shared" si="2"/>
        <v>582558.93441479281</v>
      </c>
    </row>
    <row r="19" spans="1:18" ht="29.25" customHeight="1" x14ac:dyDescent="0.4">
      <c r="A19" s="90"/>
      <c r="B19" s="201">
        <f t="shared" si="6"/>
        <v>44795</v>
      </c>
      <c r="C19" s="195">
        <f t="shared" si="3"/>
        <v>14465.84</v>
      </c>
      <c r="D19" s="195">
        <f t="shared" si="4"/>
        <v>2603.8512000000001</v>
      </c>
      <c r="E19" s="108">
        <v>2159.0226503549998</v>
      </c>
      <c r="F19" s="195">
        <v>0</v>
      </c>
      <c r="G19" s="195">
        <v>2887.053673333</v>
      </c>
      <c r="H19" s="108">
        <v>1.4146431149286554</v>
      </c>
      <c r="I19" s="108">
        <v>859.13596282499998</v>
      </c>
      <c r="J19" s="195">
        <v>0</v>
      </c>
      <c r="K19" s="108">
        <v>1.4371931880000002</v>
      </c>
      <c r="L19" s="195">
        <v>0</v>
      </c>
      <c r="M19" s="195">
        <v>0</v>
      </c>
      <c r="N19" s="195">
        <v>0</v>
      </c>
      <c r="O19" s="196">
        <f t="shared" si="0"/>
        <v>5908.0641228159275</v>
      </c>
      <c r="P19" s="196">
        <f t="shared" si="1"/>
        <v>3304.2129228159274</v>
      </c>
      <c r="Q19" s="155">
        <f t="shared" si="5"/>
        <v>40.841500000000003</v>
      </c>
      <c r="R19" s="148">
        <f t="shared" si="2"/>
        <v>590806.41228159273</v>
      </c>
    </row>
    <row r="20" spans="1:18" ht="29.25" customHeight="1" x14ac:dyDescent="0.4">
      <c r="A20" s="90"/>
      <c r="B20" s="201">
        <f t="shared" si="6"/>
        <v>44796</v>
      </c>
      <c r="C20" s="195">
        <f t="shared" si="3"/>
        <v>14465.84</v>
      </c>
      <c r="D20" s="195">
        <f t="shared" si="4"/>
        <v>2603.8512000000001</v>
      </c>
      <c r="E20" s="108">
        <v>2159.0152243910002</v>
      </c>
      <c r="F20" s="195">
        <v>0</v>
      </c>
      <c r="G20" s="195">
        <v>2887.4403657470002</v>
      </c>
      <c r="H20" s="108">
        <v>1.4146431149286554</v>
      </c>
      <c r="I20" s="108">
        <v>821.73499513999991</v>
      </c>
      <c r="J20" s="195">
        <v>0</v>
      </c>
      <c r="K20" s="108">
        <v>1.985725468</v>
      </c>
      <c r="L20" s="195">
        <v>0</v>
      </c>
      <c r="M20" s="195">
        <v>0</v>
      </c>
      <c r="N20" s="195">
        <v>0</v>
      </c>
      <c r="O20" s="196">
        <f t="shared" si="0"/>
        <v>5871.5909538609294</v>
      </c>
      <c r="P20" s="196">
        <f t="shared" si="1"/>
        <v>3267.7397538609293</v>
      </c>
      <c r="Q20" s="155">
        <f t="shared" si="5"/>
        <v>40.589399999999998</v>
      </c>
      <c r="R20" s="148">
        <f t="shared" si="2"/>
        <v>587159.0953860929</v>
      </c>
    </row>
    <row r="21" spans="1:18" ht="29.25" customHeight="1" x14ac:dyDescent="0.4">
      <c r="A21" s="90"/>
      <c r="B21" s="201">
        <f t="shared" si="6"/>
        <v>44797</v>
      </c>
      <c r="C21" s="195">
        <f t="shared" si="3"/>
        <v>14465.84</v>
      </c>
      <c r="D21" s="195">
        <f t="shared" si="4"/>
        <v>2603.8512000000001</v>
      </c>
      <c r="E21" s="108">
        <v>2159.0077984280006</v>
      </c>
      <c r="F21" s="195">
        <v>0</v>
      </c>
      <c r="G21" s="195">
        <v>2887.827058162</v>
      </c>
      <c r="H21" s="108">
        <v>1.4146431149286554</v>
      </c>
      <c r="I21" s="108">
        <v>820.579277531</v>
      </c>
      <c r="J21" s="195">
        <v>0</v>
      </c>
      <c r="K21" s="108">
        <v>5.2506574329999998</v>
      </c>
      <c r="L21" s="195">
        <v>0</v>
      </c>
      <c r="M21" s="195">
        <v>0</v>
      </c>
      <c r="N21" s="195">
        <v>0</v>
      </c>
      <c r="O21" s="196">
        <f t="shared" si="0"/>
        <v>5874.079434668929</v>
      </c>
      <c r="P21" s="196">
        <f t="shared" si="1"/>
        <v>3270.228234668929</v>
      </c>
      <c r="Q21" s="155">
        <f t="shared" si="5"/>
        <v>40.6066</v>
      </c>
      <c r="R21" s="148">
        <f t="shared" si="2"/>
        <v>587407.94346689293</v>
      </c>
    </row>
    <row r="22" spans="1:18" ht="29.25" customHeight="1" x14ac:dyDescent="0.4">
      <c r="A22" s="90"/>
      <c r="B22" s="201">
        <f t="shared" si="6"/>
        <v>44798</v>
      </c>
      <c r="C22" s="195">
        <f t="shared" si="3"/>
        <v>14465.84</v>
      </c>
      <c r="D22" s="195">
        <f t="shared" si="4"/>
        <v>2603.8512000000001</v>
      </c>
      <c r="E22" s="108">
        <v>2159.0077984280006</v>
      </c>
      <c r="F22" s="195">
        <v>0</v>
      </c>
      <c r="G22" s="195">
        <v>2959.7388448950001</v>
      </c>
      <c r="H22" s="108">
        <v>1.4146431149286554</v>
      </c>
      <c r="I22" s="108">
        <v>701.68299535799997</v>
      </c>
      <c r="J22" s="195">
        <v>0</v>
      </c>
      <c r="K22" s="108">
        <v>7.3128101330000002</v>
      </c>
      <c r="L22" s="195">
        <v>0</v>
      </c>
      <c r="M22" s="195">
        <v>0</v>
      </c>
      <c r="N22" s="195">
        <v>0</v>
      </c>
      <c r="O22" s="196">
        <f t="shared" si="0"/>
        <v>5829.1570919289288</v>
      </c>
      <c r="P22" s="196">
        <f t="shared" si="1"/>
        <v>3225.3058919289288</v>
      </c>
      <c r="Q22" s="155">
        <f t="shared" si="5"/>
        <v>40.295999999999999</v>
      </c>
      <c r="R22" s="148">
        <f t="shared" si="2"/>
        <v>582915.70919289289</v>
      </c>
    </row>
    <row r="23" spans="1:18" ht="29.25" customHeight="1" x14ac:dyDescent="0.4">
      <c r="A23" s="90"/>
      <c r="B23" s="201">
        <f t="shared" si="6"/>
        <v>44799</v>
      </c>
      <c r="C23" s="195">
        <f t="shared" si="3"/>
        <v>14465.84</v>
      </c>
      <c r="D23" s="195">
        <f t="shared" si="4"/>
        <v>2603.8512000000001</v>
      </c>
      <c r="E23" s="108">
        <v>2158.9929465030004</v>
      </c>
      <c r="F23" s="195">
        <v>0</v>
      </c>
      <c r="G23" s="195">
        <v>3162.3287056290001</v>
      </c>
      <c r="H23" s="108">
        <v>1.4146431149286554</v>
      </c>
      <c r="I23" s="108">
        <v>448.10653991499998</v>
      </c>
      <c r="J23" s="195">
        <v>0</v>
      </c>
      <c r="K23" s="108">
        <v>8.663452959999999</v>
      </c>
      <c r="L23" s="195">
        <v>0</v>
      </c>
      <c r="M23" s="195">
        <v>0</v>
      </c>
      <c r="N23" s="195">
        <v>0</v>
      </c>
      <c r="O23" s="196">
        <f t="shared" ref="O23" si="7">SUM(E23:N23)</f>
        <v>5779.5062881219292</v>
      </c>
      <c r="P23" s="196">
        <f t="shared" ref="P23" si="8">O23-D23</f>
        <v>3175.6550881219291</v>
      </c>
      <c r="Q23" s="155">
        <f t="shared" si="5"/>
        <v>39.952800000000003</v>
      </c>
      <c r="R23" s="148">
        <f t="shared" si="2"/>
        <v>577950.62881219294</v>
      </c>
    </row>
    <row r="24" spans="1:18" ht="29.25" customHeight="1" x14ac:dyDescent="0.4">
      <c r="A24" s="90"/>
      <c r="B24" s="132" t="s">
        <v>4</v>
      </c>
      <c r="C24" s="108">
        <v>0</v>
      </c>
      <c r="D24" s="198">
        <f>SUM(D10:D23)</f>
        <v>36453.916800000006</v>
      </c>
      <c r="E24" s="198">
        <f>SUM(E10:E23)</f>
        <v>30231.330939641997</v>
      </c>
      <c r="F24" s="198">
        <f>SUM(F10:F23)</f>
        <v>0</v>
      </c>
      <c r="G24" s="198">
        <f>SUM(G10:G23)</f>
        <v>41924.685556798002</v>
      </c>
      <c r="H24" s="198">
        <f>SUM(H10:H23)</f>
        <v>19.805003609001172</v>
      </c>
      <c r="I24" s="198">
        <f t="shared" ref="I24:O24" si="9">SUM(I10:I23)</f>
        <v>8648.7675516060008</v>
      </c>
      <c r="J24" s="198">
        <f t="shared" si="9"/>
        <v>0</v>
      </c>
      <c r="K24" s="198">
        <f t="shared" si="9"/>
        <v>81.797189815999999</v>
      </c>
      <c r="L24" s="198">
        <f t="shared" si="9"/>
        <v>0</v>
      </c>
      <c r="M24" s="198">
        <f t="shared" si="9"/>
        <v>0</v>
      </c>
      <c r="N24" s="198">
        <f t="shared" si="9"/>
        <v>0</v>
      </c>
      <c r="O24" s="199">
        <f t="shared" si="9"/>
        <v>80906.386241470987</v>
      </c>
      <c r="P24" s="199">
        <f>SUM(P10:P23)</f>
        <v>44452.46944147101</v>
      </c>
      <c r="Q24" s="155"/>
    </row>
    <row r="25" spans="1:18" ht="29.25" customHeight="1" x14ac:dyDescent="0.4">
      <c r="A25" s="90"/>
      <c r="B25" s="132" t="s">
        <v>3</v>
      </c>
      <c r="C25" s="108">
        <v>0</v>
      </c>
      <c r="D25" s="198">
        <f>AVERAGE(D10:D23)</f>
        <v>2603.8512000000005</v>
      </c>
      <c r="E25" s="198">
        <f t="shared" ref="E25:P25" si="10">AVERAGE(E10:E23)</f>
        <v>2159.3807814029997</v>
      </c>
      <c r="F25" s="198">
        <f t="shared" si="10"/>
        <v>0</v>
      </c>
      <c r="G25" s="198">
        <f t="shared" si="10"/>
        <v>2994.6203969141429</v>
      </c>
      <c r="H25" s="198">
        <f t="shared" si="10"/>
        <v>1.4146431149286551</v>
      </c>
      <c r="I25" s="198">
        <f t="shared" si="10"/>
        <v>617.76911082900006</v>
      </c>
      <c r="J25" s="198">
        <f t="shared" si="10"/>
        <v>0</v>
      </c>
      <c r="K25" s="198">
        <f t="shared" si="10"/>
        <v>5.8426564154285714</v>
      </c>
      <c r="L25" s="198">
        <f t="shared" si="10"/>
        <v>0</v>
      </c>
      <c r="M25" s="198">
        <f t="shared" si="10"/>
        <v>0</v>
      </c>
      <c r="N25" s="198">
        <f t="shared" si="10"/>
        <v>0</v>
      </c>
      <c r="O25" s="200">
        <f t="shared" si="10"/>
        <v>5779.0275886764994</v>
      </c>
      <c r="P25" s="200">
        <f t="shared" si="10"/>
        <v>3175.1763886765007</v>
      </c>
      <c r="Q25" s="155"/>
    </row>
    <row r="26" spans="1:18" x14ac:dyDescent="0.4">
      <c r="B26" s="21"/>
      <c r="C26" s="5"/>
      <c r="D26" s="5"/>
      <c r="E26" s="202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18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44"/>
      <c r="P27" s="1"/>
      <c r="Q27" s="156"/>
    </row>
    <row r="28" spans="1:18" x14ac:dyDescent="0.4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237" t="s">
        <v>225</v>
      </c>
      <c r="L28" s="237" t="s">
        <v>224</v>
      </c>
      <c r="M28" s="1"/>
      <c r="N28" s="1"/>
      <c r="O28" s="1"/>
      <c r="P28" s="1"/>
      <c r="Q28" s="156"/>
    </row>
    <row r="29" spans="1:18" x14ac:dyDescent="0.4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72">
        <v>604937980.07000005</v>
      </c>
      <c r="L29" s="172">
        <v>86634529.599999994</v>
      </c>
      <c r="M29" s="1"/>
      <c r="N29" s="1"/>
      <c r="O29" s="1"/>
      <c r="P29" s="1"/>
      <c r="Q29" s="156"/>
    </row>
    <row r="30" spans="1:18" x14ac:dyDescent="0.4">
      <c r="B30" s="5"/>
      <c r="C30" s="1"/>
      <c r="D30" s="1"/>
      <c r="E30" s="1"/>
      <c r="F30" s="1"/>
      <c r="G30" s="1"/>
      <c r="H30" s="1"/>
      <c r="I30" s="1"/>
      <c r="J30" s="1"/>
      <c r="K30" s="172">
        <v>76386300</v>
      </c>
      <c r="L30" s="246"/>
      <c r="M30" s="1"/>
      <c r="N30" s="22" t="s">
        <v>35</v>
      </c>
      <c r="O30" s="22"/>
      <c r="P30" s="22"/>
      <c r="Q30" s="156"/>
    </row>
    <row r="31" spans="1:18" x14ac:dyDescent="0.4">
      <c r="B31" s="5"/>
      <c r="C31" s="1"/>
      <c r="D31" s="74"/>
      <c r="E31" s="74"/>
      <c r="F31" s="1"/>
      <c r="G31" s="5"/>
      <c r="H31" s="192"/>
      <c r="I31" s="22"/>
      <c r="J31" s="22"/>
      <c r="K31" s="172">
        <v>37413</v>
      </c>
      <c r="L31" s="246"/>
      <c r="M31" s="192"/>
      <c r="N31" s="194"/>
      <c r="O31" s="22"/>
      <c r="P31" s="22"/>
      <c r="Q31" s="156"/>
    </row>
    <row r="32" spans="1:18" x14ac:dyDescent="0.4">
      <c r="B32" s="5"/>
      <c r="C32" s="1"/>
      <c r="D32" s="74"/>
      <c r="E32" s="144"/>
      <c r="F32" s="1"/>
      <c r="G32" s="5"/>
      <c r="H32" s="192"/>
      <c r="I32" s="22"/>
      <c r="J32" s="22"/>
      <c r="K32" s="172">
        <v>1349703706.0799999</v>
      </c>
      <c r="L32" s="246"/>
      <c r="M32" s="192"/>
      <c r="N32" s="194"/>
      <c r="O32" s="22"/>
      <c r="P32" s="22"/>
      <c r="Q32" s="156"/>
    </row>
    <row r="33" spans="2:17" ht="28.5" x14ac:dyDescent="0.45">
      <c r="B33" s="5"/>
      <c r="C33" s="1"/>
      <c r="D33" s="74"/>
      <c r="E33" s="144"/>
      <c r="F33" s="1"/>
      <c r="G33" s="5"/>
      <c r="H33" s="192"/>
      <c r="I33" s="22"/>
      <c r="J33" s="212" t="s">
        <v>280</v>
      </c>
      <c r="K33" s="238">
        <f>SUM(K29:K32)</f>
        <v>2031065399.1500001</v>
      </c>
      <c r="L33" s="239"/>
      <c r="M33" s="192"/>
      <c r="N33" s="194"/>
      <c r="O33" s="22"/>
      <c r="P33" s="22"/>
      <c r="Q33" s="156"/>
    </row>
    <row r="34" spans="2:17" ht="28.5" x14ac:dyDescent="0.45">
      <c r="B34" s="5"/>
      <c r="C34" s="1"/>
      <c r="D34" s="74"/>
      <c r="E34" s="144"/>
      <c r="F34" s="1"/>
      <c r="G34" s="5"/>
      <c r="H34" s="192"/>
      <c r="I34" s="216" t="s">
        <v>279</v>
      </c>
      <c r="J34" s="212" t="s">
        <v>293</v>
      </c>
      <c r="K34" s="172">
        <v>245</v>
      </c>
      <c r="L34" s="239"/>
      <c r="M34" s="192"/>
      <c r="N34" s="194"/>
      <c r="O34" s="22"/>
      <c r="P34" s="22"/>
      <c r="Q34" s="156"/>
    </row>
    <row r="35" spans="2:17" x14ac:dyDescent="0.4">
      <c r="B35" s="5"/>
      <c r="C35" s="1"/>
      <c r="D35" s="1"/>
      <c r="E35" s="144"/>
      <c r="F35" s="1"/>
      <c r="G35" s="5"/>
      <c r="H35" s="192"/>
      <c r="I35" s="242" t="s">
        <v>230</v>
      </c>
      <c r="J35" s="247"/>
      <c r="K35" s="172">
        <f>+K33+(K34*10^7)</f>
        <v>4481065399.1499996</v>
      </c>
      <c r="L35" s="206">
        <f>SUM(L29:L32)</f>
        <v>86634529.599999994</v>
      </c>
      <c r="M35" s="192"/>
      <c r="N35" s="194"/>
      <c r="O35" s="22"/>
      <c r="P35" s="22"/>
    </row>
    <row r="36" spans="2:17" x14ac:dyDescent="0.4">
      <c r="B36" s="5" t="s">
        <v>41</v>
      </c>
      <c r="C36" s="1"/>
      <c r="D36" s="1"/>
      <c r="E36" s="144"/>
      <c r="F36" s="1"/>
      <c r="G36" s="5"/>
      <c r="H36" s="192"/>
      <c r="I36" s="242" t="s">
        <v>231</v>
      </c>
      <c r="J36" s="247"/>
      <c r="K36" s="207">
        <f>K35/10^7</f>
        <v>448.10653991499998</v>
      </c>
      <c r="L36" s="207">
        <f>L35/10^7</f>
        <v>8.663452959999999</v>
      </c>
      <c r="M36" s="192"/>
      <c r="N36" s="194"/>
      <c r="O36" s="22"/>
      <c r="P36" s="22"/>
    </row>
    <row r="37" spans="2:17" x14ac:dyDescent="0.4">
      <c r="B37" s="5" t="s">
        <v>8</v>
      </c>
      <c r="G37" s="14"/>
      <c r="H37" s="192"/>
      <c r="N37" s="22" t="s">
        <v>10</v>
      </c>
    </row>
    <row r="38" spans="2:17" x14ac:dyDescent="0.4">
      <c r="B38" s="14"/>
      <c r="F38" s="88"/>
      <c r="G38" s="14"/>
      <c r="H38" s="192"/>
      <c r="K38" s="88"/>
    </row>
    <row r="39" spans="2:17" x14ac:dyDescent="0.4">
      <c r="B39" s="14"/>
      <c r="G39" s="14"/>
      <c r="H39" s="192"/>
      <c r="K39" s="88"/>
    </row>
    <row r="40" spans="2:17" x14ac:dyDescent="0.4">
      <c r="B40" s="14"/>
      <c r="H40" s="192"/>
      <c r="I40" s="88"/>
      <c r="K40" s="88"/>
    </row>
    <row r="41" spans="2:17" x14ac:dyDescent="0.4">
      <c r="H41" s="88"/>
      <c r="I41" s="88"/>
      <c r="K41" s="88"/>
    </row>
    <row r="42" spans="2:17" x14ac:dyDescent="0.4">
      <c r="H42" s="88"/>
      <c r="I42" s="88"/>
      <c r="K42" s="162"/>
    </row>
    <row r="43" spans="2:17" x14ac:dyDescent="0.4">
      <c r="H43" s="88"/>
      <c r="I43" s="88"/>
    </row>
  </sheetData>
  <mergeCells count="3">
    <mergeCell ref="L30:L32"/>
    <mergeCell ref="I35:J35"/>
    <mergeCell ref="I36:J36"/>
  </mergeCells>
  <pageMargins left="0.7" right="0.7" top="0.75" bottom="0.75" header="0.3" footer="0.3"/>
  <pageSetup paperSize="9"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topLeftCell="D17" zoomScale="55" zoomScaleNormal="55" workbookViewId="0">
      <selection activeCell="H20" sqref="H20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23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20.140625" bestFit="1" customWidth="1"/>
    <col min="11" max="11" width="40.7109375" customWidth="1"/>
    <col min="12" max="12" width="34.570312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  <col min="19" max="19" width="19.42578125" customWidth="1"/>
    <col min="20" max="20" width="16" customWidth="1"/>
  </cols>
  <sheetData>
    <row r="1" spans="1:21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21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58"/>
      <c r="M2" s="84"/>
      <c r="N2" s="85"/>
      <c r="O2" s="85"/>
      <c r="P2" s="85"/>
    </row>
    <row r="3" spans="1:21" x14ac:dyDescent="0.4">
      <c r="B3" s="45" t="s">
        <v>52</v>
      </c>
      <c r="C3" s="1"/>
      <c r="D3" s="74"/>
      <c r="E3" s="85"/>
      <c r="F3" s="8"/>
      <c r="G3" s="8"/>
      <c r="H3" s="8"/>
      <c r="I3" s="8"/>
      <c r="J3" s="8"/>
      <c r="K3" s="85"/>
      <c r="L3" s="85"/>
      <c r="M3" s="8"/>
      <c r="N3" s="8"/>
      <c r="O3" s="8"/>
      <c r="P3" s="85"/>
    </row>
    <row r="4" spans="1:21" ht="22.5" customHeight="1" x14ac:dyDescent="0.45">
      <c r="B4" s="46" t="s">
        <v>13</v>
      </c>
      <c r="C4" s="17"/>
      <c r="D4" s="17"/>
      <c r="E4" s="15"/>
      <c r="F4" s="15"/>
      <c r="G4" s="47" t="s">
        <v>294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21" x14ac:dyDescent="0.4">
      <c r="B5" s="45" t="s">
        <v>50</v>
      </c>
      <c r="C5" s="1"/>
      <c r="D5" s="157"/>
      <c r="E5" s="158"/>
      <c r="F5" s="11"/>
      <c r="G5" s="11"/>
      <c r="H5" s="100"/>
      <c r="I5" s="100"/>
      <c r="J5" s="11"/>
      <c r="K5" s="220">
        <v>14611.34</v>
      </c>
      <c r="L5" s="221">
        <f>K5*18/100</f>
        <v>2630.0412000000001</v>
      </c>
      <c r="M5" s="2"/>
      <c r="N5" s="2"/>
      <c r="O5" s="2"/>
      <c r="P5" s="2"/>
      <c r="Q5" s="149"/>
    </row>
    <row r="6" spans="1:21" x14ac:dyDescent="0.4">
      <c r="B6" s="13"/>
      <c r="C6" s="13"/>
      <c r="D6" s="13"/>
      <c r="E6" s="24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21" x14ac:dyDescent="0.4">
      <c r="B7" s="27"/>
      <c r="C7" s="24"/>
      <c r="D7" s="28"/>
      <c r="E7" s="44" t="s">
        <v>256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21" s="33" customFormat="1" ht="126" customHeight="1" x14ac:dyDescent="0.25">
      <c r="B8" s="34" t="s">
        <v>21</v>
      </c>
      <c r="C8" s="197" t="s">
        <v>299</v>
      </c>
      <c r="D8" s="197" t="s">
        <v>23</v>
      </c>
      <c r="E8" s="53" t="s">
        <v>24</v>
      </c>
      <c r="F8" s="53" t="s">
        <v>25</v>
      </c>
      <c r="G8" s="53" t="s">
        <v>26</v>
      </c>
      <c r="H8" s="57" t="s">
        <v>27</v>
      </c>
      <c r="I8" s="54" t="s">
        <v>28</v>
      </c>
      <c r="J8" s="53" t="s">
        <v>15</v>
      </c>
      <c r="K8" s="57" t="s">
        <v>29</v>
      </c>
      <c r="L8" s="57" t="s">
        <v>30</v>
      </c>
      <c r="M8" s="57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21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21" ht="29.25" customHeight="1" x14ac:dyDescent="0.4">
      <c r="B10" s="201">
        <v>44800</v>
      </c>
      <c r="C10" s="195">
        <f>$K$5</f>
        <v>14611.34</v>
      </c>
      <c r="D10" s="195">
        <f>$L$5</f>
        <v>2630.0412000000001</v>
      </c>
      <c r="E10" s="108">
        <v>2158.9855205379999</v>
      </c>
      <c r="F10" s="195">
        <v>0</v>
      </c>
      <c r="G10" s="195">
        <v>3162.727306362</v>
      </c>
      <c r="H10" s="108">
        <v>17.228583820200033</v>
      </c>
      <c r="I10" s="108">
        <v>449.24418632299995</v>
      </c>
      <c r="J10" s="195">
        <v>0</v>
      </c>
      <c r="K10" s="108">
        <v>8.663452959999999</v>
      </c>
      <c r="L10" s="195">
        <v>0</v>
      </c>
      <c r="M10" s="195">
        <v>0</v>
      </c>
      <c r="N10" s="195">
        <v>0</v>
      </c>
      <c r="O10" s="196">
        <f t="shared" ref="O10" si="0">SUM(E10:N10)</f>
        <v>5796.8490500031994</v>
      </c>
      <c r="P10" s="196">
        <f t="shared" ref="P10" si="1">O10-D10</f>
        <v>3166.8078500031993</v>
      </c>
      <c r="Q10" s="155">
        <f>ROUND((O10/C10%),4)</f>
        <v>39.6736</v>
      </c>
      <c r="R10" s="148">
        <f t="shared" ref="R10:R23" si="2">(O10*10^7)/10^5</f>
        <v>579684.90500031994</v>
      </c>
    </row>
    <row r="11" spans="1:21" ht="29.25" customHeight="1" x14ac:dyDescent="0.4">
      <c r="B11" s="201">
        <f>B10+1</f>
        <v>44801</v>
      </c>
      <c r="C11" s="195">
        <f t="shared" ref="C11:C23" si="3">$K$5</f>
        <v>14611.34</v>
      </c>
      <c r="D11" s="195">
        <f t="shared" ref="D11:D23" si="4">$L$5</f>
        <v>2630.0412000000001</v>
      </c>
      <c r="E11" s="108">
        <v>2158.9780945759999</v>
      </c>
      <c r="F11" s="195">
        <v>0</v>
      </c>
      <c r="G11" s="195">
        <v>3163.1259070960004</v>
      </c>
      <c r="H11" s="108">
        <v>17.228583820200033</v>
      </c>
      <c r="I11" s="108">
        <v>450.81051022299994</v>
      </c>
      <c r="J11" s="195">
        <v>0</v>
      </c>
      <c r="K11" s="108">
        <v>8.663452959999999</v>
      </c>
      <c r="L11" s="195">
        <v>0</v>
      </c>
      <c r="M11" s="195">
        <v>0</v>
      </c>
      <c r="N11" s="195">
        <v>0</v>
      </c>
      <c r="O11" s="196">
        <f t="shared" ref="O11" si="5">SUM(E11:N11)</f>
        <v>5798.8065486751993</v>
      </c>
      <c r="P11" s="196">
        <f t="shared" ref="P11" si="6">O11-D11</f>
        <v>3168.7653486751992</v>
      </c>
      <c r="Q11" s="155">
        <f>ROUND((O11/C11%),4)</f>
        <v>39.686999999999998</v>
      </c>
      <c r="R11" s="148">
        <f t="shared" si="2"/>
        <v>579880.65486751986</v>
      </c>
    </row>
    <row r="12" spans="1:21" ht="29.25" customHeight="1" x14ac:dyDescent="0.4">
      <c r="B12" s="201">
        <f>B11+1</f>
        <v>44802</v>
      </c>
      <c r="C12" s="195">
        <f t="shared" si="3"/>
        <v>14611.34</v>
      </c>
      <c r="D12" s="195">
        <f t="shared" si="4"/>
        <v>2630.0412000000001</v>
      </c>
      <c r="E12" s="108">
        <v>2650.3687286120003</v>
      </c>
      <c r="F12" s="195">
        <v>0</v>
      </c>
      <c r="G12" s="195">
        <v>2961.3332478289999</v>
      </c>
      <c r="H12" s="108">
        <v>17.228583820200033</v>
      </c>
      <c r="I12" s="108">
        <v>235.65582928000001</v>
      </c>
      <c r="J12" s="195">
        <v>0</v>
      </c>
      <c r="K12" s="108">
        <v>9.7234004219999992</v>
      </c>
      <c r="L12" s="195">
        <v>0</v>
      </c>
      <c r="M12" s="195">
        <v>0</v>
      </c>
      <c r="N12" s="195">
        <v>0</v>
      </c>
      <c r="O12" s="196">
        <f t="shared" ref="O12" si="7">SUM(E12:N12)</f>
        <v>5874.3097899631994</v>
      </c>
      <c r="P12" s="196">
        <f t="shared" ref="P12" si="8">O12-D12</f>
        <v>3244.2685899631992</v>
      </c>
      <c r="Q12" s="155">
        <f t="shared" ref="Q12:Q23" si="9">ROUND((O12/C12%),4)</f>
        <v>40.203800000000001</v>
      </c>
      <c r="R12" s="148">
        <f t="shared" si="2"/>
        <v>587430.97899631993</v>
      </c>
      <c r="U12" s="88"/>
    </row>
    <row r="13" spans="1:21" ht="29.25" customHeight="1" x14ac:dyDescent="0.4">
      <c r="B13" s="201">
        <f t="shared" ref="B13:B23" si="10">B12+1</f>
        <v>44803</v>
      </c>
      <c r="C13" s="195">
        <f t="shared" si="3"/>
        <v>14611.34</v>
      </c>
      <c r="D13" s="195">
        <f t="shared" si="4"/>
        <v>2630.0412000000001</v>
      </c>
      <c r="E13" s="108">
        <v>2163.7242426500002</v>
      </c>
      <c r="F13" s="195">
        <v>0</v>
      </c>
      <c r="G13" s="195">
        <v>2961.7318485629999</v>
      </c>
      <c r="H13" s="108">
        <v>17.228583820200033</v>
      </c>
      <c r="I13" s="108">
        <v>276.86564978000001</v>
      </c>
      <c r="J13" s="195">
        <v>0</v>
      </c>
      <c r="K13" s="108">
        <v>9.8270449220000007</v>
      </c>
      <c r="L13" s="195">
        <v>0</v>
      </c>
      <c r="M13" s="195">
        <v>0</v>
      </c>
      <c r="N13" s="195">
        <v>0</v>
      </c>
      <c r="O13" s="196">
        <f t="shared" ref="O13:O14" si="11">SUM(E13:N13)</f>
        <v>5429.3773697351999</v>
      </c>
      <c r="P13" s="196">
        <f t="shared" ref="P13:P14" si="12">O13-D13</f>
        <v>2799.3361697351997</v>
      </c>
      <c r="Q13" s="155">
        <f t="shared" si="9"/>
        <v>37.158700000000003</v>
      </c>
      <c r="R13" s="148">
        <f t="shared" si="2"/>
        <v>542937.73697352002</v>
      </c>
    </row>
    <row r="14" spans="1:21" ht="29.25" customHeight="1" x14ac:dyDescent="0.4">
      <c r="B14" s="201">
        <f t="shared" si="10"/>
        <v>44804</v>
      </c>
      <c r="C14" s="195">
        <f t="shared" si="3"/>
        <v>14611.34</v>
      </c>
      <c r="D14" s="195">
        <f t="shared" si="4"/>
        <v>2630.0412000000001</v>
      </c>
      <c r="E14" s="108">
        <v>2163.7168166860001</v>
      </c>
      <c r="F14" s="195">
        <v>0</v>
      </c>
      <c r="G14" s="195">
        <v>2962.1304492959994</v>
      </c>
      <c r="H14" s="108">
        <v>17.228583820200033</v>
      </c>
      <c r="I14" s="108">
        <v>277.83313496900001</v>
      </c>
      <c r="J14" s="195">
        <v>0</v>
      </c>
      <c r="K14" s="108">
        <v>10.056828572000001</v>
      </c>
      <c r="L14" s="195">
        <v>0</v>
      </c>
      <c r="M14" s="195">
        <v>0</v>
      </c>
      <c r="N14" s="195">
        <v>0</v>
      </c>
      <c r="O14" s="196">
        <f t="shared" si="11"/>
        <v>5430.9658133431994</v>
      </c>
      <c r="P14" s="196">
        <f t="shared" si="12"/>
        <v>2800.9246133431993</v>
      </c>
      <c r="Q14" s="155">
        <f t="shared" si="9"/>
        <v>37.169499999999999</v>
      </c>
      <c r="R14" s="148">
        <f t="shared" si="2"/>
        <v>543096.5813343199</v>
      </c>
    </row>
    <row r="15" spans="1:21" ht="29.25" customHeight="1" x14ac:dyDescent="0.4">
      <c r="A15" s="90"/>
      <c r="B15" s="201">
        <f t="shared" si="10"/>
        <v>44805</v>
      </c>
      <c r="C15" s="195">
        <f t="shared" si="3"/>
        <v>14611.34</v>
      </c>
      <c r="D15" s="195">
        <f t="shared" si="4"/>
        <v>2630.0412000000001</v>
      </c>
      <c r="E15" s="108">
        <v>2158.9483907229996</v>
      </c>
      <c r="F15" s="195">
        <v>0</v>
      </c>
      <c r="G15" s="195">
        <v>3056.6258123929997</v>
      </c>
      <c r="H15" s="108">
        <v>17.228583820200033</v>
      </c>
      <c r="I15" s="108">
        <v>347.08572713599995</v>
      </c>
      <c r="J15" s="195">
        <v>0</v>
      </c>
      <c r="K15" s="108">
        <v>10.551645872</v>
      </c>
      <c r="L15" s="195">
        <v>0</v>
      </c>
      <c r="M15" s="195">
        <v>0</v>
      </c>
      <c r="N15" s="195">
        <v>0</v>
      </c>
      <c r="O15" s="196">
        <f t="shared" ref="O15:O20" si="13">SUM(E15:N15)</f>
        <v>5590.440159944199</v>
      </c>
      <c r="P15" s="196">
        <f t="shared" ref="P15:P20" si="14">O15-D15</f>
        <v>2960.3989599441989</v>
      </c>
      <c r="Q15" s="155">
        <f t="shared" si="9"/>
        <v>38.261000000000003</v>
      </c>
      <c r="R15" s="148">
        <f t="shared" si="2"/>
        <v>559044.01599441981</v>
      </c>
    </row>
    <row r="16" spans="1:21" ht="29.25" customHeight="1" x14ac:dyDescent="0.4">
      <c r="A16" s="90"/>
      <c r="B16" s="201">
        <f t="shared" si="10"/>
        <v>44806</v>
      </c>
      <c r="C16" s="195">
        <f t="shared" si="3"/>
        <v>14611.34</v>
      </c>
      <c r="D16" s="195">
        <f t="shared" si="4"/>
        <v>2630.0412000000001</v>
      </c>
      <c r="E16" s="108">
        <v>2163.7164647600002</v>
      </c>
      <c r="F16" s="195">
        <v>0</v>
      </c>
      <c r="G16" s="195">
        <v>3057.0406754890005</v>
      </c>
      <c r="H16" s="108">
        <v>17.228583820200033</v>
      </c>
      <c r="I16" s="108">
        <v>247.40986280299998</v>
      </c>
      <c r="J16" s="195">
        <v>0</v>
      </c>
      <c r="K16" s="108">
        <v>11.737266871999999</v>
      </c>
      <c r="L16" s="195">
        <v>0</v>
      </c>
      <c r="M16" s="195">
        <v>0</v>
      </c>
      <c r="N16" s="195">
        <v>0</v>
      </c>
      <c r="O16" s="196">
        <f t="shared" si="13"/>
        <v>5497.1328537442005</v>
      </c>
      <c r="P16" s="196">
        <f t="shared" si="14"/>
        <v>2867.0916537442004</v>
      </c>
      <c r="Q16" s="155">
        <f t="shared" si="9"/>
        <v>37.622399999999999</v>
      </c>
      <c r="R16" s="148">
        <f t="shared" si="2"/>
        <v>549713.28537442</v>
      </c>
    </row>
    <row r="17" spans="1:18" ht="29.25" customHeight="1" x14ac:dyDescent="0.4">
      <c r="A17" s="90"/>
      <c r="B17" s="201">
        <f t="shared" si="10"/>
        <v>44807</v>
      </c>
      <c r="C17" s="195">
        <f t="shared" si="3"/>
        <v>14611.34</v>
      </c>
      <c r="D17" s="195">
        <f t="shared" si="4"/>
        <v>2630.0412000000001</v>
      </c>
      <c r="E17" s="108">
        <v>2163.7090387970002</v>
      </c>
      <c r="F17" s="195">
        <v>0</v>
      </c>
      <c r="G17" s="195">
        <v>3057.4555385859999</v>
      </c>
      <c r="H17" s="108">
        <v>17.228583820200033</v>
      </c>
      <c r="I17" s="108">
        <v>296.99016210299999</v>
      </c>
      <c r="J17" s="195">
        <v>0</v>
      </c>
      <c r="K17" s="108">
        <v>13.290239743999999</v>
      </c>
      <c r="L17" s="195">
        <v>0</v>
      </c>
      <c r="M17" s="195">
        <v>0</v>
      </c>
      <c r="N17" s="195">
        <v>0</v>
      </c>
      <c r="O17" s="196">
        <f t="shared" si="13"/>
        <v>5548.6735630502008</v>
      </c>
      <c r="P17" s="196">
        <f t="shared" si="14"/>
        <v>2918.6323630502006</v>
      </c>
      <c r="Q17" s="155">
        <f t="shared" si="9"/>
        <v>37.975099999999998</v>
      </c>
      <c r="R17" s="148">
        <f t="shared" si="2"/>
        <v>554867.35630502005</v>
      </c>
    </row>
    <row r="18" spans="1:18" ht="29.25" customHeight="1" x14ac:dyDescent="0.4">
      <c r="A18" s="90"/>
      <c r="B18" s="201">
        <f t="shared" si="10"/>
        <v>44808</v>
      </c>
      <c r="C18" s="195">
        <f t="shared" si="3"/>
        <v>14611.34</v>
      </c>
      <c r="D18" s="195">
        <f t="shared" si="4"/>
        <v>2630.0412000000001</v>
      </c>
      <c r="E18" s="108">
        <v>2163.7016128330001</v>
      </c>
      <c r="F18" s="195">
        <v>0</v>
      </c>
      <c r="G18" s="195">
        <v>3057.8704016820002</v>
      </c>
      <c r="H18" s="108">
        <v>17.228583820200033</v>
      </c>
      <c r="I18" s="108">
        <v>296.49760210299996</v>
      </c>
      <c r="J18" s="195">
        <v>0</v>
      </c>
      <c r="K18" s="108">
        <v>13.290239743999999</v>
      </c>
      <c r="L18" s="195">
        <v>0</v>
      </c>
      <c r="M18" s="195">
        <v>0</v>
      </c>
      <c r="N18" s="195">
        <v>0</v>
      </c>
      <c r="O18" s="196">
        <f t="shared" si="13"/>
        <v>5548.5884401822004</v>
      </c>
      <c r="P18" s="196">
        <f t="shared" si="14"/>
        <v>2918.5472401822003</v>
      </c>
      <c r="Q18" s="155">
        <f t="shared" si="9"/>
        <v>37.974499999999999</v>
      </c>
      <c r="R18" s="148">
        <f t="shared" si="2"/>
        <v>554858.84401822009</v>
      </c>
    </row>
    <row r="19" spans="1:18" ht="29.25" customHeight="1" x14ac:dyDescent="0.4">
      <c r="A19" s="90"/>
      <c r="B19" s="201">
        <f t="shared" si="10"/>
        <v>44809</v>
      </c>
      <c r="C19" s="195">
        <f t="shared" si="3"/>
        <v>14611.34</v>
      </c>
      <c r="D19" s="195">
        <f t="shared" si="4"/>
        <v>2630.0412000000001</v>
      </c>
      <c r="E19" s="108">
        <v>2158.9186868699999</v>
      </c>
      <c r="F19" s="195">
        <v>0</v>
      </c>
      <c r="G19" s="195">
        <v>3058.2852647790005</v>
      </c>
      <c r="H19" s="108">
        <v>17.228583820200033</v>
      </c>
      <c r="I19" s="108">
        <v>444.02996852299998</v>
      </c>
      <c r="J19" s="195">
        <v>0</v>
      </c>
      <c r="K19" s="108">
        <v>14.753524237000001</v>
      </c>
      <c r="L19" s="195">
        <v>0</v>
      </c>
      <c r="M19" s="195">
        <v>0</v>
      </c>
      <c r="N19" s="195">
        <v>0</v>
      </c>
      <c r="O19" s="196">
        <f t="shared" si="13"/>
        <v>5693.2160282292007</v>
      </c>
      <c r="P19" s="196">
        <f t="shared" si="14"/>
        <v>3063.1748282292006</v>
      </c>
      <c r="Q19" s="155">
        <f t="shared" si="9"/>
        <v>38.964399999999998</v>
      </c>
      <c r="R19" s="148">
        <f t="shared" si="2"/>
        <v>569321.60282292007</v>
      </c>
    </row>
    <row r="20" spans="1:18" ht="29.25" customHeight="1" x14ac:dyDescent="0.4">
      <c r="A20" s="90"/>
      <c r="B20" s="201">
        <f t="shared" si="10"/>
        <v>44810</v>
      </c>
      <c r="C20" s="195">
        <f t="shared" si="3"/>
        <v>14611.34</v>
      </c>
      <c r="D20" s="195">
        <f t="shared" si="4"/>
        <v>2630.0412000000001</v>
      </c>
      <c r="E20" s="108">
        <v>2158.9112609060003</v>
      </c>
      <c r="F20" s="195">
        <v>0</v>
      </c>
      <c r="G20" s="195">
        <v>3058.7001278749995</v>
      </c>
      <c r="H20" s="108">
        <v>11.880852434000035</v>
      </c>
      <c r="I20" s="108">
        <v>403</v>
      </c>
      <c r="J20" s="195">
        <v>0</v>
      </c>
      <c r="K20" s="108">
        <v>0</v>
      </c>
      <c r="L20" s="195">
        <v>0</v>
      </c>
      <c r="M20" s="195">
        <v>0</v>
      </c>
      <c r="N20" s="195">
        <v>0</v>
      </c>
      <c r="O20" s="196">
        <f t="shared" si="13"/>
        <v>5632.4922412149999</v>
      </c>
      <c r="P20" s="196">
        <f t="shared" si="14"/>
        <v>3002.4510412149998</v>
      </c>
      <c r="Q20" s="155">
        <f t="shared" si="9"/>
        <v>38.5488</v>
      </c>
      <c r="R20" s="148">
        <f t="shared" si="2"/>
        <v>563249.22412150004</v>
      </c>
    </row>
    <row r="21" spans="1:18" ht="29.25" customHeight="1" x14ac:dyDescent="0.4">
      <c r="A21" s="90"/>
      <c r="B21" s="201">
        <f t="shared" si="10"/>
        <v>44811</v>
      </c>
      <c r="C21" s="195">
        <f t="shared" si="3"/>
        <v>14611.34</v>
      </c>
      <c r="D21" s="195">
        <f t="shared" si="4"/>
        <v>2630.0412000000001</v>
      </c>
      <c r="E21" s="108"/>
      <c r="F21" s="195">
        <v>0</v>
      </c>
      <c r="G21" s="195"/>
      <c r="H21" s="108"/>
      <c r="I21" s="108"/>
      <c r="J21" s="195">
        <v>0</v>
      </c>
      <c r="K21" s="108"/>
      <c r="L21" s="195">
        <v>0</v>
      </c>
      <c r="M21" s="195">
        <v>0</v>
      </c>
      <c r="N21" s="195">
        <v>0</v>
      </c>
      <c r="O21" s="196"/>
      <c r="P21" s="196"/>
      <c r="Q21" s="155">
        <f t="shared" si="9"/>
        <v>0</v>
      </c>
      <c r="R21" s="148">
        <f t="shared" si="2"/>
        <v>0</v>
      </c>
    </row>
    <row r="22" spans="1:18" ht="29.25" customHeight="1" x14ac:dyDescent="0.4">
      <c r="A22" s="90"/>
      <c r="B22" s="201">
        <f t="shared" si="10"/>
        <v>44812</v>
      </c>
      <c r="C22" s="195">
        <f t="shared" si="3"/>
        <v>14611.34</v>
      </c>
      <c r="D22" s="195">
        <f t="shared" si="4"/>
        <v>2630.0412000000001</v>
      </c>
      <c r="E22" s="108"/>
      <c r="F22" s="195">
        <v>0</v>
      </c>
      <c r="G22" s="195"/>
      <c r="H22" s="108"/>
      <c r="I22" s="108"/>
      <c r="J22" s="195">
        <v>0</v>
      </c>
      <c r="K22" s="108"/>
      <c r="L22" s="195">
        <v>0</v>
      </c>
      <c r="M22" s="195">
        <v>0</v>
      </c>
      <c r="N22" s="195">
        <v>0</v>
      </c>
      <c r="O22" s="196"/>
      <c r="P22" s="196"/>
      <c r="Q22" s="155">
        <f t="shared" si="9"/>
        <v>0</v>
      </c>
      <c r="R22" s="148">
        <f t="shared" si="2"/>
        <v>0</v>
      </c>
    </row>
    <row r="23" spans="1:18" ht="29.25" customHeight="1" x14ac:dyDescent="0.4">
      <c r="A23" s="90"/>
      <c r="B23" s="201">
        <f t="shared" si="10"/>
        <v>44813</v>
      </c>
      <c r="C23" s="195">
        <f t="shared" si="3"/>
        <v>14611.34</v>
      </c>
      <c r="D23" s="195">
        <f t="shared" si="4"/>
        <v>2630.0412000000001</v>
      </c>
      <c r="E23" s="108"/>
      <c r="F23" s="195">
        <v>0</v>
      </c>
      <c r="G23" s="195"/>
      <c r="H23" s="108"/>
      <c r="I23" s="108"/>
      <c r="J23" s="195">
        <v>0</v>
      </c>
      <c r="K23" s="108"/>
      <c r="L23" s="195">
        <v>0</v>
      </c>
      <c r="M23" s="195">
        <v>0</v>
      </c>
      <c r="N23" s="195">
        <v>0</v>
      </c>
      <c r="O23" s="196"/>
      <c r="P23" s="196"/>
      <c r="Q23" s="155">
        <f t="shared" si="9"/>
        <v>0</v>
      </c>
      <c r="R23" s="148">
        <f t="shared" si="2"/>
        <v>0</v>
      </c>
    </row>
    <row r="24" spans="1:18" ht="29.25" customHeight="1" x14ac:dyDescent="0.4">
      <c r="A24" s="90"/>
      <c r="B24" s="132" t="s">
        <v>4</v>
      </c>
      <c r="C24" s="108">
        <v>0</v>
      </c>
      <c r="D24" s="198">
        <f>SUM(D10:D23)</f>
        <v>36820.576800000003</v>
      </c>
      <c r="E24" s="198">
        <f>SUM(E10:E23)</f>
        <v>24263.678857950999</v>
      </c>
      <c r="F24" s="198">
        <f>SUM(F10:F23)</f>
        <v>0</v>
      </c>
      <c r="G24" s="198">
        <f>SUM(G10:G23)</f>
        <v>33557.026579950005</v>
      </c>
      <c r="H24" s="198">
        <f>SUM(H10:H23)</f>
        <v>184.1666906360004</v>
      </c>
      <c r="I24" s="198">
        <f t="shared" ref="I24:O24" si="15">SUM(I10:I23)</f>
        <v>3725.4226332429998</v>
      </c>
      <c r="J24" s="198">
        <f t="shared" si="15"/>
        <v>0</v>
      </c>
      <c r="K24" s="198">
        <f t="shared" si="15"/>
        <v>110.55709630500002</v>
      </c>
      <c r="L24" s="198">
        <f t="shared" si="15"/>
        <v>0</v>
      </c>
      <c r="M24" s="198">
        <f t="shared" si="15"/>
        <v>0</v>
      </c>
      <c r="N24" s="198">
        <f t="shared" si="15"/>
        <v>0</v>
      </c>
      <c r="O24" s="199">
        <f t="shared" si="15"/>
        <v>61840.851858085</v>
      </c>
      <c r="P24" s="199">
        <f>SUM(P10:P23)</f>
        <v>32910.398658084996</v>
      </c>
      <c r="Q24" s="155"/>
    </row>
    <row r="25" spans="1:18" ht="29.25" customHeight="1" x14ac:dyDescent="0.4">
      <c r="A25" s="90"/>
      <c r="B25" s="132" t="s">
        <v>3</v>
      </c>
      <c r="C25" s="108">
        <v>0</v>
      </c>
      <c r="D25" s="198">
        <f>AVERAGE(D10:D23)</f>
        <v>2630.0412000000001</v>
      </c>
      <c r="E25" s="198">
        <f t="shared" ref="E25:P25" si="16">AVERAGE(E10:E23)</f>
        <v>2205.7889870864547</v>
      </c>
      <c r="F25" s="198">
        <f t="shared" si="16"/>
        <v>0</v>
      </c>
      <c r="G25" s="198">
        <f t="shared" si="16"/>
        <v>3050.638779995455</v>
      </c>
      <c r="H25" s="198">
        <f>AVERAGE(H10:H23)</f>
        <v>16.742426421454581</v>
      </c>
      <c r="I25" s="198">
        <f t="shared" si="16"/>
        <v>338.67478484027271</v>
      </c>
      <c r="J25" s="198">
        <f t="shared" si="16"/>
        <v>0</v>
      </c>
      <c r="K25" s="198">
        <f t="shared" si="16"/>
        <v>10.050645118636366</v>
      </c>
      <c r="L25" s="198">
        <f t="shared" si="16"/>
        <v>0</v>
      </c>
      <c r="M25" s="198">
        <f t="shared" si="16"/>
        <v>0</v>
      </c>
      <c r="N25" s="198">
        <f t="shared" si="16"/>
        <v>0</v>
      </c>
      <c r="O25" s="200">
        <f t="shared" si="16"/>
        <v>5621.8956234622729</v>
      </c>
      <c r="P25" s="200">
        <f t="shared" si="16"/>
        <v>2991.8544234622723</v>
      </c>
      <c r="Q25" s="155"/>
    </row>
    <row r="26" spans="1:18" x14ac:dyDescent="0.4">
      <c r="B26" s="21"/>
      <c r="C26" s="5"/>
      <c r="D26" s="5"/>
      <c r="E26" s="202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18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44"/>
      <c r="P27" s="1"/>
      <c r="Q27" s="156"/>
    </row>
    <row r="28" spans="1:18" x14ac:dyDescent="0.4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237" t="s">
        <v>225</v>
      </c>
      <c r="L28" s="237" t="s">
        <v>224</v>
      </c>
      <c r="M28" s="1"/>
      <c r="N28" s="1"/>
      <c r="O28" s="1"/>
      <c r="P28" s="1"/>
      <c r="Q28" s="156"/>
    </row>
    <row r="29" spans="1:18" x14ac:dyDescent="0.4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72">
        <v>0</v>
      </c>
      <c r="L29" s="172">
        <v>0</v>
      </c>
      <c r="M29" s="1"/>
      <c r="N29" s="1"/>
      <c r="O29" s="1"/>
      <c r="P29" s="1"/>
      <c r="Q29" s="156"/>
    </row>
    <row r="30" spans="1:18" x14ac:dyDescent="0.4">
      <c r="B30" s="5"/>
      <c r="C30" s="1"/>
      <c r="D30" s="1"/>
      <c r="E30" s="1"/>
      <c r="F30" s="1"/>
      <c r="G30" s="1"/>
      <c r="H30" s="1"/>
      <c r="I30" s="1"/>
      <c r="J30" s="1"/>
      <c r="K30" s="172">
        <v>0</v>
      </c>
      <c r="L30" s="246"/>
      <c r="M30" s="1"/>
      <c r="N30" s="22" t="s">
        <v>35</v>
      </c>
      <c r="O30" s="22"/>
      <c r="P30" s="22"/>
      <c r="Q30" s="156"/>
    </row>
    <row r="31" spans="1:18" x14ac:dyDescent="0.4">
      <c r="B31" s="5"/>
      <c r="C31" s="1"/>
      <c r="D31" s="74"/>
      <c r="E31" s="74"/>
      <c r="F31" s="1"/>
      <c r="G31" s="5"/>
      <c r="H31" s="192"/>
      <c r="I31" s="22"/>
      <c r="J31" s="22"/>
      <c r="K31" s="172">
        <v>0</v>
      </c>
      <c r="L31" s="246"/>
      <c r="M31" s="192"/>
      <c r="N31" s="194"/>
      <c r="O31" s="22"/>
      <c r="P31" s="22"/>
      <c r="Q31" s="156"/>
    </row>
    <row r="32" spans="1:18" x14ac:dyDescent="0.4">
      <c r="B32" s="5"/>
      <c r="C32" s="1"/>
      <c r="D32" s="74"/>
      <c r="E32" s="144"/>
      <c r="F32" s="1"/>
      <c r="G32" s="5"/>
      <c r="H32" s="192"/>
      <c r="I32" s="22"/>
      <c r="J32" s="22"/>
      <c r="K32" s="172">
        <v>0</v>
      </c>
      <c r="L32" s="246"/>
      <c r="M32" s="192"/>
      <c r="N32" s="194"/>
      <c r="O32" s="22"/>
      <c r="P32" s="22"/>
      <c r="Q32" s="156"/>
    </row>
    <row r="33" spans="2:17" ht="28.5" x14ac:dyDescent="0.45">
      <c r="B33" s="5"/>
      <c r="C33" s="1"/>
      <c r="D33" s="74"/>
      <c r="E33" s="144"/>
      <c r="F33" s="1"/>
      <c r="G33" s="5"/>
      <c r="H33" s="192"/>
      <c r="I33" s="22"/>
      <c r="J33" s="212" t="s">
        <v>280</v>
      </c>
      <c r="K33" s="238">
        <f>SUM(K29:K32)</f>
        <v>0</v>
      </c>
      <c r="L33" s="241"/>
      <c r="M33" s="192"/>
      <c r="N33" s="194"/>
      <c r="O33" s="22"/>
      <c r="P33" s="22"/>
      <c r="Q33" s="156"/>
    </row>
    <row r="34" spans="2:17" ht="28.5" x14ac:dyDescent="0.45">
      <c r="B34" s="5"/>
      <c r="C34" s="1"/>
      <c r="D34" s="74"/>
      <c r="E34" s="144"/>
      <c r="F34" s="1"/>
      <c r="G34" s="5"/>
      <c r="H34" s="192"/>
      <c r="I34" s="216" t="s">
        <v>279</v>
      </c>
      <c r="J34" s="212" t="s">
        <v>293</v>
      </c>
      <c r="K34" s="172">
        <v>403</v>
      </c>
      <c r="L34" s="241"/>
      <c r="M34" s="192"/>
      <c r="N34" s="194"/>
      <c r="O34" s="22"/>
      <c r="P34" s="22"/>
      <c r="Q34" s="156"/>
    </row>
    <row r="35" spans="2:17" x14ac:dyDescent="0.4">
      <c r="B35" s="5"/>
      <c r="C35" s="1"/>
      <c r="D35" s="1"/>
      <c r="E35" s="144"/>
      <c r="F35" s="1"/>
      <c r="G35" s="5"/>
      <c r="H35" s="192"/>
      <c r="I35" s="242" t="s">
        <v>230</v>
      </c>
      <c r="J35" s="247"/>
      <c r="K35" s="172">
        <f>+K33+(K34*10^7)</f>
        <v>4030000000</v>
      </c>
      <c r="L35" s="206">
        <f>SUM(L29:L32)</f>
        <v>0</v>
      </c>
      <c r="M35" s="192"/>
      <c r="N35" s="194"/>
      <c r="O35" s="22"/>
      <c r="P35" s="22"/>
    </row>
    <row r="36" spans="2:17" x14ac:dyDescent="0.4">
      <c r="B36" s="5" t="s">
        <v>41</v>
      </c>
      <c r="C36" s="1"/>
      <c r="D36" s="1"/>
      <c r="E36" s="144"/>
      <c r="F36" s="1"/>
      <c r="G36" s="5"/>
      <c r="H36" s="192"/>
      <c r="I36" s="242" t="s">
        <v>231</v>
      </c>
      <c r="J36" s="247"/>
      <c r="K36" s="207">
        <f>K35/10^7</f>
        <v>403</v>
      </c>
      <c r="L36" s="207">
        <f>L35/10^7</f>
        <v>0</v>
      </c>
      <c r="M36" s="192"/>
      <c r="N36" s="194"/>
      <c r="O36" s="22"/>
      <c r="P36" s="22"/>
    </row>
    <row r="37" spans="2:17" x14ac:dyDescent="0.4">
      <c r="B37" s="5" t="s">
        <v>8</v>
      </c>
      <c r="G37" s="14"/>
      <c r="H37" s="192"/>
      <c r="N37" s="22" t="s">
        <v>10</v>
      </c>
    </row>
    <row r="38" spans="2:17" x14ac:dyDescent="0.4">
      <c r="B38" s="14"/>
      <c r="F38" s="88"/>
      <c r="G38" s="14"/>
      <c r="H38" s="192"/>
      <c r="K38" s="88"/>
    </row>
    <row r="39" spans="2:17" x14ac:dyDescent="0.4">
      <c r="B39" s="14"/>
      <c r="G39" s="14"/>
      <c r="H39" s="192"/>
      <c r="K39" s="88"/>
    </row>
    <row r="40" spans="2:17" x14ac:dyDescent="0.4">
      <c r="B40" s="14"/>
      <c r="H40" s="192"/>
      <c r="I40" s="88"/>
      <c r="K40" s="88"/>
    </row>
    <row r="41" spans="2:17" x14ac:dyDescent="0.4">
      <c r="H41" s="88"/>
      <c r="I41" s="88"/>
      <c r="K41" s="88"/>
    </row>
    <row r="42" spans="2:17" x14ac:dyDescent="0.4">
      <c r="H42" s="88"/>
      <c r="I42" s="88"/>
      <c r="K42" s="162"/>
    </row>
    <row r="43" spans="2:17" x14ac:dyDescent="0.4">
      <c r="H43" s="88"/>
      <c r="I43" s="88"/>
    </row>
  </sheetData>
  <mergeCells count="3">
    <mergeCell ref="L30:L32"/>
    <mergeCell ref="I35:J35"/>
    <mergeCell ref="I36:J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3"/>
    <pageSetUpPr fitToPage="1"/>
  </sheetPr>
  <dimension ref="B1:Q37"/>
  <sheetViews>
    <sheetView showGridLines="0" topLeftCell="A4" zoomScale="55" zoomScaleNormal="55" workbookViewId="0">
      <selection activeCell="K16" sqref="K16"/>
    </sheetView>
  </sheetViews>
  <sheetFormatPr defaultRowHeight="15" x14ac:dyDescent="0.25"/>
  <cols>
    <col min="2" max="2" width="17.7109375" customWidth="1"/>
    <col min="3" max="3" width="2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30.85546875" customWidth="1"/>
    <col min="9" max="9" width="11.5703125" customWidth="1"/>
    <col min="10" max="10" width="12.85546875" customWidth="1"/>
    <col min="11" max="11" width="23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5.5703125" customWidth="1"/>
  </cols>
  <sheetData>
    <row r="1" spans="2:17" ht="23.25" x14ac:dyDescent="0.35">
      <c r="B1" s="45" t="s">
        <v>36</v>
      </c>
      <c r="C1" s="1"/>
      <c r="D1" s="1"/>
      <c r="E1" s="8"/>
      <c r="F1" s="25" t="s">
        <v>19</v>
      </c>
      <c r="G1" s="29"/>
      <c r="H1" s="29"/>
      <c r="I1" s="29"/>
      <c r="J1" s="29"/>
      <c r="K1" s="29"/>
      <c r="L1" s="30"/>
      <c r="M1" s="31"/>
      <c r="N1" s="8"/>
      <c r="O1" s="8"/>
      <c r="P1" s="8"/>
      <c r="Q1" s="1"/>
    </row>
    <row r="2" spans="2:17" ht="23.25" x14ac:dyDescent="0.35">
      <c r="B2" s="45" t="s">
        <v>1</v>
      </c>
      <c r="C2" s="1"/>
      <c r="D2" s="1"/>
      <c r="E2" s="8"/>
      <c r="F2" s="26" t="s">
        <v>20</v>
      </c>
      <c r="G2" s="29"/>
      <c r="H2" s="29"/>
      <c r="I2" s="29"/>
      <c r="J2" s="29"/>
      <c r="K2" s="29"/>
      <c r="L2" s="30"/>
      <c r="M2" s="31"/>
      <c r="N2" s="8"/>
      <c r="O2" s="8"/>
      <c r="P2" s="8"/>
      <c r="Q2" s="1"/>
    </row>
    <row r="3" spans="2:17" ht="21" x14ac:dyDescent="0.35">
      <c r="B3" s="45" t="s">
        <v>52</v>
      </c>
      <c r="C3" s="1"/>
      <c r="D3" s="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"/>
    </row>
    <row r="4" spans="2:17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66</v>
      </c>
      <c r="H4" s="2"/>
      <c r="I4" s="2"/>
      <c r="J4" s="2"/>
      <c r="K4" s="2"/>
      <c r="L4" s="2"/>
      <c r="M4" s="2"/>
      <c r="N4" s="2" t="s">
        <v>45</v>
      </c>
      <c r="O4" s="2"/>
      <c r="P4" s="2"/>
      <c r="Q4" s="3"/>
    </row>
    <row r="5" spans="2:17" ht="21" x14ac:dyDescent="0.35">
      <c r="B5" s="45" t="s">
        <v>50</v>
      </c>
      <c r="C5" s="1"/>
      <c r="D5" s="3"/>
      <c r="E5" s="2"/>
      <c r="F5" s="11"/>
      <c r="G5" s="11"/>
      <c r="H5" s="11"/>
      <c r="I5" s="11"/>
      <c r="J5" s="11"/>
      <c r="K5" s="11"/>
      <c r="L5" s="2"/>
      <c r="M5" s="2"/>
      <c r="N5" s="2"/>
      <c r="O5" s="2"/>
      <c r="P5" s="2"/>
      <c r="Q5" s="3"/>
    </row>
    <row r="6" spans="2:17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2:17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2:17" s="33" customFormat="1" ht="84" x14ac:dyDescent="0.25">
      <c r="B8" s="34" t="s">
        <v>21</v>
      </c>
      <c r="C8" s="35" t="s">
        <v>67</v>
      </c>
      <c r="D8" s="35" t="s">
        <v>23</v>
      </c>
      <c r="E8" s="34" t="s">
        <v>24</v>
      </c>
      <c r="F8" s="34" t="s">
        <v>25</v>
      </c>
      <c r="G8" s="34" t="s">
        <v>26</v>
      </c>
      <c r="H8" s="53" t="s">
        <v>27</v>
      </c>
      <c r="I8" s="54" t="s">
        <v>28</v>
      </c>
      <c r="J8" s="53" t="s">
        <v>15</v>
      </c>
      <c r="K8" s="57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2:17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2:17" ht="29.25" customHeight="1" x14ac:dyDescent="0.35">
      <c r="B10" s="42">
        <v>43316</v>
      </c>
      <c r="C10" s="51">
        <v>6301.48</v>
      </c>
      <c r="D10" s="49">
        <f t="shared" ref="D10:D23" si="0">C10*19.5%</f>
        <v>1228.7885999999999</v>
      </c>
      <c r="E10" s="51">
        <v>150.96072759200001</v>
      </c>
      <c r="F10" s="51">
        <v>0</v>
      </c>
      <c r="G10" s="51">
        <v>1169.0006891120001</v>
      </c>
      <c r="H10" s="51">
        <v>43.821723470357142</v>
      </c>
      <c r="I10" s="51">
        <v>11.1659398</v>
      </c>
      <c r="J10" s="51">
        <v>0</v>
      </c>
      <c r="K10" s="51">
        <v>0.57926039500000004</v>
      </c>
      <c r="L10" s="51">
        <v>0</v>
      </c>
      <c r="M10" s="51">
        <v>0</v>
      </c>
      <c r="N10" s="51">
        <v>0</v>
      </c>
      <c r="O10" s="49">
        <f>SUM(E10:N10)</f>
        <v>1375.5283403693572</v>
      </c>
      <c r="P10" s="49">
        <f>O10-D10</f>
        <v>146.73974036935738</v>
      </c>
      <c r="Q10" s="7"/>
    </row>
    <row r="11" spans="2:17" ht="29.25" customHeight="1" x14ac:dyDescent="0.35">
      <c r="B11" s="42">
        <f>B10+1</f>
        <v>43317</v>
      </c>
      <c r="C11" s="51">
        <v>6301.48</v>
      </c>
      <c r="D11" s="49">
        <f t="shared" si="0"/>
        <v>1228.7885999999999</v>
      </c>
      <c r="E11" s="51">
        <v>150.959172908</v>
      </c>
      <c r="F11" s="51">
        <v>0</v>
      </c>
      <c r="G11" s="51">
        <v>1169.2150373050001</v>
      </c>
      <c r="H11" s="51">
        <v>43.821723470357142</v>
      </c>
      <c r="I11" s="51">
        <v>11.1646298</v>
      </c>
      <c r="J11" s="51">
        <v>0</v>
      </c>
      <c r="K11" s="51">
        <v>0.57926039500000004</v>
      </c>
      <c r="L11" s="51">
        <v>0</v>
      </c>
      <c r="M11" s="51">
        <v>0</v>
      </c>
      <c r="N11" s="51">
        <v>0</v>
      </c>
      <c r="O11" s="49">
        <f t="shared" ref="O11:O23" si="1">SUM(E11:N11)</f>
        <v>1375.7398238783571</v>
      </c>
      <c r="P11" s="49">
        <f t="shared" ref="P11:P23" si="2">O11-D11</f>
        <v>146.95122387835727</v>
      </c>
      <c r="Q11" s="7"/>
    </row>
    <row r="12" spans="2:17" ht="29.25" customHeight="1" x14ac:dyDescent="0.35">
      <c r="B12" s="42">
        <f>B11+1</f>
        <v>43318</v>
      </c>
      <c r="C12" s="51">
        <v>6301.48</v>
      </c>
      <c r="D12" s="49">
        <f t="shared" si="0"/>
        <v>1228.7885999999999</v>
      </c>
      <c r="E12" s="51">
        <v>131.64736822399999</v>
      </c>
      <c r="F12" s="51">
        <v>0</v>
      </c>
      <c r="G12" s="51">
        <v>1169.4293854989999</v>
      </c>
      <c r="H12" s="51">
        <v>43.821723470357142</v>
      </c>
      <c r="I12" s="51">
        <v>16.115542900000001</v>
      </c>
      <c r="J12" s="51">
        <v>0</v>
      </c>
      <c r="K12" s="51">
        <v>0.61144569500000001</v>
      </c>
      <c r="L12" s="51">
        <v>0</v>
      </c>
      <c r="M12" s="51">
        <v>0</v>
      </c>
      <c r="N12" s="51">
        <v>0</v>
      </c>
      <c r="O12" s="49">
        <f t="shared" si="1"/>
        <v>1361.6254657883569</v>
      </c>
      <c r="P12" s="49">
        <f t="shared" si="2"/>
        <v>132.83686578835704</v>
      </c>
      <c r="Q12" s="7"/>
    </row>
    <row r="13" spans="2:17" ht="29.25" customHeight="1" x14ac:dyDescent="0.35">
      <c r="B13" s="42">
        <f t="shared" ref="B13:B23" si="3">B12+1</f>
        <v>43319</v>
      </c>
      <c r="C13" s="51">
        <v>6301.48</v>
      </c>
      <c r="D13" s="49">
        <f t="shared" si="0"/>
        <v>1228.7885999999999</v>
      </c>
      <c r="E13" s="51">
        <v>131.64581354000001</v>
      </c>
      <c r="F13" s="51">
        <v>0</v>
      </c>
      <c r="G13" s="51">
        <v>1306.4206528840002</v>
      </c>
      <c r="H13" s="51">
        <v>43.821723470357142</v>
      </c>
      <c r="I13" s="51">
        <v>18.8137398</v>
      </c>
      <c r="J13" s="51">
        <v>0</v>
      </c>
      <c r="K13" s="51">
        <v>0.64462500499999997</v>
      </c>
      <c r="L13" s="51">
        <v>0</v>
      </c>
      <c r="M13" s="51">
        <v>0</v>
      </c>
      <c r="N13" s="51">
        <v>0</v>
      </c>
      <c r="O13" s="49">
        <f t="shared" si="1"/>
        <v>1501.3465546993573</v>
      </c>
      <c r="P13" s="49">
        <f t="shared" si="2"/>
        <v>272.55795469935742</v>
      </c>
      <c r="Q13" s="7"/>
    </row>
    <row r="14" spans="2:17" ht="29.25" customHeight="1" x14ac:dyDescent="0.35">
      <c r="B14" s="42">
        <f t="shared" si="3"/>
        <v>43320</v>
      </c>
      <c r="C14" s="51">
        <v>6301.48</v>
      </c>
      <c r="D14" s="49">
        <f t="shared" si="0"/>
        <v>1228.7885999999999</v>
      </c>
      <c r="E14" s="51">
        <v>131.64250885600001</v>
      </c>
      <c r="F14" s="51">
        <v>0</v>
      </c>
      <c r="G14" s="51">
        <v>1306.6591062100001</v>
      </c>
      <c r="H14" s="51">
        <v>43.821723470357142</v>
      </c>
      <c r="I14" s="51">
        <v>20.1664621</v>
      </c>
      <c r="J14" s="51">
        <v>0</v>
      </c>
      <c r="K14" s="51">
        <v>0.64561910499999997</v>
      </c>
      <c r="L14" s="51">
        <v>0</v>
      </c>
      <c r="M14" s="51">
        <v>0</v>
      </c>
      <c r="N14" s="51">
        <v>0</v>
      </c>
      <c r="O14" s="49">
        <f t="shared" si="1"/>
        <v>1502.935419741357</v>
      </c>
      <c r="P14" s="49">
        <f t="shared" si="2"/>
        <v>274.14681974135715</v>
      </c>
      <c r="Q14" s="7"/>
    </row>
    <row r="15" spans="2:17" ht="29.25" customHeight="1" x14ac:dyDescent="0.35">
      <c r="B15" s="42">
        <f t="shared" si="3"/>
        <v>43321</v>
      </c>
      <c r="C15" s="51">
        <v>6301.48</v>
      </c>
      <c r="D15" s="49">
        <f t="shared" si="0"/>
        <v>1228.7885999999999</v>
      </c>
      <c r="E15" s="51">
        <v>126.83695417200001</v>
      </c>
      <c r="F15" s="51">
        <v>0</v>
      </c>
      <c r="G15" s="51">
        <v>1306.897559536</v>
      </c>
      <c r="H15" s="51">
        <v>43.821723470357142</v>
      </c>
      <c r="I15" s="51">
        <v>21.978825799999999</v>
      </c>
      <c r="J15" s="51">
        <v>0</v>
      </c>
      <c r="K15" s="51">
        <v>0.64661320499999997</v>
      </c>
      <c r="L15" s="51">
        <v>0</v>
      </c>
      <c r="M15" s="51">
        <v>0</v>
      </c>
      <c r="N15" s="51">
        <v>0</v>
      </c>
      <c r="O15" s="49">
        <f t="shared" si="1"/>
        <v>1500.1816761833572</v>
      </c>
      <c r="P15" s="49">
        <f t="shared" si="2"/>
        <v>271.39307618335738</v>
      </c>
      <c r="Q15" s="7"/>
    </row>
    <row r="16" spans="2:17" ht="29.25" customHeight="1" x14ac:dyDescent="0.35">
      <c r="B16" s="42">
        <f t="shared" si="3"/>
        <v>43322</v>
      </c>
      <c r="C16" s="51">
        <v>6301.48</v>
      </c>
      <c r="D16" s="49">
        <f t="shared" si="0"/>
        <v>1228.7885999999999</v>
      </c>
      <c r="E16" s="51">
        <v>126.83539948800001</v>
      </c>
      <c r="F16" s="51">
        <v>0</v>
      </c>
      <c r="G16" s="51">
        <v>1307.1360128619999</v>
      </c>
      <c r="H16" s="51">
        <v>43.821723470357142</v>
      </c>
      <c r="I16" s="51">
        <v>22.0687514</v>
      </c>
      <c r="J16" s="51">
        <v>0</v>
      </c>
      <c r="K16" s="51">
        <v>0.64581410500000003</v>
      </c>
      <c r="L16" s="51">
        <v>0</v>
      </c>
      <c r="M16" s="51">
        <v>0</v>
      </c>
      <c r="N16" s="51">
        <v>0</v>
      </c>
      <c r="O16" s="49">
        <f t="shared" si="1"/>
        <v>1500.5077013253569</v>
      </c>
      <c r="P16" s="49">
        <f t="shared" si="2"/>
        <v>271.71910132535709</v>
      </c>
      <c r="Q16" s="7"/>
    </row>
    <row r="17" spans="2:17" ht="29.25" customHeight="1" x14ac:dyDescent="0.35">
      <c r="B17" s="42">
        <f t="shared" si="3"/>
        <v>43323</v>
      </c>
      <c r="C17" s="51">
        <v>6301.48</v>
      </c>
      <c r="D17" s="49">
        <f t="shared" si="0"/>
        <v>1228.7885999999999</v>
      </c>
      <c r="E17" s="51">
        <v>126.83384480399999</v>
      </c>
      <c r="F17" s="51">
        <v>0</v>
      </c>
      <c r="G17" s="51">
        <v>1307.374466188</v>
      </c>
      <c r="H17" s="51">
        <v>43.821723470357142</v>
      </c>
      <c r="I17" s="51">
        <v>25.817821500000001</v>
      </c>
      <c r="J17" s="51">
        <v>0</v>
      </c>
      <c r="K17" s="51">
        <v>0.64581410500000003</v>
      </c>
      <c r="L17" s="51">
        <v>0</v>
      </c>
      <c r="M17" s="51">
        <v>0</v>
      </c>
      <c r="N17" s="51">
        <v>0</v>
      </c>
      <c r="O17" s="49">
        <f t="shared" si="1"/>
        <v>1504.493670067357</v>
      </c>
      <c r="P17" s="49">
        <f t="shared" si="2"/>
        <v>275.70507006735716</v>
      </c>
      <c r="Q17" s="7"/>
    </row>
    <row r="18" spans="2:17" ht="29.25" customHeight="1" x14ac:dyDescent="0.35">
      <c r="B18" s="42">
        <f t="shared" si="3"/>
        <v>43324</v>
      </c>
      <c r="C18" s="51">
        <v>6301.48</v>
      </c>
      <c r="D18" s="49">
        <f t="shared" si="0"/>
        <v>1228.7885999999999</v>
      </c>
      <c r="E18" s="51">
        <v>126.83229012000001</v>
      </c>
      <c r="F18" s="51">
        <v>0</v>
      </c>
      <c r="G18" s="51">
        <v>1307.6129195139999</v>
      </c>
      <c r="H18" s="51">
        <v>43.821723470357142</v>
      </c>
      <c r="I18" s="51">
        <v>26.479196399999999</v>
      </c>
      <c r="J18" s="51">
        <v>0</v>
      </c>
      <c r="K18" s="51">
        <v>0.64581410500000003</v>
      </c>
      <c r="L18" s="51">
        <v>0</v>
      </c>
      <c r="M18" s="51">
        <v>0</v>
      </c>
      <c r="N18" s="51">
        <v>0</v>
      </c>
      <c r="O18" s="49">
        <f t="shared" si="1"/>
        <v>1505.3919436093572</v>
      </c>
      <c r="P18" s="49">
        <f t="shared" si="2"/>
        <v>276.60334360935735</v>
      </c>
      <c r="Q18" s="7"/>
    </row>
    <row r="19" spans="2:17" ht="29.25" customHeight="1" x14ac:dyDescent="0.35">
      <c r="B19" s="42">
        <f t="shared" si="3"/>
        <v>43325</v>
      </c>
      <c r="C19" s="51">
        <v>6301.48</v>
      </c>
      <c r="D19" s="49">
        <f t="shared" si="0"/>
        <v>1228.7885999999999</v>
      </c>
      <c r="E19" s="51">
        <v>126.83073543600001</v>
      </c>
      <c r="F19" s="51">
        <v>0</v>
      </c>
      <c r="G19" s="51">
        <v>1307.8513728400001</v>
      </c>
      <c r="H19" s="51">
        <v>43.821723470357142</v>
      </c>
      <c r="I19" s="51">
        <v>24.479882700000001</v>
      </c>
      <c r="J19" s="51">
        <v>0</v>
      </c>
      <c r="K19" s="51">
        <v>0.566612805</v>
      </c>
      <c r="L19" s="51">
        <v>0</v>
      </c>
      <c r="M19" s="51">
        <v>0</v>
      </c>
      <c r="N19" s="51">
        <v>0</v>
      </c>
      <c r="O19" s="49">
        <f t="shared" si="1"/>
        <v>1503.5503272513572</v>
      </c>
      <c r="P19" s="49">
        <f t="shared" si="2"/>
        <v>274.76172725135734</v>
      </c>
      <c r="Q19" s="7"/>
    </row>
    <row r="20" spans="2:17" ht="29.25" customHeight="1" x14ac:dyDescent="0.35">
      <c r="B20" s="42">
        <f t="shared" si="3"/>
        <v>43326</v>
      </c>
      <c r="C20" s="51">
        <v>6301.48</v>
      </c>
      <c r="D20" s="49">
        <f t="shared" si="0"/>
        <v>1228.7885999999999</v>
      </c>
      <c r="E20" s="51">
        <v>131.614680752</v>
      </c>
      <c r="F20" s="51">
        <v>0</v>
      </c>
      <c r="G20" s="51">
        <v>1308.0898261670002</v>
      </c>
      <c r="H20" s="51">
        <v>43.821723470357142</v>
      </c>
      <c r="I20" s="51">
        <v>23.781727499999999</v>
      </c>
      <c r="J20" s="51">
        <v>0</v>
      </c>
      <c r="K20" s="51">
        <v>0.448228505</v>
      </c>
      <c r="L20" s="51">
        <v>0</v>
      </c>
      <c r="M20" s="51">
        <v>0</v>
      </c>
      <c r="N20" s="51">
        <v>0</v>
      </c>
      <c r="O20" s="49">
        <f t="shared" si="1"/>
        <v>1507.7561863943574</v>
      </c>
      <c r="P20" s="49">
        <f t="shared" si="2"/>
        <v>278.96758639435757</v>
      </c>
      <c r="Q20" s="7"/>
    </row>
    <row r="21" spans="2:17" ht="29.25" customHeight="1" x14ac:dyDescent="0.35">
      <c r="B21" s="42">
        <f t="shared" si="3"/>
        <v>43327</v>
      </c>
      <c r="C21" s="51">
        <v>6301.48</v>
      </c>
      <c r="D21" s="49">
        <f t="shared" si="0"/>
        <v>1228.7885999999999</v>
      </c>
      <c r="E21" s="51">
        <v>131.61312606800001</v>
      </c>
      <c r="F21" s="51">
        <v>0</v>
      </c>
      <c r="G21" s="51">
        <v>1308.3282794940001</v>
      </c>
      <c r="H21" s="51">
        <v>43.821723470357142</v>
      </c>
      <c r="I21" s="51">
        <v>23.781377500000001</v>
      </c>
      <c r="J21" s="51">
        <v>0</v>
      </c>
      <c r="K21" s="51">
        <v>0.448228505</v>
      </c>
      <c r="L21" s="51">
        <v>0</v>
      </c>
      <c r="M21" s="51">
        <v>0</v>
      </c>
      <c r="N21" s="51">
        <v>0</v>
      </c>
      <c r="O21" s="49">
        <f t="shared" si="1"/>
        <v>1507.9927350373571</v>
      </c>
      <c r="P21" s="49">
        <f t="shared" si="2"/>
        <v>279.20413503735722</v>
      </c>
      <c r="Q21" s="7"/>
    </row>
    <row r="22" spans="2:17" ht="29.25" customHeight="1" x14ac:dyDescent="0.35">
      <c r="B22" s="42">
        <f t="shared" si="3"/>
        <v>43328</v>
      </c>
      <c r="C22" s="51">
        <v>6301.48</v>
      </c>
      <c r="D22" s="49">
        <f t="shared" si="0"/>
        <v>1228.7885999999999</v>
      </c>
      <c r="E22" s="51">
        <v>131.611571384</v>
      </c>
      <c r="F22" s="51">
        <v>0</v>
      </c>
      <c r="G22" s="51">
        <v>1293.5641778749998</v>
      </c>
      <c r="H22" s="51">
        <v>43.821723470357142</v>
      </c>
      <c r="I22" s="51">
        <v>24.063679700000002</v>
      </c>
      <c r="J22" s="51">
        <v>0</v>
      </c>
      <c r="K22" s="51">
        <v>0.448228505</v>
      </c>
      <c r="L22" s="51">
        <v>0</v>
      </c>
      <c r="M22" s="51">
        <v>0</v>
      </c>
      <c r="N22" s="51">
        <v>0</v>
      </c>
      <c r="O22" s="49">
        <f t="shared" si="1"/>
        <v>1493.5093809343571</v>
      </c>
      <c r="P22" s="49">
        <f t="shared" si="2"/>
        <v>264.72078093435721</v>
      </c>
      <c r="Q22" s="7"/>
    </row>
    <row r="23" spans="2:17" ht="29.25" customHeight="1" x14ac:dyDescent="0.35">
      <c r="B23" s="42">
        <f t="shared" si="3"/>
        <v>43329</v>
      </c>
      <c r="C23" s="51">
        <v>6301.48</v>
      </c>
      <c r="D23" s="49">
        <f t="shared" si="0"/>
        <v>1228.7885999999999</v>
      </c>
      <c r="E23" s="51">
        <v>131.61001669999999</v>
      </c>
      <c r="F23" s="51">
        <v>0</v>
      </c>
      <c r="G23" s="51">
        <v>1293.8000762569998</v>
      </c>
      <c r="H23" s="51">
        <v>43.821723470357142</v>
      </c>
      <c r="I23" s="51">
        <v>29.767433799999999</v>
      </c>
      <c r="J23" s="51">
        <v>0</v>
      </c>
      <c r="K23" s="51">
        <v>0.448228505</v>
      </c>
      <c r="L23" s="51">
        <v>0</v>
      </c>
      <c r="M23" s="51">
        <v>0</v>
      </c>
      <c r="N23" s="51">
        <v>0</v>
      </c>
      <c r="O23" s="49">
        <f t="shared" si="1"/>
        <v>1499.447478732357</v>
      </c>
      <c r="P23" s="49">
        <f t="shared" si="2"/>
        <v>270.65887873235715</v>
      </c>
      <c r="Q23" s="7"/>
    </row>
    <row r="24" spans="2:17" ht="29.25" customHeight="1" x14ac:dyDescent="0.35">
      <c r="B24" s="41" t="s">
        <v>4</v>
      </c>
      <c r="C24" s="10"/>
      <c r="D24" s="50">
        <f t="shared" ref="D24:P24" si="4">SUM(D10:D23)</f>
        <v>17203.040399999998</v>
      </c>
      <c r="E24" s="50">
        <f t="shared" si="4"/>
        <v>1857.4742100439996</v>
      </c>
      <c r="F24" s="50">
        <f t="shared" si="4"/>
        <v>0</v>
      </c>
      <c r="G24" s="50">
        <f t="shared" si="4"/>
        <v>17861.379561743004</v>
      </c>
      <c r="H24" s="50">
        <f t="shared" si="4"/>
        <v>613.50412858499999</v>
      </c>
      <c r="I24" s="50">
        <f t="shared" si="4"/>
        <v>299.64501069999994</v>
      </c>
      <c r="J24" s="50">
        <f t="shared" si="4"/>
        <v>0</v>
      </c>
      <c r="K24" s="50">
        <f t="shared" si="4"/>
        <v>8.0037929400000021</v>
      </c>
      <c r="L24" s="50">
        <f t="shared" si="4"/>
        <v>0</v>
      </c>
      <c r="M24" s="50">
        <f t="shared" si="4"/>
        <v>0</v>
      </c>
      <c r="N24" s="50">
        <f t="shared" si="4"/>
        <v>0</v>
      </c>
      <c r="O24" s="50">
        <f t="shared" si="4"/>
        <v>20640.006704011997</v>
      </c>
      <c r="P24" s="50">
        <f t="shared" si="4"/>
        <v>3436.9663040120022</v>
      </c>
      <c r="Q24" s="7"/>
    </row>
    <row r="25" spans="2:17" ht="29.25" customHeight="1" x14ac:dyDescent="0.35">
      <c r="B25" s="41" t="s">
        <v>3</v>
      </c>
      <c r="C25" s="10"/>
      <c r="D25" s="50">
        <f t="shared" ref="D25:P25" si="5">AVERAGE(D10:D23)</f>
        <v>1228.7885999999999</v>
      </c>
      <c r="E25" s="50">
        <f t="shared" si="5"/>
        <v>132.6767292888571</v>
      </c>
      <c r="F25" s="50">
        <f t="shared" si="5"/>
        <v>0</v>
      </c>
      <c r="G25" s="50">
        <f t="shared" si="5"/>
        <v>1275.812825838786</v>
      </c>
      <c r="H25" s="50">
        <f t="shared" si="5"/>
        <v>43.821723470357142</v>
      </c>
      <c r="I25" s="50">
        <f t="shared" si="5"/>
        <v>21.403215049999996</v>
      </c>
      <c r="J25" s="50">
        <f t="shared" si="5"/>
        <v>0</v>
      </c>
      <c r="K25" s="50">
        <f t="shared" si="5"/>
        <v>0.57169949571428591</v>
      </c>
      <c r="L25" s="50">
        <f t="shared" si="5"/>
        <v>0</v>
      </c>
      <c r="M25" s="50">
        <f t="shared" si="5"/>
        <v>0</v>
      </c>
      <c r="N25" s="50">
        <f t="shared" si="5"/>
        <v>0</v>
      </c>
      <c r="O25" s="50">
        <f t="shared" si="5"/>
        <v>1474.2861931437142</v>
      </c>
      <c r="P25" s="50">
        <f t="shared" si="5"/>
        <v>245.49759314371445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1"/>
      <c r="G31" s="1"/>
      <c r="H31" s="22"/>
      <c r="I31" s="22"/>
      <c r="J31" s="22"/>
      <c r="K31" s="22"/>
      <c r="L31" s="22"/>
      <c r="M31" s="22"/>
      <c r="N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1"/>
      <c r="G32" s="1"/>
      <c r="H32" s="22"/>
      <c r="I32" s="2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95" top="0.75" bottom="0.75" header="0.3" footer="0.3"/>
  <pageSetup paperSize="9" scale="4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B1:Q37"/>
  <sheetViews>
    <sheetView showGridLines="0" zoomScale="55" zoomScaleNormal="55" workbookViewId="0">
      <selection activeCell="B10" sqref="B10"/>
    </sheetView>
  </sheetViews>
  <sheetFormatPr defaultRowHeight="15" x14ac:dyDescent="0.25"/>
  <cols>
    <col min="2" max="2" width="17.7109375" customWidth="1"/>
    <col min="3" max="3" width="2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30.85546875" customWidth="1"/>
    <col min="9" max="9" width="11.5703125" customWidth="1"/>
    <col min="10" max="10" width="12.85546875" customWidth="1"/>
    <col min="11" max="11" width="23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5.5703125" customWidth="1"/>
  </cols>
  <sheetData>
    <row r="1" spans="2:17" ht="23.25" x14ac:dyDescent="0.35">
      <c r="B1" s="45" t="s">
        <v>36</v>
      </c>
      <c r="C1" s="1"/>
      <c r="D1" s="1"/>
      <c r="E1" s="8"/>
      <c r="F1" s="25" t="s">
        <v>19</v>
      </c>
      <c r="G1" s="29"/>
      <c r="H1" s="29"/>
      <c r="I1" s="29"/>
      <c r="J1" s="29"/>
      <c r="K1" s="29"/>
      <c r="L1" s="30"/>
      <c r="M1" s="31"/>
      <c r="N1" s="8"/>
      <c r="O1" s="8"/>
      <c r="P1" s="8"/>
      <c r="Q1" s="1"/>
    </row>
    <row r="2" spans="2:17" ht="23.25" x14ac:dyDescent="0.35">
      <c r="B2" s="45" t="s">
        <v>1</v>
      </c>
      <c r="C2" s="1"/>
      <c r="D2" s="1"/>
      <c r="E2" s="8"/>
      <c r="F2" s="26" t="s">
        <v>20</v>
      </c>
      <c r="G2" s="29"/>
      <c r="H2" s="29"/>
      <c r="I2" s="29"/>
      <c r="J2" s="29"/>
      <c r="K2" s="29"/>
      <c r="L2" s="30"/>
      <c r="M2" s="31"/>
      <c r="N2" s="8"/>
      <c r="O2" s="8"/>
      <c r="P2" s="8"/>
      <c r="Q2" s="1"/>
    </row>
    <row r="3" spans="2:17" ht="21" x14ac:dyDescent="0.35">
      <c r="B3" s="45" t="s">
        <v>52</v>
      </c>
      <c r="C3" s="1"/>
      <c r="D3" s="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"/>
    </row>
    <row r="4" spans="2:17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69</v>
      </c>
      <c r="H4" s="2"/>
      <c r="I4" s="2"/>
      <c r="J4" s="2"/>
      <c r="K4" s="2"/>
      <c r="L4" s="2"/>
      <c r="M4" s="2"/>
      <c r="N4" s="2" t="s">
        <v>45</v>
      </c>
      <c r="O4" s="2"/>
      <c r="P4" s="2"/>
      <c r="Q4" s="3"/>
    </row>
    <row r="5" spans="2:17" ht="21" x14ac:dyDescent="0.35">
      <c r="B5" s="45" t="s">
        <v>50</v>
      </c>
      <c r="C5" s="1"/>
      <c r="D5" s="3"/>
      <c r="E5" s="2"/>
      <c r="F5" s="11"/>
      <c r="G5" s="11"/>
      <c r="H5" s="11"/>
      <c r="I5" s="11"/>
      <c r="J5" s="11"/>
      <c r="K5" s="11"/>
      <c r="L5" s="2"/>
      <c r="M5" s="2"/>
      <c r="N5" s="2"/>
      <c r="O5" s="2"/>
      <c r="P5" s="2"/>
      <c r="Q5" s="3"/>
    </row>
    <row r="6" spans="2:17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2:17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2:17" s="33" customFormat="1" ht="84" x14ac:dyDescent="0.25">
      <c r="B8" s="34" t="s">
        <v>21</v>
      </c>
      <c r="C8" s="35" t="s">
        <v>68</v>
      </c>
      <c r="D8" s="35" t="s">
        <v>23</v>
      </c>
      <c r="E8" s="34" t="s">
        <v>24</v>
      </c>
      <c r="F8" s="34" t="s">
        <v>25</v>
      </c>
      <c r="G8" s="34" t="s">
        <v>26</v>
      </c>
      <c r="H8" s="53" t="s">
        <v>27</v>
      </c>
      <c r="I8" s="54" t="s">
        <v>28</v>
      </c>
      <c r="J8" s="53" t="s">
        <v>15</v>
      </c>
      <c r="K8" s="57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2:17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2:17" ht="29.25" customHeight="1" x14ac:dyDescent="0.35">
      <c r="B10" s="42">
        <v>43330</v>
      </c>
      <c r="C10" s="51">
        <v>6634.73</v>
      </c>
      <c r="D10" s="49">
        <f t="shared" ref="D10:D23" si="0">C10*19.5%</f>
        <v>1293.77235</v>
      </c>
      <c r="E10" s="51">
        <v>131.60846201599998</v>
      </c>
      <c r="F10" s="51">
        <v>0</v>
      </c>
      <c r="G10" s="51">
        <v>1294.035974638</v>
      </c>
      <c r="H10" s="51">
        <v>57.656768524500002</v>
      </c>
      <c r="I10" s="51">
        <v>19.955742999999998</v>
      </c>
      <c r="J10" s="51">
        <v>0</v>
      </c>
      <c r="K10" s="51">
        <v>0.448228505</v>
      </c>
      <c r="L10" s="51">
        <v>0</v>
      </c>
      <c r="M10" s="51">
        <v>0</v>
      </c>
      <c r="N10" s="51">
        <v>0</v>
      </c>
      <c r="O10" s="49">
        <f>SUM(E10:N10)</f>
        <v>1503.7051766835</v>
      </c>
      <c r="P10" s="49">
        <f>O10-D10</f>
        <v>209.93282668350002</v>
      </c>
      <c r="Q10" s="7"/>
    </row>
    <row r="11" spans="2:17" ht="29.25" customHeight="1" x14ac:dyDescent="0.35">
      <c r="B11" s="42">
        <f>B10+1</f>
        <v>43331</v>
      </c>
      <c r="C11" s="51">
        <v>6634.73</v>
      </c>
      <c r="D11" s="49">
        <f t="shared" si="0"/>
        <v>1293.77235</v>
      </c>
      <c r="E11" s="51">
        <v>131.60690733199999</v>
      </c>
      <c r="F11" s="51">
        <v>0</v>
      </c>
      <c r="G11" s="51">
        <v>1294.2718730200002</v>
      </c>
      <c r="H11" s="51">
        <v>57.656768524500002</v>
      </c>
      <c r="I11" s="51">
        <v>20.6899798</v>
      </c>
      <c r="J11" s="51">
        <v>0</v>
      </c>
      <c r="K11" s="51">
        <v>0.448228505</v>
      </c>
      <c r="L11" s="51">
        <v>0</v>
      </c>
      <c r="M11" s="51">
        <v>0</v>
      </c>
      <c r="N11" s="51">
        <v>0</v>
      </c>
      <c r="O11" s="49">
        <f t="shared" ref="O11:O23" si="1">SUM(E11:N11)</f>
        <v>1504.6737571815002</v>
      </c>
      <c r="P11" s="49">
        <f t="shared" ref="P11:P23" si="2">O11-D11</f>
        <v>210.90140718150019</v>
      </c>
      <c r="Q11" s="7"/>
    </row>
    <row r="12" spans="2:17" ht="29.25" customHeight="1" x14ac:dyDescent="0.35">
      <c r="B12" s="42">
        <f>B11+1</f>
        <v>43332</v>
      </c>
      <c r="C12" s="51">
        <v>6634.73</v>
      </c>
      <c r="D12" s="49">
        <f t="shared" si="0"/>
        <v>1293.77235</v>
      </c>
      <c r="E12" s="51">
        <v>131.59535264799999</v>
      </c>
      <c r="F12" s="51">
        <v>0</v>
      </c>
      <c r="G12" s="51">
        <v>1294.5077713999999</v>
      </c>
      <c r="H12" s="51">
        <v>57.656768524500002</v>
      </c>
      <c r="I12" s="51">
        <v>23.987862400000001</v>
      </c>
      <c r="J12" s="51">
        <v>0</v>
      </c>
      <c r="K12" s="51">
        <v>0.459147205</v>
      </c>
      <c r="L12" s="51">
        <v>0</v>
      </c>
      <c r="M12" s="51">
        <v>0</v>
      </c>
      <c r="N12" s="51">
        <v>0</v>
      </c>
      <c r="O12" s="49">
        <f t="shared" si="1"/>
        <v>1508.2069021774998</v>
      </c>
      <c r="P12" s="49">
        <f t="shared" si="2"/>
        <v>214.43455217749988</v>
      </c>
      <c r="Q12" s="7"/>
    </row>
    <row r="13" spans="2:17" ht="29.25" customHeight="1" x14ac:dyDescent="0.35">
      <c r="B13" s="42">
        <f t="shared" ref="B13:B23" si="3">B12+1</f>
        <v>43333</v>
      </c>
      <c r="C13" s="51">
        <v>6634.73</v>
      </c>
      <c r="D13" s="49">
        <f t="shared" si="0"/>
        <v>1293.77235</v>
      </c>
      <c r="E13" s="51">
        <v>131.59379796399998</v>
      </c>
      <c r="F13" s="51">
        <v>0</v>
      </c>
      <c r="G13" s="51">
        <v>1289.7427872210001</v>
      </c>
      <c r="H13" s="51">
        <v>57.656768524500002</v>
      </c>
      <c r="I13" s="51">
        <v>22.5994846</v>
      </c>
      <c r="J13" s="51">
        <v>0</v>
      </c>
      <c r="K13" s="51">
        <v>0.463129505</v>
      </c>
      <c r="L13" s="51">
        <v>0</v>
      </c>
      <c r="M13" s="51">
        <v>0</v>
      </c>
      <c r="N13" s="51">
        <v>0</v>
      </c>
      <c r="O13" s="49">
        <f t="shared" si="1"/>
        <v>1502.0559678145003</v>
      </c>
      <c r="P13" s="49">
        <f t="shared" si="2"/>
        <v>208.2836178145003</v>
      </c>
      <c r="Q13" s="7"/>
    </row>
    <row r="14" spans="2:17" ht="29.25" customHeight="1" x14ac:dyDescent="0.35">
      <c r="B14" s="42">
        <f t="shared" si="3"/>
        <v>43334</v>
      </c>
      <c r="C14" s="51">
        <v>6634.73</v>
      </c>
      <c r="D14" s="49">
        <f t="shared" si="0"/>
        <v>1293.77235</v>
      </c>
      <c r="E14" s="51">
        <v>131.59224327999999</v>
      </c>
      <c r="F14" s="51">
        <v>0</v>
      </c>
      <c r="G14" s="51">
        <v>1289.977803041</v>
      </c>
      <c r="H14" s="51">
        <v>57.656768524500002</v>
      </c>
      <c r="I14" s="51">
        <v>23.281258099999999</v>
      </c>
      <c r="J14" s="51">
        <v>0</v>
      </c>
      <c r="K14" s="51">
        <v>0.463129505</v>
      </c>
      <c r="L14" s="51">
        <v>0</v>
      </c>
      <c r="M14" s="51">
        <v>0</v>
      </c>
      <c r="N14" s="51">
        <v>0</v>
      </c>
      <c r="O14" s="49">
        <f t="shared" si="1"/>
        <v>1502.9712024505002</v>
      </c>
      <c r="P14" s="49">
        <f t="shared" si="2"/>
        <v>209.19885245050023</v>
      </c>
      <c r="Q14" s="7"/>
    </row>
    <row r="15" spans="2:17" ht="29.25" customHeight="1" x14ac:dyDescent="0.35">
      <c r="B15" s="42">
        <f t="shared" si="3"/>
        <v>43335</v>
      </c>
      <c r="C15" s="51">
        <v>6634.73</v>
      </c>
      <c r="D15" s="49">
        <f t="shared" si="0"/>
        <v>1293.77235</v>
      </c>
      <c r="E15" s="51">
        <v>131.59068859600001</v>
      </c>
      <c r="F15" s="51">
        <v>0</v>
      </c>
      <c r="G15" s="51">
        <v>1230.202468532</v>
      </c>
      <c r="H15" s="51">
        <v>57.656768524500002</v>
      </c>
      <c r="I15" s="51">
        <v>21.388555700000001</v>
      </c>
      <c r="J15" s="51">
        <v>0</v>
      </c>
      <c r="K15" s="51">
        <v>0.46489310499999997</v>
      </c>
      <c r="L15" s="51">
        <v>0</v>
      </c>
      <c r="M15" s="51">
        <v>0</v>
      </c>
      <c r="N15" s="51">
        <v>0</v>
      </c>
      <c r="O15" s="49">
        <f t="shared" si="1"/>
        <v>1441.3033744575002</v>
      </c>
      <c r="P15" s="49">
        <f t="shared" si="2"/>
        <v>147.53102445750028</v>
      </c>
      <c r="Q15" s="7"/>
    </row>
    <row r="16" spans="2:17" ht="29.25" customHeight="1" x14ac:dyDescent="0.35">
      <c r="B16" s="42">
        <f t="shared" si="3"/>
        <v>43336</v>
      </c>
      <c r="C16" s="51">
        <v>6634.73</v>
      </c>
      <c r="D16" s="49">
        <f t="shared" si="0"/>
        <v>1293.77235</v>
      </c>
      <c r="E16" s="51">
        <v>131.58913391199999</v>
      </c>
      <c r="F16" s="51">
        <v>0</v>
      </c>
      <c r="G16" s="51">
        <v>1230.427134022</v>
      </c>
      <c r="H16" s="51">
        <v>57.656768524500002</v>
      </c>
      <c r="I16" s="51">
        <v>18.9907793</v>
      </c>
      <c r="J16" s="51">
        <v>0</v>
      </c>
      <c r="K16" s="51">
        <v>0.46787540499999997</v>
      </c>
      <c r="L16" s="51">
        <v>0</v>
      </c>
      <c r="M16" s="51">
        <v>0</v>
      </c>
      <c r="N16" s="51">
        <v>0</v>
      </c>
      <c r="O16" s="49">
        <f t="shared" si="1"/>
        <v>1439.1316911635001</v>
      </c>
      <c r="P16" s="49">
        <f t="shared" si="2"/>
        <v>145.35934116350018</v>
      </c>
      <c r="Q16" s="7"/>
    </row>
    <row r="17" spans="2:17" ht="29.25" customHeight="1" x14ac:dyDescent="0.35">
      <c r="B17" s="42">
        <f t="shared" si="3"/>
        <v>43337</v>
      </c>
      <c r="C17" s="51">
        <v>6634.73</v>
      </c>
      <c r="D17" s="49">
        <f t="shared" si="0"/>
        <v>1293.77235</v>
      </c>
      <c r="E17" s="51">
        <v>131.58757922800001</v>
      </c>
      <c r="F17" s="51">
        <v>0</v>
      </c>
      <c r="G17" s="51">
        <v>1230.651799513</v>
      </c>
      <c r="H17" s="51">
        <v>57.656768524500002</v>
      </c>
      <c r="I17" s="51">
        <v>21.492329300000002</v>
      </c>
      <c r="J17" s="51">
        <v>0</v>
      </c>
      <c r="K17" s="51">
        <v>0.46787540499999997</v>
      </c>
      <c r="L17" s="51">
        <v>0</v>
      </c>
      <c r="M17" s="51">
        <v>0</v>
      </c>
      <c r="N17" s="51">
        <v>0</v>
      </c>
      <c r="O17" s="49">
        <f t="shared" si="1"/>
        <v>1441.8563519705001</v>
      </c>
      <c r="P17" s="49">
        <f t="shared" si="2"/>
        <v>148.08400197050014</v>
      </c>
      <c r="Q17" s="7"/>
    </row>
    <row r="18" spans="2:17" ht="29.25" customHeight="1" x14ac:dyDescent="0.35">
      <c r="B18" s="42">
        <f t="shared" si="3"/>
        <v>43338</v>
      </c>
      <c r="C18" s="51">
        <v>6634.73</v>
      </c>
      <c r="D18" s="49">
        <f t="shared" si="0"/>
        <v>1293.77235</v>
      </c>
      <c r="E18" s="51">
        <v>131.586024544</v>
      </c>
      <c r="F18" s="51">
        <v>0</v>
      </c>
      <c r="G18" s="51">
        <v>1230.8764650029998</v>
      </c>
      <c r="H18" s="51">
        <v>57.656768524500002</v>
      </c>
      <c r="I18" s="51">
        <v>21.456579300000001</v>
      </c>
      <c r="J18" s="51">
        <v>0</v>
      </c>
      <c r="K18" s="51">
        <v>0.46787540499999997</v>
      </c>
      <c r="L18" s="51">
        <v>0</v>
      </c>
      <c r="M18" s="51">
        <v>0</v>
      </c>
      <c r="N18" s="51">
        <v>0</v>
      </c>
      <c r="O18" s="49">
        <f t="shared" si="1"/>
        <v>1442.0437127764997</v>
      </c>
      <c r="P18" s="49">
        <f t="shared" si="2"/>
        <v>148.2713627764997</v>
      </c>
      <c r="Q18" s="7"/>
    </row>
    <row r="19" spans="2:17" ht="29.25" customHeight="1" x14ac:dyDescent="0.35">
      <c r="B19" s="42">
        <f t="shared" si="3"/>
        <v>43339</v>
      </c>
      <c r="C19" s="51">
        <v>6634.73</v>
      </c>
      <c r="D19" s="49">
        <f t="shared" si="0"/>
        <v>1293.77235</v>
      </c>
      <c r="E19" s="51">
        <v>126.80896985999999</v>
      </c>
      <c r="F19" s="51">
        <v>0</v>
      </c>
      <c r="G19" s="51">
        <v>1182.8919103730002</v>
      </c>
      <c r="H19" s="51">
        <v>57.656768524500002</v>
      </c>
      <c r="I19" s="51">
        <v>18.2234512</v>
      </c>
      <c r="J19" s="51">
        <v>0</v>
      </c>
      <c r="K19" s="51">
        <v>0.47781730499999997</v>
      </c>
      <c r="L19" s="51">
        <v>0</v>
      </c>
      <c r="M19" s="51">
        <v>0</v>
      </c>
      <c r="N19" s="51">
        <v>0</v>
      </c>
      <c r="O19" s="49">
        <f t="shared" si="1"/>
        <v>1386.0589172625</v>
      </c>
      <c r="P19" s="49">
        <f t="shared" si="2"/>
        <v>92.286567262500057</v>
      </c>
      <c r="Q19" s="7"/>
    </row>
    <row r="20" spans="2:17" ht="29.25" customHeight="1" x14ac:dyDescent="0.35">
      <c r="B20" s="42">
        <f t="shared" si="3"/>
        <v>43340</v>
      </c>
      <c r="C20" s="51">
        <v>6634.73</v>
      </c>
      <c r="D20" s="49">
        <f t="shared" si="0"/>
        <v>1293.77235</v>
      </c>
      <c r="E20" s="51">
        <v>126.80741517599999</v>
      </c>
      <c r="F20" s="51">
        <v>0</v>
      </c>
      <c r="G20" s="51">
        <v>1183.1096749780002</v>
      </c>
      <c r="H20" s="51">
        <v>57.656768524500002</v>
      </c>
      <c r="I20" s="51">
        <v>17.0426918</v>
      </c>
      <c r="J20" s="51">
        <v>0</v>
      </c>
      <c r="K20" s="51">
        <v>0.489746505</v>
      </c>
      <c r="L20" s="51">
        <v>0</v>
      </c>
      <c r="M20" s="51">
        <v>0</v>
      </c>
      <c r="N20" s="51">
        <v>0</v>
      </c>
      <c r="O20" s="49">
        <f t="shared" si="1"/>
        <v>1385.1062969835002</v>
      </c>
      <c r="P20" s="49">
        <f t="shared" si="2"/>
        <v>91.333946983500255</v>
      </c>
      <c r="Q20" s="7"/>
    </row>
    <row r="21" spans="2:17" ht="29.25" customHeight="1" x14ac:dyDescent="0.35">
      <c r="B21" s="42">
        <f t="shared" si="3"/>
        <v>43341</v>
      </c>
      <c r="C21" s="51">
        <v>6634.73</v>
      </c>
      <c r="D21" s="49">
        <f t="shared" si="0"/>
        <v>1293.77235</v>
      </c>
      <c r="E21" s="51">
        <v>126.80586049200001</v>
      </c>
      <c r="F21" s="51">
        <v>0</v>
      </c>
      <c r="G21" s="51">
        <v>1183.3274395829999</v>
      </c>
      <c r="H21" s="51">
        <v>57.656768524500002</v>
      </c>
      <c r="I21" s="51">
        <v>16.900893</v>
      </c>
      <c r="J21" s="51">
        <v>0</v>
      </c>
      <c r="K21" s="51">
        <v>0.489746505</v>
      </c>
      <c r="L21" s="51">
        <v>0</v>
      </c>
      <c r="M21" s="51">
        <v>0</v>
      </c>
      <c r="N21" s="51">
        <v>0</v>
      </c>
      <c r="O21" s="49">
        <f t="shared" si="1"/>
        <v>1385.1807081044999</v>
      </c>
      <c r="P21" s="49">
        <f t="shared" si="2"/>
        <v>91.408358104499939</v>
      </c>
      <c r="Q21" s="7"/>
    </row>
    <row r="22" spans="2:17" ht="29.25" customHeight="1" x14ac:dyDescent="0.35">
      <c r="B22" s="42">
        <f t="shared" si="3"/>
        <v>43342</v>
      </c>
      <c r="C22" s="51">
        <v>6634.73</v>
      </c>
      <c r="D22" s="49">
        <f t="shared" si="0"/>
        <v>1293.77235</v>
      </c>
      <c r="E22" s="51">
        <v>126.804305808</v>
      </c>
      <c r="F22" s="51">
        <v>0</v>
      </c>
      <c r="G22" s="51">
        <v>1182.9286554739999</v>
      </c>
      <c r="H22" s="51">
        <v>57.656768524500002</v>
      </c>
      <c r="I22" s="51">
        <v>17.357578799999999</v>
      </c>
      <c r="J22" s="51">
        <v>0</v>
      </c>
      <c r="K22" s="51">
        <v>0.489746505</v>
      </c>
      <c r="L22" s="51">
        <v>0</v>
      </c>
      <c r="M22" s="51">
        <v>0</v>
      </c>
      <c r="N22" s="51">
        <v>0</v>
      </c>
      <c r="O22" s="49">
        <f t="shared" si="1"/>
        <v>1385.2370551115</v>
      </c>
      <c r="P22" s="49">
        <f t="shared" si="2"/>
        <v>91.464705111500052</v>
      </c>
      <c r="Q22" s="7"/>
    </row>
    <row r="23" spans="2:17" ht="29.25" customHeight="1" x14ac:dyDescent="0.35">
      <c r="B23" s="42">
        <f t="shared" si="3"/>
        <v>43343</v>
      </c>
      <c r="C23" s="51">
        <v>6634.73</v>
      </c>
      <c r="D23" s="49">
        <f t="shared" si="0"/>
        <v>1293.77235</v>
      </c>
      <c r="E23" s="51">
        <v>126.802751124</v>
      </c>
      <c r="F23" s="51">
        <v>0</v>
      </c>
      <c r="G23" s="51">
        <v>1183.1468713659999</v>
      </c>
      <c r="H23" s="51">
        <v>57.656768524500002</v>
      </c>
      <c r="I23" s="51">
        <v>18.5106377</v>
      </c>
      <c r="J23" s="51">
        <v>0</v>
      </c>
      <c r="K23" s="51">
        <v>0.489746505</v>
      </c>
      <c r="L23" s="51">
        <v>0</v>
      </c>
      <c r="M23" s="51">
        <v>0</v>
      </c>
      <c r="N23" s="51">
        <v>0</v>
      </c>
      <c r="O23" s="49">
        <f t="shared" si="1"/>
        <v>1386.6067752194999</v>
      </c>
      <c r="P23" s="49">
        <f t="shared" si="2"/>
        <v>92.834425219499963</v>
      </c>
      <c r="Q23" s="7"/>
    </row>
    <row r="24" spans="2:17" ht="29.25" customHeight="1" x14ac:dyDescent="0.35">
      <c r="B24" s="41" t="s">
        <v>4</v>
      </c>
      <c r="C24" s="10"/>
      <c r="D24" s="50">
        <f t="shared" ref="D24:P24" si="4">SUM(D10:D23)</f>
        <v>18112.812899999997</v>
      </c>
      <c r="E24" s="50">
        <f t="shared" si="4"/>
        <v>1818.37949198</v>
      </c>
      <c r="F24" s="50">
        <f t="shared" si="4"/>
        <v>0</v>
      </c>
      <c r="G24" s="50">
        <f t="shared" si="4"/>
        <v>17300.098628164</v>
      </c>
      <c r="H24" s="50">
        <f t="shared" si="4"/>
        <v>807.19475934299987</v>
      </c>
      <c r="I24" s="50">
        <f t="shared" si="4"/>
        <v>281.87782399999998</v>
      </c>
      <c r="J24" s="50">
        <f t="shared" si="4"/>
        <v>0</v>
      </c>
      <c r="K24" s="50">
        <f t="shared" si="4"/>
        <v>6.5871858700000008</v>
      </c>
      <c r="L24" s="50">
        <f t="shared" si="4"/>
        <v>0</v>
      </c>
      <c r="M24" s="50">
        <f t="shared" si="4"/>
        <v>0</v>
      </c>
      <c r="N24" s="50">
        <f t="shared" si="4"/>
        <v>0</v>
      </c>
      <c r="O24" s="50">
        <f t="shared" si="4"/>
        <v>20214.137889357</v>
      </c>
      <c r="P24" s="50">
        <f t="shared" si="4"/>
        <v>2101.324989357001</v>
      </c>
      <c r="Q24" s="7"/>
    </row>
    <row r="25" spans="2:17" ht="29.25" customHeight="1" x14ac:dyDescent="0.35">
      <c r="B25" s="41" t="s">
        <v>3</v>
      </c>
      <c r="C25" s="10"/>
      <c r="D25" s="50">
        <f t="shared" ref="D25:P25" si="5">AVERAGE(D10:D23)</f>
        <v>1293.7723499999997</v>
      </c>
      <c r="E25" s="50">
        <f t="shared" si="5"/>
        <v>129.88424942714286</v>
      </c>
      <c r="F25" s="50">
        <f t="shared" si="5"/>
        <v>0</v>
      </c>
      <c r="G25" s="50">
        <f t="shared" si="5"/>
        <v>1235.7213305831428</v>
      </c>
      <c r="H25" s="50">
        <f t="shared" si="5"/>
        <v>57.656768524499988</v>
      </c>
      <c r="I25" s="50">
        <f t="shared" si="5"/>
        <v>20.134130285714285</v>
      </c>
      <c r="J25" s="50">
        <f t="shared" si="5"/>
        <v>0</v>
      </c>
      <c r="K25" s="50">
        <f t="shared" si="5"/>
        <v>0.47051327642857149</v>
      </c>
      <c r="L25" s="50">
        <f t="shared" si="5"/>
        <v>0</v>
      </c>
      <c r="M25" s="50">
        <f t="shared" si="5"/>
        <v>0</v>
      </c>
      <c r="N25" s="50">
        <f t="shared" si="5"/>
        <v>0</v>
      </c>
      <c r="O25" s="50">
        <f t="shared" si="5"/>
        <v>1443.8669920969285</v>
      </c>
      <c r="P25" s="50">
        <f t="shared" si="5"/>
        <v>150.09464209692865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1"/>
      <c r="G31" s="1"/>
      <c r="H31" s="22"/>
      <c r="I31" s="22"/>
      <c r="J31" s="22"/>
      <c r="K31" s="22"/>
      <c r="L31" s="22"/>
      <c r="M31" s="22"/>
      <c r="N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1"/>
      <c r="G32" s="1"/>
      <c r="H32" s="22"/>
      <c r="I32" s="2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95" top="0.75" bottom="0.75" header="0.3" footer="0.3"/>
  <pageSetup paperSize="9" scale="4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B1:Q37"/>
  <sheetViews>
    <sheetView showGridLines="0" zoomScale="55" zoomScaleNormal="55" workbookViewId="0"/>
  </sheetViews>
  <sheetFormatPr defaultRowHeight="15" x14ac:dyDescent="0.25"/>
  <cols>
    <col min="2" max="2" width="17.7109375" customWidth="1"/>
    <col min="3" max="3" width="2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30.85546875" customWidth="1"/>
    <col min="9" max="9" width="11.5703125" customWidth="1"/>
    <col min="10" max="10" width="12.85546875" customWidth="1"/>
    <col min="11" max="11" width="23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5.5703125" customWidth="1"/>
  </cols>
  <sheetData>
    <row r="1" spans="2:17" ht="23.25" x14ac:dyDescent="0.35">
      <c r="B1" s="45" t="s">
        <v>36</v>
      </c>
      <c r="C1" s="1"/>
      <c r="D1" s="1"/>
      <c r="E1" s="8"/>
      <c r="F1" s="25" t="s">
        <v>19</v>
      </c>
      <c r="G1" s="29"/>
      <c r="H1" s="29"/>
      <c r="I1" s="29"/>
      <c r="J1" s="29"/>
      <c r="K1" s="29"/>
      <c r="L1" s="30"/>
      <c r="M1" s="31"/>
      <c r="N1" s="8"/>
      <c r="O1" s="8"/>
      <c r="P1" s="8"/>
      <c r="Q1" s="1"/>
    </row>
    <row r="2" spans="2:17" ht="23.25" x14ac:dyDescent="0.35">
      <c r="B2" s="45" t="s">
        <v>1</v>
      </c>
      <c r="C2" s="1"/>
      <c r="D2" s="1"/>
      <c r="E2" s="8"/>
      <c r="F2" s="26" t="s">
        <v>20</v>
      </c>
      <c r="G2" s="29"/>
      <c r="H2" s="29"/>
      <c r="I2" s="29"/>
      <c r="J2" s="29"/>
      <c r="K2" s="29"/>
      <c r="L2" s="30"/>
      <c r="M2" s="31"/>
      <c r="N2" s="8"/>
      <c r="O2" s="8"/>
      <c r="P2" s="8"/>
      <c r="Q2" s="1"/>
    </row>
    <row r="3" spans="2:17" ht="21" x14ac:dyDescent="0.35">
      <c r="B3" s="45" t="s">
        <v>52</v>
      </c>
      <c r="C3" s="1"/>
      <c r="D3" s="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"/>
    </row>
    <row r="4" spans="2:17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71</v>
      </c>
      <c r="H4" s="2"/>
      <c r="I4" s="2"/>
      <c r="J4" s="2"/>
      <c r="K4" s="2"/>
      <c r="L4" s="2"/>
      <c r="M4" s="2"/>
      <c r="N4" s="2" t="s">
        <v>45</v>
      </c>
      <c r="O4" s="2"/>
      <c r="P4" s="2"/>
      <c r="Q4" s="3"/>
    </row>
    <row r="5" spans="2:17" ht="21" x14ac:dyDescent="0.35">
      <c r="B5" s="45" t="s">
        <v>50</v>
      </c>
      <c r="C5" s="1"/>
      <c r="D5" s="3"/>
      <c r="E5" s="2"/>
      <c r="F5" s="11"/>
      <c r="G5" s="11"/>
      <c r="H5" s="11"/>
      <c r="I5" s="11"/>
      <c r="J5" s="11"/>
      <c r="K5" s="11"/>
      <c r="L5" s="2"/>
      <c r="M5" s="2"/>
      <c r="N5" s="2"/>
      <c r="O5" s="2"/>
      <c r="P5" s="2"/>
      <c r="Q5" s="3"/>
    </row>
    <row r="6" spans="2:17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2:17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2:17" s="33" customFormat="1" ht="84" x14ac:dyDescent="0.25">
      <c r="B8" s="34" t="s">
        <v>21</v>
      </c>
      <c r="C8" s="35" t="s">
        <v>70</v>
      </c>
      <c r="D8" s="35" t="s">
        <v>23</v>
      </c>
      <c r="E8" s="34" t="s">
        <v>24</v>
      </c>
      <c r="F8" s="34" t="s">
        <v>25</v>
      </c>
      <c r="G8" s="34" t="s">
        <v>26</v>
      </c>
      <c r="H8" s="53" t="s">
        <v>27</v>
      </c>
      <c r="I8" s="54" t="s">
        <v>28</v>
      </c>
      <c r="J8" s="53" t="s">
        <v>15</v>
      </c>
      <c r="K8" s="57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2:17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2:17" ht="29.25" customHeight="1" x14ac:dyDescent="0.35">
      <c r="B10" s="42">
        <v>43344</v>
      </c>
      <c r="C10" s="51">
        <v>6539.97</v>
      </c>
      <c r="D10" s="49">
        <f t="shared" ref="D10:D23" si="0">C10*19.5%</f>
        <v>1275.2941500000002</v>
      </c>
      <c r="E10" s="51">
        <v>126.80119644000001</v>
      </c>
      <c r="F10" s="51">
        <v>0</v>
      </c>
      <c r="G10" s="51">
        <v>1183.3650872569997</v>
      </c>
      <c r="H10" s="51">
        <v>98.977889818000008</v>
      </c>
      <c r="I10" s="51">
        <v>17.0521487</v>
      </c>
      <c r="J10" s="51">
        <v>0</v>
      </c>
      <c r="K10" s="51">
        <v>0.57204701499999999</v>
      </c>
      <c r="L10" s="51">
        <v>0</v>
      </c>
      <c r="M10" s="51">
        <v>0</v>
      </c>
      <c r="N10" s="51">
        <v>0</v>
      </c>
      <c r="O10" s="49">
        <f>SUM(E10:N10)</f>
        <v>1426.7683692299997</v>
      </c>
      <c r="P10" s="49">
        <f>O10-D10</f>
        <v>151.47421922999956</v>
      </c>
      <c r="Q10" s="7"/>
    </row>
    <row r="11" spans="2:17" ht="29.25" customHeight="1" x14ac:dyDescent="0.35">
      <c r="B11" s="42">
        <f>B10+1</f>
        <v>43345</v>
      </c>
      <c r="C11" s="51">
        <v>6539.97</v>
      </c>
      <c r="D11" s="49">
        <f t="shared" si="0"/>
        <v>1275.2941500000002</v>
      </c>
      <c r="E11" s="51">
        <v>126.799641756</v>
      </c>
      <c r="F11" s="51">
        <v>0</v>
      </c>
      <c r="G11" s="51">
        <v>1183.5833031490004</v>
      </c>
      <c r="H11" s="51">
        <v>98.977889818000008</v>
      </c>
      <c r="I11" s="51">
        <v>16.8456987</v>
      </c>
      <c r="J11" s="51">
        <v>0</v>
      </c>
      <c r="K11" s="51">
        <v>0.57204701499999999</v>
      </c>
      <c r="L11" s="51">
        <v>0</v>
      </c>
      <c r="M11" s="51">
        <v>0</v>
      </c>
      <c r="N11" s="51">
        <v>0</v>
      </c>
      <c r="O11" s="49">
        <f t="shared" ref="O11:O23" si="1">SUM(E11:N11)</f>
        <v>1426.7785804380003</v>
      </c>
      <c r="P11" s="49">
        <f t="shared" ref="P11:P23" si="2">O11-D11</f>
        <v>151.48443043800012</v>
      </c>
      <c r="Q11" s="7"/>
    </row>
    <row r="12" spans="2:17" ht="29.25" customHeight="1" x14ac:dyDescent="0.35">
      <c r="B12" s="42">
        <f>B11+1</f>
        <v>43346</v>
      </c>
      <c r="C12" s="51">
        <v>6539.97</v>
      </c>
      <c r="D12" s="49">
        <f t="shared" si="0"/>
        <v>1275.2941500000002</v>
      </c>
      <c r="E12" s="51">
        <v>126.798087072</v>
      </c>
      <c r="F12" s="51">
        <v>0</v>
      </c>
      <c r="G12" s="51">
        <v>1281.5474526249998</v>
      </c>
      <c r="H12" s="51">
        <v>98.977889818000008</v>
      </c>
      <c r="I12" s="51">
        <v>16.4773915</v>
      </c>
      <c r="J12" s="51">
        <v>0</v>
      </c>
      <c r="K12" s="51">
        <v>0.57204701499999999</v>
      </c>
      <c r="L12" s="51">
        <v>0</v>
      </c>
      <c r="M12" s="51">
        <v>0</v>
      </c>
      <c r="N12" s="51">
        <v>0</v>
      </c>
      <c r="O12" s="49">
        <f t="shared" si="1"/>
        <v>1524.3728680299998</v>
      </c>
      <c r="P12" s="49">
        <f t="shared" si="2"/>
        <v>249.07871802999966</v>
      </c>
      <c r="Q12" s="7"/>
    </row>
    <row r="13" spans="2:17" ht="29.25" customHeight="1" x14ac:dyDescent="0.35">
      <c r="B13" s="42">
        <f t="shared" ref="B13:B23" si="3">B12+1</f>
        <v>43347</v>
      </c>
      <c r="C13" s="51">
        <v>6539.97</v>
      </c>
      <c r="D13" s="49">
        <f t="shared" si="0"/>
        <v>1275.2941500000002</v>
      </c>
      <c r="E13" s="51">
        <v>131.52703238800001</v>
      </c>
      <c r="F13" s="51">
        <v>0</v>
      </c>
      <c r="G13" s="51">
        <v>1281.784152102</v>
      </c>
      <c r="H13" s="51">
        <v>98.977889818000008</v>
      </c>
      <c r="I13" s="51">
        <v>17.075352200000001</v>
      </c>
      <c r="J13" s="51">
        <v>0</v>
      </c>
      <c r="K13" s="51">
        <v>0.57204701499999999</v>
      </c>
      <c r="L13" s="51">
        <v>0</v>
      </c>
      <c r="M13" s="51">
        <v>0</v>
      </c>
      <c r="N13" s="51">
        <v>0</v>
      </c>
      <c r="O13" s="49">
        <f t="shared" si="1"/>
        <v>1529.9364735229999</v>
      </c>
      <c r="P13" s="49">
        <f t="shared" si="2"/>
        <v>254.64232352299973</v>
      </c>
      <c r="Q13" s="7"/>
    </row>
    <row r="14" spans="2:17" ht="29.25" customHeight="1" x14ac:dyDescent="0.35">
      <c r="B14" s="42">
        <f t="shared" si="3"/>
        <v>43348</v>
      </c>
      <c r="C14" s="51">
        <v>6539.97</v>
      </c>
      <c r="D14" s="49">
        <f t="shared" si="0"/>
        <v>1275.2941500000002</v>
      </c>
      <c r="E14" s="51">
        <v>126.79497770399999</v>
      </c>
      <c r="F14" s="51">
        <v>0</v>
      </c>
      <c r="G14" s="51">
        <v>1282.0208515780002</v>
      </c>
      <c r="H14" s="51">
        <v>98.977889818000008</v>
      </c>
      <c r="I14" s="51">
        <v>21.971445200000002</v>
      </c>
      <c r="J14" s="51">
        <v>0</v>
      </c>
      <c r="K14" s="51">
        <v>0.57304111499999999</v>
      </c>
      <c r="L14" s="51">
        <v>0</v>
      </c>
      <c r="M14" s="51">
        <v>0</v>
      </c>
      <c r="N14" s="51">
        <v>0</v>
      </c>
      <c r="O14" s="49">
        <f t="shared" si="1"/>
        <v>1530.3382054150004</v>
      </c>
      <c r="P14" s="49">
        <f t="shared" si="2"/>
        <v>255.04405541500023</v>
      </c>
      <c r="Q14" s="7"/>
    </row>
    <row r="15" spans="2:17" ht="29.25" customHeight="1" x14ac:dyDescent="0.35">
      <c r="B15" s="42">
        <f t="shared" si="3"/>
        <v>43349</v>
      </c>
      <c r="C15" s="51">
        <v>6539.97</v>
      </c>
      <c r="D15" s="49">
        <f t="shared" si="0"/>
        <v>1275.2941500000002</v>
      </c>
      <c r="E15" s="51">
        <v>126.79342302000001</v>
      </c>
      <c r="F15" s="51">
        <v>0</v>
      </c>
      <c r="G15" s="51">
        <v>1282.257551055</v>
      </c>
      <c r="H15" s="51">
        <v>98.977889818000008</v>
      </c>
      <c r="I15" s="51">
        <v>24.3735407</v>
      </c>
      <c r="J15" s="51">
        <v>0</v>
      </c>
      <c r="K15" s="51">
        <v>0.57502931499999999</v>
      </c>
      <c r="L15" s="51">
        <v>0</v>
      </c>
      <c r="M15" s="51">
        <v>0</v>
      </c>
      <c r="N15" s="51">
        <v>0</v>
      </c>
      <c r="O15" s="49">
        <f t="shared" si="1"/>
        <v>1532.977433908</v>
      </c>
      <c r="P15" s="49">
        <f t="shared" si="2"/>
        <v>257.68328390799979</v>
      </c>
      <c r="Q15" s="7"/>
    </row>
    <row r="16" spans="2:17" ht="29.25" customHeight="1" x14ac:dyDescent="0.35">
      <c r="B16" s="42">
        <f t="shared" si="3"/>
        <v>43350</v>
      </c>
      <c r="C16" s="51">
        <v>6539.97</v>
      </c>
      <c r="D16" s="49">
        <f t="shared" si="0"/>
        <v>1275.2941500000002</v>
      </c>
      <c r="E16" s="51">
        <v>126.79186833600001</v>
      </c>
      <c r="F16" s="51">
        <v>0</v>
      </c>
      <c r="G16" s="51">
        <v>1282.494250531</v>
      </c>
      <c r="H16" s="51">
        <v>98.977889818000008</v>
      </c>
      <c r="I16" s="51">
        <v>27.768723300000001</v>
      </c>
      <c r="J16" s="51">
        <v>0</v>
      </c>
      <c r="K16" s="51">
        <v>0.64484501500000002</v>
      </c>
      <c r="L16" s="51">
        <v>0</v>
      </c>
      <c r="M16" s="51">
        <v>0</v>
      </c>
      <c r="N16" s="51">
        <v>0</v>
      </c>
      <c r="O16" s="49">
        <f t="shared" si="1"/>
        <v>1536.6775770000002</v>
      </c>
      <c r="P16" s="49">
        <f t="shared" si="2"/>
        <v>261.38342699999998</v>
      </c>
      <c r="Q16" s="7"/>
    </row>
    <row r="17" spans="2:17" ht="29.25" customHeight="1" x14ac:dyDescent="0.35">
      <c r="B17" s="42">
        <f t="shared" si="3"/>
        <v>43351</v>
      </c>
      <c r="C17" s="51">
        <v>6539.97</v>
      </c>
      <c r="D17" s="49">
        <f t="shared" si="0"/>
        <v>1275.2941500000002</v>
      </c>
      <c r="E17" s="51">
        <v>126.79031365199999</v>
      </c>
      <c r="F17" s="51">
        <v>0</v>
      </c>
      <c r="G17" s="51">
        <v>1282.7309500079996</v>
      </c>
      <c r="H17" s="51">
        <v>98.977889818000008</v>
      </c>
      <c r="I17" s="51">
        <v>30.866621899999998</v>
      </c>
      <c r="J17" s="51">
        <v>0</v>
      </c>
      <c r="K17" s="51">
        <v>0.64484501500000002</v>
      </c>
      <c r="L17" s="51">
        <v>0</v>
      </c>
      <c r="M17" s="51">
        <v>0</v>
      </c>
      <c r="N17" s="51">
        <v>0</v>
      </c>
      <c r="O17" s="49">
        <f t="shared" si="1"/>
        <v>1540.0106203929995</v>
      </c>
      <c r="P17" s="49">
        <f t="shared" si="2"/>
        <v>264.71647039299933</v>
      </c>
      <c r="Q17" s="7"/>
    </row>
    <row r="18" spans="2:17" ht="29.25" customHeight="1" x14ac:dyDescent="0.35">
      <c r="B18" s="42">
        <f t="shared" si="3"/>
        <v>43352</v>
      </c>
      <c r="C18" s="51">
        <v>6539.97</v>
      </c>
      <c r="D18" s="49">
        <f t="shared" si="0"/>
        <v>1275.2941500000002</v>
      </c>
      <c r="E18" s="51">
        <v>126.78875896800001</v>
      </c>
      <c r="F18" s="51">
        <v>0</v>
      </c>
      <c r="G18" s="51">
        <v>1282.9676494840003</v>
      </c>
      <c r="H18" s="51">
        <v>98.977889818000008</v>
      </c>
      <c r="I18" s="51">
        <v>30.671827499999999</v>
      </c>
      <c r="J18" s="51">
        <v>0</v>
      </c>
      <c r="K18" s="51">
        <v>0.64484501500000002</v>
      </c>
      <c r="L18" s="51">
        <v>0</v>
      </c>
      <c r="M18" s="51">
        <v>0</v>
      </c>
      <c r="N18" s="51">
        <v>0</v>
      </c>
      <c r="O18" s="49">
        <f t="shared" si="1"/>
        <v>1540.0509707850003</v>
      </c>
      <c r="P18" s="49">
        <f t="shared" si="2"/>
        <v>264.75682078500017</v>
      </c>
      <c r="Q18" s="7"/>
    </row>
    <row r="19" spans="2:17" ht="29.25" customHeight="1" x14ac:dyDescent="0.35">
      <c r="B19" s="42">
        <f t="shared" si="3"/>
        <v>43353</v>
      </c>
      <c r="C19" s="51">
        <v>6539.97</v>
      </c>
      <c r="D19" s="49">
        <f t="shared" si="0"/>
        <v>1275.2941500000002</v>
      </c>
      <c r="E19" s="51">
        <v>126.78720428400001</v>
      </c>
      <c r="F19" s="51">
        <v>0</v>
      </c>
      <c r="G19" s="51">
        <v>1283.2043489609998</v>
      </c>
      <c r="H19" s="51">
        <v>98.977889818000008</v>
      </c>
      <c r="I19" s="51">
        <v>36.749321100000003</v>
      </c>
      <c r="J19" s="51">
        <v>0</v>
      </c>
      <c r="K19" s="51">
        <v>0.65580391500000002</v>
      </c>
      <c r="L19" s="51">
        <v>0</v>
      </c>
      <c r="M19" s="51">
        <v>0</v>
      </c>
      <c r="N19" s="51">
        <v>0</v>
      </c>
      <c r="O19" s="49">
        <f t="shared" si="1"/>
        <v>1546.3745680779998</v>
      </c>
      <c r="P19" s="49">
        <f t="shared" si="2"/>
        <v>271.08041807799964</v>
      </c>
      <c r="Q19" s="7"/>
    </row>
    <row r="20" spans="2:17" ht="29.25" customHeight="1" x14ac:dyDescent="0.35">
      <c r="B20" s="42">
        <f t="shared" si="3"/>
        <v>43354</v>
      </c>
      <c r="C20" s="51">
        <v>6539.97</v>
      </c>
      <c r="D20" s="49">
        <f t="shared" si="0"/>
        <v>1275.2941500000002</v>
      </c>
      <c r="E20" s="51">
        <v>126.7856496</v>
      </c>
      <c r="F20" s="51">
        <v>0</v>
      </c>
      <c r="G20" s="51">
        <v>1283.4410484380003</v>
      </c>
      <c r="H20" s="51">
        <v>98.977889818000008</v>
      </c>
      <c r="I20" s="51">
        <v>32.747023900000002</v>
      </c>
      <c r="J20" s="51">
        <v>0</v>
      </c>
      <c r="K20" s="51">
        <v>0.65679801500000001</v>
      </c>
      <c r="L20" s="51">
        <v>0</v>
      </c>
      <c r="M20" s="51">
        <v>0</v>
      </c>
      <c r="N20" s="51">
        <v>0</v>
      </c>
      <c r="O20" s="49">
        <f t="shared" si="1"/>
        <v>1542.6084097710002</v>
      </c>
      <c r="P20" s="49">
        <f t="shared" si="2"/>
        <v>267.31425977100002</v>
      </c>
      <c r="Q20" s="7"/>
    </row>
    <row r="21" spans="2:17" ht="29.25" customHeight="1" x14ac:dyDescent="0.35">
      <c r="B21" s="42">
        <f t="shared" si="3"/>
        <v>43355</v>
      </c>
      <c r="C21" s="51">
        <v>6539.97</v>
      </c>
      <c r="D21" s="49">
        <f t="shared" si="0"/>
        <v>1275.2941500000002</v>
      </c>
      <c r="E21" s="51">
        <v>126.78409491599999</v>
      </c>
      <c r="F21" s="51">
        <v>0</v>
      </c>
      <c r="G21" s="51">
        <v>1268.6777479150001</v>
      </c>
      <c r="H21" s="51">
        <v>98.977889818000008</v>
      </c>
      <c r="I21" s="51">
        <v>32.916618300000003</v>
      </c>
      <c r="J21" s="51">
        <v>0</v>
      </c>
      <c r="K21" s="51">
        <v>0.50736861500000008</v>
      </c>
      <c r="L21" s="51">
        <v>0</v>
      </c>
      <c r="M21" s="51">
        <v>0</v>
      </c>
      <c r="N21" s="51">
        <v>0</v>
      </c>
      <c r="O21" s="49">
        <f t="shared" si="1"/>
        <v>1527.8637195639999</v>
      </c>
      <c r="P21" s="49">
        <f t="shared" si="2"/>
        <v>252.56956956399972</v>
      </c>
      <c r="Q21" s="7"/>
    </row>
    <row r="22" spans="2:17" ht="29.25" customHeight="1" x14ac:dyDescent="0.35">
      <c r="B22" s="42">
        <f t="shared" si="3"/>
        <v>43356</v>
      </c>
      <c r="C22" s="51">
        <v>6539.97</v>
      </c>
      <c r="D22" s="49">
        <f t="shared" si="0"/>
        <v>1275.2941500000002</v>
      </c>
      <c r="E22" s="51">
        <v>126.78254023199999</v>
      </c>
      <c r="F22" s="51">
        <v>0</v>
      </c>
      <c r="G22" s="51">
        <v>1268.9118425280001</v>
      </c>
      <c r="H22" s="51">
        <v>98.977889818000008</v>
      </c>
      <c r="I22" s="51">
        <v>35.080181000000003</v>
      </c>
      <c r="J22" s="51">
        <v>0</v>
      </c>
      <c r="K22" s="51">
        <v>0.50836361500000005</v>
      </c>
      <c r="L22" s="51">
        <v>0</v>
      </c>
      <c r="M22" s="51">
        <v>0</v>
      </c>
      <c r="N22" s="51">
        <v>0</v>
      </c>
      <c r="O22" s="49">
        <f t="shared" si="1"/>
        <v>1530.2608171930001</v>
      </c>
      <c r="P22" s="49">
        <f t="shared" si="2"/>
        <v>254.96666719299992</v>
      </c>
      <c r="Q22" s="7"/>
    </row>
    <row r="23" spans="2:17" ht="29.25" customHeight="1" x14ac:dyDescent="0.35">
      <c r="B23" s="42">
        <f t="shared" si="3"/>
        <v>43357</v>
      </c>
      <c r="C23" s="51">
        <v>6539.97</v>
      </c>
      <c r="D23" s="49">
        <f t="shared" si="0"/>
        <v>1275.2941500000002</v>
      </c>
      <c r="E23" s="51">
        <v>126.780985548</v>
      </c>
      <c r="F23" s="51">
        <v>0</v>
      </c>
      <c r="G23" s="51">
        <v>1269.1459371420001</v>
      </c>
      <c r="H23" s="51">
        <v>98.977889818000008</v>
      </c>
      <c r="I23" s="51">
        <v>35.080181000000003</v>
      </c>
      <c r="J23" s="51">
        <v>0</v>
      </c>
      <c r="K23" s="51">
        <v>0.51005181500000007</v>
      </c>
      <c r="L23" s="51">
        <v>0</v>
      </c>
      <c r="M23" s="51">
        <v>0</v>
      </c>
      <c r="N23" s="51">
        <v>0</v>
      </c>
      <c r="O23" s="49">
        <f t="shared" si="1"/>
        <v>1530.4950453230001</v>
      </c>
      <c r="P23" s="49">
        <f t="shared" si="2"/>
        <v>255.20089532299994</v>
      </c>
      <c r="Q23" s="7"/>
    </row>
    <row r="24" spans="2:17" ht="29.25" customHeight="1" x14ac:dyDescent="0.35">
      <c r="B24" s="41" t="s">
        <v>4</v>
      </c>
      <c r="C24" s="10"/>
      <c r="D24" s="50">
        <f t="shared" ref="D24:P24" si="4">SUM(D10:D23)</f>
        <v>17854.1181</v>
      </c>
      <c r="E24" s="50">
        <f t="shared" si="4"/>
        <v>1779.8057739159997</v>
      </c>
      <c r="F24" s="50">
        <f t="shared" si="4"/>
        <v>0</v>
      </c>
      <c r="G24" s="50">
        <f t="shared" si="4"/>
        <v>17716.132172773003</v>
      </c>
      <c r="H24" s="50">
        <f t="shared" si="4"/>
        <v>1385.6904574520001</v>
      </c>
      <c r="I24" s="50">
        <f t="shared" si="4"/>
        <v>375.67607499999997</v>
      </c>
      <c r="J24" s="50">
        <f t="shared" si="4"/>
        <v>0</v>
      </c>
      <c r="K24" s="50">
        <f t="shared" si="4"/>
        <v>8.2091795099999985</v>
      </c>
      <c r="L24" s="50">
        <f t="shared" si="4"/>
        <v>0</v>
      </c>
      <c r="M24" s="50">
        <f t="shared" si="4"/>
        <v>0</v>
      </c>
      <c r="N24" s="50">
        <f t="shared" si="4"/>
        <v>0</v>
      </c>
      <c r="O24" s="50">
        <f t="shared" si="4"/>
        <v>21265.513658651002</v>
      </c>
      <c r="P24" s="50">
        <f t="shared" si="4"/>
        <v>3411.3955586509974</v>
      </c>
      <c r="Q24" s="7"/>
    </row>
    <row r="25" spans="2:17" ht="29.25" customHeight="1" x14ac:dyDescent="0.35">
      <c r="B25" s="41" t="s">
        <v>3</v>
      </c>
      <c r="C25" s="10"/>
      <c r="D25" s="50">
        <f t="shared" ref="D25:P25" si="5">AVERAGE(D10:D23)</f>
        <v>1275.2941499999999</v>
      </c>
      <c r="E25" s="50">
        <f t="shared" si="5"/>
        <v>127.12898385114283</v>
      </c>
      <c r="F25" s="50">
        <f t="shared" si="5"/>
        <v>0</v>
      </c>
      <c r="G25" s="50">
        <f t="shared" si="5"/>
        <v>1265.4380123409287</v>
      </c>
      <c r="H25" s="50">
        <f t="shared" si="5"/>
        <v>98.977889818000008</v>
      </c>
      <c r="I25" s="50">
        <f t="shared" si="5"/>
        <v>26.834005357142853</v>
      </c>
      <c r="J25" s="50">
        <f t="shared" si="5"/>
        <v>0</v>
      </c>
      <c r="K25" s="50">
        <f t="shared" si="5"/>
        <v>0.58636996499999994</v>
      </c>
      <c r="L25" s="50">
        <f t="shared" si="5"/>
        <v>0</v>
      </c>
      <c r="M25" s="50">
        <f t="shared" si="5"/>
        <v>0</v>
      </c>
      <c r="N25" s="50">
        <f t="shared" si="5"/>
        <v>0</v>
      </c>
      <c r="O25" s="50">
        <f t="shared" si="5"/>
        <v>1518.9652613322144</v>
      </c>
      <c r="P25" s="50">
        <f t="shared" si="5"/>
        <v>243.67111133221411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1"/>
      <c r="G31" s="1"/>
      <c r="H31" s="22"/>
      <c r="I31" s="22"/>
      <c r="J31" s="22"/>
      <c r="K31" s="22"/>
      <c r="L31" s="22"/>
      <c r="M31" s="22"/>
      <c r="N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1"/>
      <c r="G32" s="1"/>
      <c r="H32" s="22"/>
      <c r="I32" s="2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95" top="0.75" bottom="0.75" header="0.3" footer="0.3"/>
  <pageSetup paperSize="9" scale="4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B1:Q37"/>
  <sheetViews>
    <sheetView showGridLines="0" zoomScale="55" zoomScaleNormal="55" workbookViewId="0"/>
  </sheetViews>
  <sheetFormatPr defaultRowHeight="15" x14ac:dyDescent="0.25"/>
  <cols>
    <col min="2" max="2" width="17.7109375" customWidth="1"/>
    <col min="3" max="3" width="2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30.85546875" customWidth="1"/>
    <col min="9" max="9" width="11.5703125" customWidth="1"/>
    <col min="10" max="10" width="12.85546875" customWidth="1"/>
    <col min="11" max="11" width="23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5.5703125" customWidth="1"/>
  </cols>
  <sheetData>
    <row r="1" spans="2:17" ht="23.25" x14ac:dyDescent="0.35">
      <c r="B1" s="45" t="s">
        <v>36</v>
      </c>
      <c r="C1" s="1"/>
      <c r="D1" s="1"/>
      <c r="E1" s="8"/>
      <c r="F1" s="25" t="s">
        <v>19</v>
      </c>
      <c r="G1" s="29"/>
      <c r="H1" s="29"/>
      <c r="I1" s="29"/>
      <c r="J1" s="29"/>
      <c r="K1" s="29"/>
      <c r="L1" s="30"/>
      <c r="M1" s="31"/>
      <c r="N1" s="8"/>
      <c r="O1" s="8"/>
      <c r="P1" s="8"/>
      <c r="Q1" s="1"/>
    </row>
    <row r="2" spans="2:17" ht="23.25" x14ac:dyDescent="0.35">
      <c r="B2" s="45" t="s">
        <v>1</v>
      </c>
      <c r="C2" s="1"/>
      <c r="D2" s="1"/>
      <c r="E2" s="8"/>
      <c r="F2" s="26" t="s">
        <v>20</v>
      </c>
      <c r="G2" s="29"/>
      <c r="H2" s="29"/>
      <c r="I2" s="29"/>
      <c r="J2" s="29"/>
      <c r="K2" s="29"/>
      <c r="L2" s="30"/>
      <c r="M2" s="31"/>
      <c r="N2" s="8"/>
      <c r="O2" s="8"/>
      <c r="P2" s="8"/>
      <c r="Q2" s="1"/>
    </row>
    <row r="3" spans="2:17" ht="21" x14ac:dyDescent="0.35">
      <c r="B3" s="45" t="s">
        <v>52</v>
      </c>
      <c r="C3" s="1"/>
      <c r="D3" s="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"/>
    </row>
    <row r="4" spans="2:17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72</v>
      </c>
      <c r="H4" s="2"/>
      <c r="I4" s="2"/>
      <c r="J4" s="2"/>
      <c r="K4" s="2"/>
      <c r="L4" s="2"/>
      <c r="M4" s="2"/>
      <c r="N4" s="2" t="s">
        <v>45</v>
      </c>
      <c r="O4" s="2"/>
      <c r="P4" s="2"/>
      <c r="Q4" s="3"/>
    </row>
    <row r="5" spans="2:17" ht="21" x14ac:dyDescent="0.35">
      <c r="B5" s="45" t="s">
        <v>50</v>
      </c>
      <c r="C5" s="1"/>
      <c r="D5" s="3"/>
      <c r="E5" s="2"/>
      <c r="F5" s="11"/>
      <c r="G5" s="11"/>
      <c r="H5" s="11"/>
      <c r="I5" s="11"/>
      <c r="J5" s="11"/>
      <c r="K5" s="11"/>
      <c r="L5" s="2"/>
      <c r="M5" s="2"/>
      <c r="N5" s="2"/>
      <c r="O5" s="2"/>
      <c r="P5" s="2"/>
      <c r="Q5" s="3"/>
    </row>
    <row r="6" spans="2:17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2:17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2:17" s="33" customFormat="1" ht="84" x14ac:dyDescent="0.25">
      <c r="B8" s="34" t="s">
        <v>21</v>
      </c>
      <c r="C8" s="35" t="s">
        <v>73</v>
      </c>
      <c r="D8" s="35" t="s">
        <v>23</v>
      </c>
      <c r="E8" s="34" t="s">
        <v>24</v>
      </c>
      <c r="F8" s="34" t="s">
        <v>25</v>
      </c>
      <c r="G8" s="34" t="s">
        <v>26</v>
      </c>
      <c r="H8" s="53" t="s">
        <v>27</v>
      </c>
      <c r="I8" s="54" t="s">
        <v>28</v>
      </c>
      <c r="J8" s="53" t="s">
        <v>15</v>
      </c>
      <c r="K8" s="57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2:17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2:17" ht="29.25" customHeight="1" x14ac:dyDescent="0.35">
      <c r="B10" s="42">
        <v>43358</v>
      </c>
      <c r="C10" s="51">
        <v>6168.59</v>
      </c>
      <c r="D10" s="49">
        <f t="shared" ref="D10:D23" si="0">C10*19.5%</f>
        <v>1202.8750500000001</v>
      </c>
      <c r="E10" s="51">
        <v>126.77943086399999</v>
      </c>
      <c r="F10" s="51">
        <v>0</v>
      </c>
      <c r="G10" s="51">
        <v>1269.3800317550001</v>
      </c>
      <c r="H10" s="51">
        <v>78.551805406999975</v>
      </c>
      <c r="I10" s="51">
        <v>29.703927</v>
      </c>
      <c r="J10" s="51">
        <v>0</v>
      </c>
      <c r="K10" s="51">
        <v>0.50948391500000001</v>
      </c>
      <c r="L10" s="51">
        <v>0</v>
      </c>
      <c r="M10" s="51">
        <v>0</v>
      </c>
      <c r="N10" s="51">
        <v>0</v>
      </c>
      <c r="O10" s="49">
        <f>SUM(E10:N10)</f>
        <v>1504.9246789410001</v>
      </c>
      <c r="P10" s="49">
        <f>O10-D10</f>
        <v>302.04962894100004</v>
      </c>
      <c r="Q10" s="7"/>
    </row>
    <row r="11" spans="2:17" ht="29.25" customHeight="1" x14ac:dyDescent="0.35">
      <c r="B11" s="42">
        <f>B10+1</f>
        <v>43359</v>
      </c>
      <c r="C11" s="51">
        <v>6168.59</v>
      </c>
      <c r="D11" s="49">
        <f t="shared" si="0"/>
        <v>1202.8750500000001</v>
      </c>
      <c r="E11" s="51">
        <v>126.77787617999999</v>
      </c>
      <c r="F11" s="51">
        <v>0</v>
      </c>
      <c r="G11" s="51">
        <v>1269.6141263689999</v>
      </c>
      <c r="H11" s="51">
        <v>78.551805406999975</v>
      </c>
      <c r="I11" s="51">
        <v>29.518626999999999</v>
      </c>
      <c r="J11" s="51">
        <v>0</v>
      </c>
      <c r="K11" s="51">
        <v>0.50948391500000001</v>
      </c>
      <c r="L11" s="51">
        <v>0</v>
      </c>
      <c r="M11" s="51">
        <v>0</v>
      </c>
      <c r="N11" s="51">
        <v>0</v>
      </c>
      <c r="O11" s="49">
        <f t="shared" ref="O11:O23" si="1">SUM(E11:N11)</f>
        <v>1504.9719188709998</v>
      </c>
      <c r="P11" s="49">
        <f t="shared" ref="P11:P23" si="2">O11-D11</f>
        <v>302.09686887099974</v>
      </c>
      <c r="Q11" s="7"/>
    </row>
    <row r="12" spans="2:17" ht="29.25" customHeight="1" x14ac:dyDescent="0.35">
      <c r="B12" s="42">
        <f>B11+1</f>
        <v>43360</v>
      </c>
      <c r="C12" s="51">
        <v>6168.59</v>
      </c>
      <c r="D12" s="49">
        <f t="shared" si="0"/>
        <v>1202.8750500000001</v>
      </c>
      <c r="E12" s="51">
        <v>126.77632149600001</v>
      </c>
      <c r="F12" s="51">
        <v>0</v>
      </c>
      <c r="G12" s="51">
        <v>1269.8482209819999</v>
      </c>
      <c r="H12" s="51">
        <v>78.551805406999975</v>
      </c>
      <c r="I12" s="51">
        <v>35.955908899999997</v>
      </c>
      <c r="J12" s="51">
        <v>0</v>
      </c>
      <c r="K12" s="51">
        <v>0.578950615</v>
      </c>
      <c r="L12" s="51">
        <v>0</v>
      </c>
      <c r="M12" s="51">
        <v>0</v>
      </c>
      <c r="N12" s="51">
        <v>0</v>
      </c>
      <c r="O12" s="49">
        <f t="shared" si="1"/>
        <v>1511.7112073999999</v>
      </c>
      <c r="P12" s="49">
        <f t="shared" si="2"/>
        <v>308.83615739999982</v>
      </c>
      <c r="Q12" s="7"/>
    </row>
    <row r="13" spans="2:17" ht="29.25" customHeight="1" x14ac:dyDescent="0.35">
      <c r="B13" s="42">
        <f t="shared" ref="B13:B23" si="3">B12+1</f>
        <v>43361</v>
      </c>
      <c r="C13" s="51">
        <v>6168.59</v>
      </c>
      <c r="D13" s="49">
        <f t="shared" si="0"/>
        <v>1202.8750500000001</v>
      </c>
      <c r="E13" s="51">
        <v>126.77476681199998</v>
      </c>
      <c r="F13" s="51">
        <v>0</v>
      </c>
      <c r="G13" s="51">
        <v>1309.9766030950002</v>
      </c>
      <c r="H13" s="51">
        <v>78.551805406999975</v>
      </c>
      <c r="I13" s="51">
        <v>36.528002100000002</v>
      </c>
      <c r="J13" s="51">
        <v>0</v>
      </c>
      <c r="K13" s="51">
        <v>0.58072511500000001</v>
      </c>
      <c r="L13" s="51">
        <v>0</v>
      </c>
      <c r="M13" s="51">
        <v>0</v>
      </c>
      <c r="N13" s="51">
        <v>0</v>
      </c>
      <c r="O13" s="49">
        <f t="shared" si="1"/>
        <v>1552.4119025290004</v>
      </c>
      <c r="P13" s="49">
        <f t="shared" si="2"/>
        <v>349.53685252900027</v>
      </c>
      <c r="Q13" s="7"/>
    </row>
    <row r="14" spans="2:17" ht="29.25" customHeight="1" x14ac:dyDescent="0.35">
      <c r="B14" s="42">
        <f t="shared" si="3"/>
        <v>43362</v>
      </c>
      <c r="C14" s="51">
        <v>6168.59</v>
      </c>
      <c r="D14" s="49">
        <f t="shared" si="0"/>
        <v>1202.8750500000001</v>
      </c>
      <c r="E14" s="51">
        <v>126.773212128</v>
      </c>
      <c r="F14" s="51">
        <v>0</v>
      </c>
      <c r="G14" s="51">
        <v>1305.1109544519998</v>
      </c>
      <c r="H14" s="51">
        <v>78.551805406999975</v>
      </c>
      <c r="I14" s="51">
        <v>36.026829200000002</v>
      </c>
      <c r="J14" s="51">
        <v>0</v>
      </c>
      <c r="K14" s="51">
        <v>0.62241191500000004</v>
      </c>
      <c r="L14" s="51">
        <v>0</v>
      </c>
      <c r="M14" s="51">
        <v>0</v>
      </c>
      <c r="N14" s="51">
        <v>0</v>
      </c>
      <c r="O14" s="49">
        <f t="shared" si="1"/>
        <v>1547.0852131019999</v>
      </c>
      <c r="P14" s="49">
        <f t="shared" si="2"/>
        <v>344.2101631019998</v>
      </c>
      <c r="Q14" s="7"/>
    </row>
    <row r="15" spans="2:17" ht="29.25" customHeight="1" x14ac:dyDescent="0.35">
      <c r="B15" s="42">
        <f t="shared" si="3"/>
        <v>43363</v>
      </c>
      <c r="C15" s="51">
        <v>6168.59</v>
      </c>
      <c r="D15" s="49">
        <f t="shared" si="0"/>
        <v>1202.8750500000001</v>
      </c>
      <c r="E15" s="51">
        <v>126.771657444</v>
      </c>
      <c r="F15" s="51">
        <v>0</v>
      </c>
      <c r="G15" s="51">
        <v>1305.351332365</v>
      </c>
      <c r="H15" s="51">
        <v>78.551805406999975</v>
      </c>
      <c r="I15" s="51">
        <v>36.204023300000003</v>
      </c>
      <c r="J15" s="51">
        <v>0</v>
      </c>
      <c r="K15" s="51">
        <v>0.62228421500000008</v>
      </c>
      <c r="L15" s="51">
        <v>0</v>
      </c>
      <c r="M15" s="51">
        <v>0</v>
      </c>
      <c r="N15" s="51">
        <v>0</v>
      </c>
      <c r="O15" s="49">
        <f t="shared" si="1"/>
        <v>1547.5011027310002</v>
      </c>
      <c r="P15" s="49">
        <f t="shared" si="2"/>
        <v>344.62605273100007</v>
      </c>
      <c r="Q15" s="7"/>
    </row>
    <row r="16" spans="2:17" ht="29.25" customHeight="1" x14ac:dyDescent="0.35">
      <c r="B16" s="42">
        <f t="shared" si="3"/>
        <v>43364</v>
      </c>
      <c r="C16" s="51">
        <v>6168.59</v>
      </c>
      <c r="D16" s="49">
        <f t="shared" si="0"/>
        <v>1202.8750500000001</v>
      </c>
      <c r="E16" s="51">
        <v>126.77010275999999</v>
      </c>
      <c r="F16" s="51">
        <v>0</v>
      </c>
      <c r="G16" s="51">
        <v>1305.5917102780002</v>
      </c>
      <c r="H16" s="51">
        <v>78.551805407000003</v>
      </c>
      <c r="I16" s="51">
        <v>40.534400499999997</v>
      </c>
      <c r="J16" s="51">
        <v>0</v>
      </c>
      <c r="K16" s="51">
        <v>37.674743114999998</v>
      </c>
      <c r="L16" s="51">
        <v>0</v>
      </c>
      <c r="M16" s="51">
        <v>0</v>
      </c>
      <c r="N16" s="51">
        <v>0</v>
      </c>
      <c r="O16" s="49">
        <f t="shared" si="1"/>
        <v>1589.12276206</v>
      </c>
      <c r="P16" s="49">
        <f t="shared" si="2"/>
        <v>386.24771205999991</v>
      </c>
      <c r="Q16" s="7"/>
    </row>
    <row r="17" spans="2:17" ht="29.25" customHeight="1" x14ac:dyDescent="0.35">
      <c r="B17" s="42">
        <f t="shared" si="3"/>
        <v>43365</v>
      </c>
      <c r="C17" s="51">
        <v>6168.59</v>
      </c>
      <c r="D17" s="49">
        <f t="shared" si="0"/>
        <v>1202.8750500000001</v>
      </c>
      <c r="E17" s="51">
        <v>126.768548076</v>
      </c>
      <c r="F17" s="51">
        <v>0</v>
      </c>
      <c r="G17" s="51">
        <v>1305.8320881900001</v>
      </c>
      <c r="H17" s="51">
        <v>78.551805406999975</v>
      </c>
      <c r="I17" s="51">
        <v>46.352798499999999</v>
      </c>
      <c r="J17" s="51">
        <v>0</v>
      </c>
      <c r="K17" s="51">
        <v>37.674743114999998</v>
      </c>
      <c r="L17" s="51">
        <v>0</v>
      </c>
      <c r="M17" s="51">
        <v>0</v>
      </c>
      <c r="N17" s="51">
        <v>0</v>
      </c>
      <c r="O17" s="49">
        <f t="shared" si="1"/>
        <v>1595.1799832880001</v>
      </c>
      <c r="P17" s="49">
        <f t="shared" si="2"/>
        <v>392.30493328800003</v>
      </c>
      <c r="Q17" s="7"/>
    </row>
    <row r="18" spans="2:17" ht="29.25" customHeight="1" x14ac:dyDescent="0.35">
      <c r="B18" s="42">
        <f t="shared" si="3"/>
        <v>43366</v>
      </c>
      <c r="C18" s="51">
        <v>6168.59</v>
      </c>
      <c r="D18" s="49">
        <f t="shared" si="0"/>
        <v>1202.8750500000001</v>
      </c>
      <c r="E18" s="51">
        <v>126.766993392</v>
      </c>
      <c r="F18" s="51">
        <v>0</v>
      </c>
      <c r="G18" s="51">
        <v>1306.0724661039999</v>
      </c>
      <c r="H18" s="51">
        <v>78.551805406999975</v>
      </c>
      <c r="I18" s="51">
        <v>46.1054885</v>
      </c>
      <c r="J18" s="51">
        <v>0</v>
      </c>
      <c r="K18" s="51">
        <v>37.674743114999998</v>
      </c>
      <c r="L18" s="51">
        <v>0</v>
      </c>
      <c r="M18" s="51">
        <v>0</v>
      </c>
      <c r="N18" s="51">
        <v>0</v>
      </c>
      <c r="O18" s="49">
        <f t="shared" si="1"/>
        <v>1595.1714965179999</v>
      </c>
      <c r="P18" s="49">
        <f t="shared" si="2"/>
        <v>392.29644651799981</v>
      </c>
      <c r="Q18" s="7"/>
    </row>
    <row r="19" spans="2:17" ht="29.25" customHeight="1" x14ac:dyDescent="0.35">
      <c r="B19" s="42">
        <f t="shared" si="3"/>
        <v>43367</v>
      </c>
      <c r="C19" s="51">
        <v>6168.59</v>
      </c>
      <c r="D19" s="49">
        <f t="shared" si="0"/>
        <v>1202.8750500000001</v>
      </c>
      <c r="E19" s="51">
        <v>126.76543870799999</v>
      </c>
      <c r="F19" s="51">
        <v>0</v>
      </c>
      <c r="G19" s="51">
        <v>1346.2487640160002</v>
      </c>
      <c r="H19" s="51">
        <v>78.551805406999975</v>
      </c>
      <c r="I19" s="51">
        <v>38.894528800000003</v>
      </c>
      <c r="J19" s="51">
        <v>0</v>
      </c>
      <c r="K19" s="51">
        <v>0.67473721500000006</v>
      </c>
      <c r="L19" s="51">
        <v>0</v>
      </c>
      <c r="M19" s="51">
        <v>0</v>
      </c>
      <c r="N19" s="51">
        <v>0</v>
      </c>
      <c r="O19" s="49">
        <f t="shared" si="1"/>
        <v>1591.1352741460003</v>
      </c>
      <c r="P19" s="49">
        <f t="shared" si="2"/>
        <v>388.26022414600016</v>
      </c>
      <c r="Q19" s="7"/>
    </row>
    <row r="20" spans="2:17" ht="29.25" customHeight="1" x14ac:dyDescent="0.35">
      <c r="B20" s="42">
        <f t="shared" si="3"/>
        <v>43368</v>
      </c>
      <c r="C20" s="51">
        <v>6168.59</v>
      </c>
      <c r="D20" s="49">
        <f t="shared" si="0"/>
        <v>1202.8750500000001</v>
      </c>
      <c r="E20" s="51">
        <v>126.76388402400001</v>
      </c>
      <c r="F20" s="51">
        <v>0</v>
      </c>
      <c r="G20" s="51">
        <v>1346.4962619299999</v>
      </c>
      <c r="H20" s="51">
        <v>78.551805406999975</v>
      </c>
      <c r="I20" s="51">
        <v>37.819088000000001</v>
      </c>
      <c r="J20" s="51">
        <v>0</v>
      </c>
      <c r="K20" s="51">
        <v>0.67540941500000007</v>
      </c>
      <c r="L20" s="51">
        <v>0</v>
      </c>
      <c r="M20" s="51">
        <v>0</v>
      </c>
      <c r="N20" s="51">
        <v>0</v>
      </c>
      <c r="O20" s="49">
        <f t="shared" si="1"/>
        <v>1590.306448776</v>
      </c>
      <c r="P20" s="49">
        <f t="shared" si="2"/>
        <v>387.43139877599992</v>
      </c>
      <c r="Q20" s="7"/>
    </row>
    <row r="21" spans="2:17" ht="29.25" customHeight="1" x14ac:dyDescent="0.35">
      <c r="B21" s="42">
        <f t="shared" si="3"/>
        <v>43369</v>
      </c>
      <c r="C21" s="51">
        <v>6168.59</v>
      </c>
      <c r="D21" s="49">
        <f t="shared" si="0"/>
        <v>1202.8750500000001</v>
      </c>
      <c r="E21" s="51">
        <v>126.76232934000001</v>
      </c>
      <c r="F21" s="51">
        <v>0</v>
      </c>
      <c r="G21" s="51">
        <v>1346.7437598419999</v>
      </c>
      <c r="H21" s="51">
        <v>78.551805406999975</v>
      </c>
      <c r="I21" s="51">
        <v>35.859498799999997</v>
      </c>
      <c r="J21" s="51">
        <v>0</v>
      </c>
      <c r="K21" s="51">
        <v>0.27540351499999999</v>
      </c>
      <c r="L21" s="51">
        <v>0</v>
      </c>
      <c r="M21" s="51">
        <v>0</v>
      </c>
      <c r="N21" s="51">
        <v>0</v>
      </c>
      <c r="O21" s="49">
        <f t="shared" si="1"/>
        <v>1588.192796904</v>
      </c>
      <c r="P21" s="49">
        <f t="shared" si="2"/>
        <v>385.31774690399993</v>
      </c>
      <c r="Q21" s="7"/>
    </row>
    <row r="22" spans="2:17" ht="29.25" customHeight="1" x14ac:dyDescent="0.35">
      <c r="B22" s="42">
        <f t="shared" si="3"/>
        <v>43370</v>
      </c>
      <c r="C22" s="51">
        <v>6168.59</v>
      </c>
      <c r="D22" s="49">
        <f t="shared" si="0"/>
        <v>1202.8750500000001</v>
      </c>
      <c r="E22" s="51">
        <v>126.760774656</v>
      </c>
      <c r="F22" s="51">
        <v>0</v>
      </c>
      <c r="G22" s="51">
        <v>1311.9852607930002</v>
      </c>
      <c r="H22" s="51">
        <v>78.551805406999975</v>
      </c>
      <c r="I22" s="51">
        <v>34.325268899999998</v>
      </c>
      <c r="J22" s="51">
        <v>0</v>
      </c>
      <c r="K22" s="51">
        <v>1.1155517150000001</v>
      </c>
      <c r="L22" s="51">
        <v>0</v>
      </c>
      <c r="M22" s="51">
        <v>0</v>
      </c>
      <c r="N22" s="51">
        <v>0</v>
      </c>
      <c r="O22" s="49">
        <f t="shared" si="1"/>
        <v>1552.7386614710003</v>
      </c>
      <c r="P22" s="49">
        <f t="shared" si="2"/>
        <v>349.86361147100024</v>
      </c>
      <c r="Q22" s="7"/>
    </row>
    <row r="23" spans="2:17" ht="29.25" customHeight="1" x14ac:dyDescent="0.35">
      <c r="B23" s="42">
        <f t="shared" si="3"/>
        <v>43371</v>
      </c>
      <c r="C23" s="51">
        <v>6168.59</v>
      </c>
      <c r="D23" s="49">
        <f t="shared" si="0"/>
        <v>1202.8750500000001</v>
      </c>
      <c r="E23" s="51">
        <v>126.759219972</v>
      </c>
      <c r="F23" s="51">
        <v>0</v>
      </c>
      <c r="G23" s="51">
        <v>1236.6459707700001</v>
      </c>
      <c r="H23" s="51">
        <v>78.551805406999975</v>
      </c>
      <c r="I23" s="51">
        <v>33.934435200000003</v>
      </c>
      <c r="J23" s="51">
        <v>0</v>
      </c>
      <c r="K23" s="51">
        <v>15.149406315</v>
      </c>
      <c r="L23" s="51">
        <v>0</v>
      </c>
      <c r="M23" s="51">
        <v>0</v>
      </c>
      <c r="N23" s="51">
        <v>0</v>
      </c>
      <c r="O23" s="49">
        <f t="shared" si="1"/>
        <v>1491.0408376640003</v>
      </c>
      <c r="P23" s="49">
        <f t="shared" si="2"/>
        <v>288.16578766400016</v>
      </c>
      <c r="Q23" s="7"/>
    </row>
    <row r="24" spans="2:17" ht="29.25" customHeight="1" x14ac:dyDescent="0.35">
      <c r="B24" s="41" t="s">
        <v>4</v>
      </c>
      <c r="C24" s="10"/>
      <c r="D24" s="50">
        <f t="shared" ref="D24:P24" si="4">SUM(D10:D23)</f>
        <v>16840.250700000004</v>
      </c>
      <c r="E24" s="50">
        <f t="shared" si="4"/>
        <v>1774.7705558519997</v>
      </c>
      <c r="F24" s="50">
        <f t="shared" si="4"/>
        <v>0</v>
      </c>
      <c r="G24" s="50">
        <f t="shared" si="4"/>
        <v>18234.897550941001</v>
      </c>
      <c r="H24" s="50">
        <f t="shared" si="4"/>
        <v>1099.7252756979997</v>
      </c>
      <c r="I24" s="50">
        <f t="shared" si="4"/>
        <v>517.76282470000001</v>
      </c>
      <c r="J24" s="50">
        <f t="shared" si="4"/>
        <v>0</v>
      </c>
      <c r="K24" s="50">
        <f t="shared" si="4"/>
        <v>134.33807720999999</v>
      </c>
      <c r="L24" s="50">
        <f t="shared" si="4"/>
        <v>0</v>
      </c>
      <c r="M24" s="50">
        <f t="shared" si="4"/>
        <v>0</v>
      </c>
      <c r="N24" s="50">
        <f t="shared" si="4"/>
        <v>0</v>
      </c>
      <c r="O24" s="50">
        <f t="shared" si="4"/>
        <v>21761.494284401004</v>
      </c>
      <c r="P24" s="50">
        <f t="shared" si="4"/>
        <v>4921.2435844009997</v>
      </c>
      <c r="Q24" s="7"/>
    </row>
    <row r="25" spans="2:17" ht="29.25" customHeight="1" x14ac:dyDescent="0.35">
      <c r="B25" s="41" t="s">
        <v>3</v>
      </c>
      <c r="C25" s="10"/>
      <c r="D25" s="50">
        <f t="shared" ref="D25:P25" si="5">AVERAGE(D10:D23)</f>
        <v>1202.8750500000003</v>
      </c>
      <c r="E25" s="50">
        <f t="shared" si="5"/>
        <v>126.76932541799998</v>
      </c>
      <c r="F25" s="50">
        <f t="shared" si="5"/>
        <v>0</v>
      </c>
      <c r="G25" s="50">
        <f t="shared" si="5"/>
        <v>1302.4926822100715</v>
      </c>
      <c r="H25" s="50">
        <f t="shared" si="5"/>
        <v>78.551805406999975</v>
      </c>
      <c r="I25" s="50">
        <f t="shared" si="5"/>
        <v>36.983058907142855</v>
      </c>
      <c r="J25" s="50">
        <f t="shared" si="5"/>
        <v>0</v>
      </c>
      <c r="K25" s="50">
        <f t="shared" si="5"/>
        <v>9.5955769435714284</v>
      </c>
      <c r="L25" s="50">
        <f t="shared" si="5"/>
        <v>0</v>
      </c>
      <c r="M25" s="50">
        <f t="shared" si="5"/>
        <v>0</v>
      </c>
      <c r="N25" s="50">
        <f t="shared" si="5"/>
        <v>0</v>
      </c>
      <c r="O25" s="50">
        <f t="shared" si="5"/>
        <v>1554.3924488857861</v>
      </c>
      <c r="P25" s="50">
        <f t="shared" si="5"/>
        <v>351.51739888578567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1"/>
      <c r="G31" s="1"/>
      <c r="H31" s="22"/>
      <c r="I31" s="22"/>
      <c r="J31" s="22"/>
      <c r="K31" s="22"/>
      <c r="L31" s="22"/>
      <c r="M31" s="22"/>
      <c r="N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1"/>
      <c r="G32" s="1"/>
      <c r="H32" s="22"/>
      <c r="I32" s="2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74">
        <f>E23+G23</f>
        <v>1363.4051907420001</v>
      </c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G34" s="75">
        <f>G33*10000</f>
        <v>13634051.90742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95" top="0.75" bottom="0.75" header="0.3" footer="0.3"/>
  <pageSetup paperSize="9" scale="4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B1:Q37"/>
  <sheetViews>
    <sheetView showGridLines="0" topLeftCell="A2" zoomScale="55" zoomScaleNormal="55" workbookViewId="0">
      <selection activeCell="K23" sqref="K23"/>
    </sheetView>
  </sheetViews>
  <sheetFormatPr defaultRowHeight="15" x14ac:dyDescent="0.25"/>
  <cols>
    <col min="2" max="2" width="17.7109375" customWidth="1"/>
    <col min="3" max="3" width="2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30.85546875" customWidth="1"/>
    <col min="9" max="9" width="11.5703125" customWidth="1"/>
    <col min="10" max="10" width="12.85546875" customWidth="1"/>
    <col min="11" max="11" width="23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5.5703125" customWidth="1"/>
  </cols>
  <sheetData>
    <row r="1" spans="2:17" ht="23.25" x14ac:dyDescent="0.35">
      <c r="B1" s="45" t="s">
        <v>36</v>
      </c>
      <c r="C1" s="1"/>
      <c r="D1" s="1"/>
      <c r="E1" s="8"/>
      <c r="F1" s="25" t="s">
        <v>19</v>
      </c>
      <c r="G1" s="29"/>
      <c r="H1" s="29"/>
      <c r="I1" s="29"/>
      <c r="J1" s="29"/>
      <c r="K1" s="29"/>
      <c r="L1" s="30"/>
      <c r="M1" s="31"/>
      <c r="N1" s="8"/>
      <c r="O1" s="8"/>
      <c r="P1" s="8"/>
      <c r="Q1" s="1"/>
    </row>
    <row r="2" spans="2:17" ht="23.25" x14ac:dyDescent="0.35">
      <c r="B2" s="45" t="s">
        <v>1</v>
      </c>
      <c r="C2" s="1"/>
      <c r="D2" s="1"/>
      <c r="E2" s="8"/>
      <c r="F2" s="26" t="s">
        <v>20</v>
      </c>
      <c r="G2" s="29"/>
      <c r="H2" s="29"/>
      <c r="I2" s="29"/>
      <c r="J2" s="29"/>
      <c r="K2" s="29"/>
      <c r="L2" s="30"/>
      <c r="M2" s="31"/>
      <c r="N2" s="8"/>
      <c r="O2" s="8"/>
      <c r="P2" s="8"/>
      <c r="Q2" s="1"/>
    </row>
    <row r="3" spans="2:17" ht="21" x14ac:dyDescent="0.35">
      <c r="B3" s="45" t="s">
        <v>52</v>
      </c>
      <c r="C3" s="1"/>
      <c r="D3" s="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"/>
    </row>
    <row r="4" spans="2:17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74</v>
      </c>
      <c r="H4" s="2"/>
      <c r="I4" s="2"/>
      <c r="J4" s="2"/>
      <c r="K4" s="2"/>
      <c r="L4" s="2"/>
      <c r="M4" s="2"/>
      <c r="N4" s="2" t="s">
        <v>45</v>
      </c>
      <c r="O4" s="2"/>
      <c r="P4" s="2"/>
      <c r="Q4" s="3"/>
    </row>
    <row r="5" spans="2:17" ht="21" x14ac:dyDescent="0.35">
      <c r="B5" s="45" t="s">
        <v>50</v>
      </c>
      <c r="C5" s="1"/>
      <c r="D5" s="3"/>
      <c r="E5" s="2"/>
      <c r="F5" s="11"/>
      <c r="G5" s="11"/>
      <c r="H5" s="11"/>
      <c r="I5" s="11"/>
      <c r="J5" s="11"/>
      <c r="K5" s="11"/>
      <c r="L5" s="2"/>
      <c r="M5" s="2"/>
      <c r="N5" s="2"/>
      <c r="O5" s="2"/>
      <c r="P5" s="2"/>
      <c r="Q5" s="3"/>
    </row>
    <row r="6" spans="2:17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2:17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2:17" s="33" customFormat="1" ht="84" x14ac:dyDescent="0.25">
      <c r="B8" s="34" t="s">
        <v>21</v>
      </c>
      <c r="C8" s="35" t="s">
        <v>75</v>
      </c>
      <c r="D8" s="35" t="s">
        <v>23</v>
      </c>
      <c r="E8" s="34" t="s">
        <v>24</v>
      </c>
      <c r="F8" s="34" t="s">
        <v>25</v>
      </c>
      <c r="G8" s="34" t="s">
        <v>26</v>
      </c>
      <c r="H8" s="53" t="s">
        <v>27</v>
      </c>
      <c r="I8" s="54" t="s">
        <v>28</v>
      </c>
      <c r="J8" s="53" t="s">
        <v>15</v>
      </c>
      <c r="K8" s="57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2:17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2:17" ht="29.25" customHeight="1" x14ac:dyDescent="0.35">
      <c r="B10" s="42">
        <v>43372</v>
      </c>
      <c r="C10" s="51">
        <v>6378.93</v>
      </c>
      <c r="D10" s="49">
        <f>C10*19.5%</f>
        <v>1243.8913500000001</v>
      </c>
      <c r="E10" s="51">
        <v>126.75766528800001</v>
      </c>
      <c r="F10" s="51">
        <v>0</v>
      </c>
      <c r="G10" s="51">
        <v>1236.8749589779998</v>
      </c>
      <c r="H10" s="51">
        <v>95.269008326000005</v>
      </c>
      <c r="I10" s="51">
        <v>34.7620048</v>
      </c>
      <c r="J10" s="51">
        <v>0</v>
      </c>
      <c r="K10" s="51">
        <v>0.39584731499999998</v>
      </c>
      <c r="L10" s="51">
        <v>0</v>
      </c>
      <c r="M10" s="51">
        <v>0</v>
      </c>
      <c r="N10" s="51">
        <v>0</v>
      </c>
      <c r="O10" s="49">
        <f>SUM(E10:N10)</f>
        <v>1494.0594847069997</v>
      </c>
      <c r="P10" s="49">
        <f>O10-D10</f>
        <v>250.16813470699958</v>
      </c>
      <c r="Q10" s="7"/>
    </row>
    <row r="11" spans="2:17" ht="29.25" customHeight="1" x14ac:dyDescent="0.35">
      <c r="B11" s="42">
        <f>B10+1</f>
        <v>43373</v>
      </c>
      <c r="C11" s="51">
        <v>6378.93</v>
      </c>
      <c r="D11" s="49">
        <f>C11*19.5%</f>
        <v>1243.8913500000001</v>
      </c>
      <c r="E11" s="51">
        <v>126.756110604</v>
      </c>
      <c r="F11" s="51">
        <v>0</v>
      </c>
      <c r="G11" s="51">
        <v>1237.1039471860001</v>
      </c>
      <c r="H11" s="51">
        <v>95.269008326000005</v>
      </c>
      <c r="I11" s="51">
        <v>37.478022699999997</v>
      </c>
      <c r="J11" s="51">
        <v>0</v>
      </c>
      <c r="K11" s="51">
        <v>0.39584731499999998</v>
      </c>
      <c r="L11" s="51">
        <v>0</v>
      </c>
      <c r="M11" s="51">
        <v>0</v>
      </c>
      <c r="N11" s="51">
        <v>0</v>
      </c>
      <c r="O11" s="49">
        <f t="shared" ref="O11:O23" si="0">SUM(E11:N11)</f>
        <v>1497.0029361310003</v>
      </c>
      <c r="P11" s="49">
        <f t="shared" ref="P11:P23" si="1">O11-D11</f>
        <v>253.11158613100019</v>
      </c>
      <c r="Q11" s="7"/>
    </row>
    <row r="12" spans="2:17" ht="29.25" customHeight="1" x14ac:dyDescent="0.35">
      <c r="B12" s="42">
        <f>B11+1</f>
        <v>43374</v>
      </c>
      <c r="C12" s="51">
        <v>6378.93</v>
      </c>
      <c r="D12" s="49">
        <f>C12*19.5%</f>
        <v>1243.8913500000001</v>
      </c>
      <c r="E12" s="51">
        <v>126.75455592</v>
      </c>
      <c r="F12" s="51">
        <v>0</v>
      </c>
      <c r="G12" s="51">
        <v>1257.2488703940001</v>
      </c>
      <c r="H12" s="51">
        <v>95.269008326000005</v>
      </c>
      <c r="I12" s="51">
        <v>32.161145300000001</v>
      </c>
      <c r="J12" s="51">
        <v>0</v>
      </c>
      <c r="K12" s="51">
        <v>0.47581161500000002</v>
      </c>
      <c r="L12" s="51">
        <v>0</v>
      </c>
      <c r="M12" s="51">
        <v>0</v>
      </c>
      <c r="N12" s="51">
        <v>0</v>
      </c>
      <c r="O12" s="49">
        <f t="shared" si="0"/>
        <v>1511.9093915550002</v>
      </c>
      <c r="P12" s="49">
        <f t="shared" si="1"/>
        <v>268.01804155500008</v>
      </c>
      <c r="Q12" s="7"/>
    </row>
    <row r="13" spans="2:17" ht="29.25" customHeight="1" x14ac:dyDescent="0.35">
      <c r="B13" s="42">
        <f t="shared" ref="B13:B23" si="2">B12+1</f>
        <v>43375</v>
      </c>
      <c r="C13" s="51">
        <v>6378.93</v>
      </c>
      <c r="D13" s="49">
        <f t="shared" ref="D13:D23" si="3">C13*19.5%</f>
        <v>1243.8913500000001</v>
      </c>
      <c r="E13" s="51">
        <v>126.75300123600002</v>
      </c>
      <c r="F13" s="51">
        <v>0</v>
      </c>
      <c r="G13" s="51">
        <v>1257.4815136019999</v>
      </c>
      <c r="H13" s="51">
        <v>95.269008326000005</v>
      </c>
      <c r="I13" s="51">
        <v>31.855085299999999</v>
      </c>
      <c r="J13" s="51">
        <v>0</v>
      </c>
      <c r="K13" s="51">
        <v>0.47581161500000002</v>
      </c>
      <c r="L13" s="51">
        <v>0</v>
      </c>
      <c r="M13" s="51">
        <v>0</v>
      </c>
      <c r="N13" s="51">
        <v>0</v>
      </c>
      <c r="O13" s="49">
        <f t="shared" si="0"/>
        <v>1511.834420079</v>
      </c>
      <c r="P13" s="49">
        <f t="shared" si="1"/>
        <v>267.94307007899988</v>
      </c>
      <c r="Q13" s="7"/>
    </row>
    <row r="14" spans="2:17" ht="29.25" customHeight="1" x14ac:dyDescent="0.35">
      <c r="B14" s="42">
        <f t="shared" si="2"/>
        <v>43376</v>
      </c>
      <c r="C14" s="51">
        <v>6378.93</v>
      </c>
      <c r="D14" s="49">
        <f t="shared" si="3"/>
        <v>1243.8913500000001</v>
      </c>
      <c r="E14" s="51">
        <v>126.751446552</v>
      </c>
      <c r="F14" s="51">
        <v>0</v>
      </c>
      <c r="G14" s="51">
        <v>1257.7141568099996</v>
      </c>
      <c r="H14" s="51">
        <v>95.269008326000005</v>
      </c>
      <c r="I14" s="51">
        <v>30.582817800000001</v>
      </c>
      <c r="J14" s="51">
        <v>0</v>
      </c>
      <c r="K14" s="51">
        <v>0.47580571500000002</v>
      </c>
      <c r="L14" s="51">
        <v>0</v>
      </c>
      <c r="M14" s="51">
        <v>0</v>
      </c>
      <c r="N14" s="51">
        <v>0</v>
      </c>
      <c r="O14" s="49">
        <f t="shared" si="0"/>
        <v>1510.7932352029995</v>
      </c>
      <c r="P14" s="49">
        <f t="shared" si="1"/>
        <v>266.90188520299944</v>
      </c>
      <c r="Q14" s="7"/>
    </row>
    <row r="15" spans="2:17" ht="29.25" customHeight="1" x14ac:dyDescent="0.35">
      <c r="B15" s="42">
        <f t="shared" si="2"/>
        <v>43377</v>
      </c>
      <c r="C15" s="51">
        <v>6378.93</v>
      </c>
      <c r="D15" s="49">
        <f t="shared" si="3"/>
        <v>1243.8913500000001</v>
      </c>
      <c r="E15" s="51">
        <v>126.74989186800001</v>
      </c>
      <c r="F15" s="51">
        <v>0</v>
      </c>
      <c r="G15" s="51">
        <v>1195.7965884959999</v>
      </c>
      <c r="H15" s="51">
        <v>95.269008326000005</v>
      </c>
      <c r="I15" s="51">
        <v>30.264787500000001</v>
      </c>
      <c r="J15" s="51">
        <v>0</v>
      </c>
      <c r="K15" s="51">
        <v>0.47580571500000002</v>
      </c>
      <c r="L15" s="51">
        <v>0</v>
      </c>
      <c r="M15" s="51">
        <v>0</v>
      </c>
      <c r="N15" s="51">
        <v>0</v>
      </c>
      <c r="O15" s="49">
        <f t="shared" si="0"/>
        <v>1448.5560819049999</v>
      </c>
      <c r="P15" s="49">
        <f t="shared" si="1"/>
        <v>204.66473190499983</v>
      </c>
      <c r="Q15" s="7"/>
    </row>
    <row r="16" spans="2:17" ht="29.25" customHeight="1" x14ac:dyDescent="0.35">
      <c r="B16" s="42">
        <f t="shared" si="2"/>
        <v>43378</v>
      </c>
      <c r="C16" s="51">
        <v>6378.93</v>
      </c>
      <c r="D16" s="49">
        <f t="shared" si="3"/>
        <v>1243.8913500000001</v>
      </c>
      <c r="E16" s="51">
        <v>126.74833718400002</v>
      </c>
      <c r="F16" s="51">
        <v>0</v>
      </c>
      <c r="G16" s="51">
        <v>1215.7312160260001</v>
      </c>
      <c r="H16" s="51">
        <v>95.269008326000005</v>
      </c>
      <c r="I16" s="51">
        <v>33.806731900000003</v>
      </c>
      <c r="J16" s="51">
        <v>0</v>
      </c>
      <c r="K16" s="51">
        <v>0.47580571500000002</v>
      </c>
      <c r="L16" s="51">
        <v>0</v>
      </c>
      <c r="M16" s="51">
        <v>0</v>
      </c>
      <c r="N16" s="51">
        <v>0</v>
      </c>
      <c r="O16" s="49">
        <f t="shared" si="0"/>
        <v>1472.031099151</v>
      </c>
      <c r="P16" s="49">
        <f t="shared" si="1"/>
        <v>228.13974915099993</v>
      </c>
      <c r="Q16" s="7"/>
    </row>
    <row r="17" spans="2:17" ht="29.25" customHeight="1" x14ac:dyDescent="0.35">
      <c r="B17" s="42">
        <f t="shared" si="2"/>
        <v>43379</v>
      </c>
      <c r="C17" s="51">
        <v>6378.93</v>
      </c>
      <c r="D17" s="49">
        <f t="shared" si="3"/>
        <v>1243.8913500000001</v>
      </c>
      <c r="E17" s="51">
        <v>126.74678249999999</v>
      </c>
      <c r="F17" s="51">
        <v>0</v>
      </c>
      <c r="G17" s="51">
        <v>1215.9581235550002</v>
      </c>
      <c r="H17" s="51">
        <v>95.269008326000005</v>
      </c>
      <c r="I17" s="51">
        <v>30.135950999999999</v>
      </c>
      <c r="J17" s="51">
        <v>0</v>
      </c>
      <c r="K17" s="51">
        <v>0.47580571500000002</v>
      </c>
      <c r="L17" s="51">
        <v>0</v>
      </c>
      <c r="M17" s="51">
        <v>0</v>
      </c>
      <c r="N17" s="51">
        <v>0</v>
      </c>
      <c r="O17" s="49">
        <f t="shared" si="0"/>
        <v>1468.5856710960002</v>
      </c>
      <c r="P17" s="49">
        <f t="shared" si="1"/>
        <v>224.69432109600007</v>
      </c>
      <c r="Q17" s="7"/>
    </row>
    <row r="18" spans="2:17" ht="29.25" customHeight="1" x14ac:dyDescent="0.35">
      <c r="B18" s="42">
        <f t="shared" si="2"/>
        <v>43380</v>
      </c>
      <c r="C18" s="51">
        <v>6378.93</v>
      </c>
      <c r="D18" s="49">
        <f t="shared" si="3"/>
        <v>1243.8913500000001</v>
      </c>
      <c r="E18" s="51">
        <v>126.74522781599998</v>
      </c>
      <c r="F18" s="51">
        <v>0</v>
      </c>
      <c r="G18" s="51">
        <v>1216.1850310849998</v>
      </c>
      <c r="H18" s="51">
        <v>95.269008326000005</v>
      </c>
      <c r="I18" s="51">
        <v>29.815090999999999</v>
      </c>
      <c r="J18" s="51">
        <v>0</v>
      </c>
      <c r="K18" s="51">
        <v>0.47580571500000002</v>
      </c>
      <c r="L18" s="51">
        <v>0</v>
      </c>
      <c r="M18" s="51">
        <v>0</v>
      </c>
      <c r="N18" s="51">
        <v>0</v>
      </c>
      <c r="O18" s="49">
        <f t="shared" si="0"/>
        <v>1468.4901639419995</v>
      </c>
      <c r="P18" s="49">
        <f t="shared" si="1"/>
        <v>224.59881394199942</v>
      </c>
      <c r="Q18" s="7"/>
    </row>
    <row r="19" spans="2:17" ht="29.25" customHeight="1" x14ac:dyDescent="0.35">
      <c r="B19" s="42">
        <f t="shared" si="2"/>
        <v>43381</v>
      </c>
      <c r="C19" s="51">
        <v>6378.93</v>
      </c>
      <c r="D19" s="49">
        <f t="shared" si="3"/>
        <v>1243.8913500000001</v>
      </c>
      <c r="E19" s="51">
        <v>126.743673132</v>
      </c>
      <c r="F19" s="51">
        <v>0</v>
      </c>
      <c r="G19" s="51">
        <v>1216.4119386140001</v>
      </c>
      <c r="H19" s="51">
        <v>95.269008326000005</v>
      </c>
      <c r="I19" s="51">
        <v>35.226399999999998</v>
      </c>
      <c r="J19" s="51">
        <v>0</v>
      </c>
      <c r="K19" s="51">
        <v>0.47539841500000002</v>
      </c>
      <c r="L19" s="51">
        <v>0</v>
      </c>
      <c r="M19" s="51">
        <v>0</v>
      </c>
      <c r="N19" s="51">
        <v>0</v>
      </c>
      <c r="O19" s="49">
        <f t="shared" si="0"/>
        <v>1474.1264184869999</v>
      </c>
      <c r="P19" s="49">
        <f t="shared" si="1"/>
        <v>230.23506848699981</v>
      </c>
      <c r="Q19" s="7"/>
    </row>
    <row r="20" spans="2:17" ht="29.25" customHeight="1" x14ac:dyDescent="0.35">
      <c r="B20" s="42">
        <f t="shared" si="2"/>
        <v>43382</v>
      </c>
      <c r="C20" s="51">
        <v>6378.93</v>
      </c>
      <c r="D20" s="49">
        <f t="shared" si="3"/>
        <v>1243.8913500000001</v>
      </c>
      <c r="E20" s="51">
        <v>126.742118448</v>
      </c>
      <c r="F20" s="51">
        <v>0</v>
      </c>
      <c r="G20" s="51">
        <v>1281.0165618200001</v>
      </c>
      <c r="H20" s="51">
        <v>95.269008326000005</v>
      </c>
      <c r="I20" s="51">
        <v>35.772154100000002</v>
      </c>
      <c r="J20" s="51">
        <v>0</v>
      </c>
      <c r="K20" s="51">
        <v>0.47539841500000002</v>
      </c>
      <c r="L20" s="51">
        <v>0</v>
      </c>
      <c r="M20" s="51">
        <v>0</v>
      </c>
      <c r="N20" s="51">
        <v>0</v>
      </c>
      <c r="O20" s="49">
        <f t="shared" si="0"/>
        <v>1539.275241109</v>
      </c>
      <c r="P20" s="49">
        <f t="shared" si="1"/>
        <v>295.38389110899993</v>
      </c>
      <c r="Q20" s="7"/>
    </row>
    <row r="21" spans="2:17" ht="29.25" customHeight="1" x14ac:dyDescent="0.35">
      <c r="B21" s="42">
        <f t="shared" si="2"/>
        <v>43383</v>
      </c>
      <c r="C21" s="51">
        <v>6378.93</v>
      </c>
      <c r="D21" s="49">
        <f t="shared" si="3"/>
        <v>1243.8913500000001</v>
      </c>
      <c r="E21" s="51">
        <v>126.74056376399999</v>
      </c>
      <c r="F21" s="51">
        <v>0</v>
      </c>
      <c r="G21" s="51">
        <v>1281.255265025</v>
      </c>
      <c r="H21" s="51">
        <v>95.269008326000005</v>
      </c>
      <c r="I21" s="51">
        <v>35.825832499999997</v>
      </c>
      <c r="J21" s="51">
        <v>0</v>
      </c>
      <c r="K21" s="51">
        <v>7.5392515000000007E-2</v>
      </c>
      <c r="L21" s="51">
        <v>0</v>
      </c>
      <c r="M21" s="51">
        <v>0</v>
      </c>
      <c r="N21" s="51">
        <v>0</v>
      </c>
      <c r="O21" s="49">
        <f t="shared" si="0"/>
        <v>1539.1660621299998</v>
      </c>
      <c r="P21" s="49">
        <f t="shared" si="1"/>
        <v>295.27471212999967</v>
      </c>
      <c r="Q21" s="7"/>
    </row>
    <row r="22" spans="2:17" ht="29.25" customHeight="1" x14ac:dyDescent="0.35">
      <c r="B22" s="42">
        <f t="shared" si="2"/>
        <v>43384</v>
      </c>
      <c r="C22" s="51">
        <v>6378.93</v>
      </c>
      <c r="D22" s="49">
        <f t="shared" si="3"/>
        <v>1243.8913500000001</v>
      </c>
      <c r="E22" s="51">
        <v>126.73900907999999</v>
      </c>
      <c r="F22" s="51"/>
      <c r="G22" s="51">
        <v>1279.24219786</v>
      </c>
      <c r="H22" s="51">
        <v>95.269008326000005</v>
      </c>
      <c r="I22" s="51">
        <v>35.082920299999998</v>
      </c>
      <c r="J22" s="51">
        <v>0</v>
      </c>
      <c r="K22" s="51">
        <v>7.5392515000000007E-2</v>
      </c>
      <c r="L22" s="51">
        <v>0</v>
      </c>
      <c r="M22" s="51">
        <v>0</v>
      </c>
      <c r="N22" s="51">
        <v>0</v>
      </c>
      <c r="O22" s="49">
        <f t="shared" si="0"/>
        <v>1536.408528081</v>
      </c>
      <c r="P22" s="49">
        <f t="shared" si="1"/>
        <v>292.51717808099988</v>
      </c>
      <c r="Q22" s="7"/>
    </row>
    <row r="23" spans="2:17" ht="29.25" customHeight="1" x14ac:dyDescent="0.35">
      <c r="B23" s="42">
        <f t="shared" si="2"/>
        <v>43385</v>
      </c>
      <c r="C23" s="51">
        <v>6378.93</v>
      </c>
      <c r="D23" s="49">
        <f t="shared" si="3"/>
        <v>1243.8913500000001</v>
      </c>
      <c r="E23" s="51">
        <v>126.737454396</v>
      </c>
      <c r="F23" s="51"/>
      <c r="G23" s="51">
        <v>1303.6570035110003</v>
      </c>
      <c r="H23" s="51">
        <v>95.269008326000005</v>
      </c>
      <c r="I23" s="51">
        <v>35.505921399999998</v>
      </c>
      <c r="J23" s="51">
        <v>0</v>
      </c>
      <c r="K23" s="51">
        <v>7.5392515000000007E-2</v>
      </c>
      <c r="L23" s="51">
        <v>0</v>
      </c>
      <c r="M23" s="51">
        <v>0</v>
      </c>
      <c r="N23" s="51">
        <v>0</v>
      </c>
      <c r="O23" s="49">
        <f t="shared" si="0"/>
        <v>1561.2447801480002</v>
      </c>
      <c r="P23" s="49">
        <f t="shared" si="1"/>
        <v>317.35343014800014</v>
      </c>
      <c r="Q23" s="7"/>
    </row>
    <row r="24" spans="2:17" ht="29.25" customHeight="1" x14ac:dyDescent="0.35">
      <c r="B24" s="41" t="s">
        <v>4</v>
      </c>
      <c r="C24" s="10"/>
      <c r="D24" s="50">
        <f t="shared" ref="D24:P24" si="4">SUM(D10:D23)</f>
        <v>17414.478900000002</v>
      </c>
      <c r="E24" s="50">
        <f t="shared" si="4"/>
        <v>1774.4658377879998</v>
      </c>
      <c r="F24" s="50">
        <f t="shared" si="4"/>
        <v>0</v>
      </c>
      <c r="G24" s="50">
        <f t="shared" si="4"/>
        <v>17451.677372962004</v>
      </c>
      <c r="H24" s="50">
        <f t="shared" si="4"/>
        <v>1333.7661165639997</v>
      </c>
      <c r="I24" s="50">
        <f t="shared" si="4"/>
        <v>468.2748656</v>
      </c>
      <c r="J24" s="50">
        <f t="shared" si="4"/>
        <v>0</v>
      </c>
      <c r="K24" s="50">
        <f t="shared" si="4"/>
        <v>5.2993208099999993</v>
      </c>
      <c r="L24" s="50">
        <f t="shared" si="4"/>
        <v>0</v>
      </c>
      <c r="M24" s="50">
        <f t="shared" si="4"/>
        <v>0</v>
      </c>
      <c r="N24" s="50">
        <f t="shared" si="4"/>
        <v>0</v>
      </c>
      <c r="O24" s="50">
        <f t="shared" si="4"/>
        <v>21033.483513723997</v>
      </c>
      <c r="P24" s="50">
        <f t="shared" si="4"/>
        <v>3619.0046137239979</v>
      </c>
      <c r="Q24" s="7"/>
    </row>
    <row r="25" spans="2:17" ht="29.25" customHeight="1" x14ac:dyDescent="0.35">
      <c r="B25" s="41" t="s">
        <v>3</v>
      </c>
      <c r="C25" s="10"/>
      <c r="D25" s="50">
        <f t="shared" ref="D25:P25" si="5">AVERAGE(D10:D23)</f>
        <v>1243.8913500000001</v>
      </c>
      <c r="E25" s="50">
        <f t="shared" si="5"/>
        <v>126.74755984199999</v>
      </c>
      <c r="F25" s="50">
        <f t="shared" si="5"/>
        <v>0</v>
      </c>
      <c r="G25" s="50">
        <f t="shared" si="5"/>
        <v>1246.5483837830002</v>
      </c>
      <c r="H25" s="50">
        <f t="shared" si="5"/>
        <v>95.269008325999977</v>
      </c>
      <c r="I25" s="50">
        <f t="shared" si="5"/>
        <v>33.448204685714288</v>
      </c>
      <c r="J25" s="50">
        <f t="shared" si="5"/>
        <v>0</v>
      </c>
      <c r="K25" s="50">
        <f t="shared" si="5"/>
        <v>0.37852291499999996</v>
      </c>
      <c r="L25" s="50">
        <f t="shared" si="5"/>
        <v>0</v>
      </c>
      <c r="M25" s="50">
        <f t="shared" si="5"/>
        <v>0</v>
      </c>
      <c r="N25" s="50">
        <f t="shared" si="5"/>
        <v>0</v>
      </c>
      <c r="O25" s="50">
        <f t="shared" si="5"/>
        <v>1502.3916795517141</v>
      </c>
      <c r="P25" s="50">
        <f t="shared" si="5"/>
        <v>258.50032955171412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1"/>
      <c r="G31" s="1"/>
      <c r="H31" s="22"/>
      <c r="I31" s="22"/>
      <c r="J31" s="22"/>
      <c r="K31" s="22"/>
      <c r="L31" s="22"/>
      <c r="M31" s="22"/>
      <c r="N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1"/>
      <c r="G32" s="1"/>
      <c r="H32" s="22"/>
      <c r="I32" s="2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95" top="0.75" bottom="0.75" header="0.3" footer="0.3"/>
  <pageSetup paperSize="9" scale="4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B1:Q37"/>
  <sheetViews>
    <sheetView showGridLines="0" zoomScale="55" zoomScaleNormal="55" workbookViewId="0">
      <selection activeCell="G10" sqref="G10"/>
    </sheetView>
  </sheetViews>
  <sheetFormatPr defaultRowHeight="15" x14ac:dyDescent="0.25"/>
  <cols>
    <col min="2" max="2" width="17.7109375" customWidth="1"/>
    <col min="3" max="3" width="2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30.85546875" customWidth="1"/>
    <col min="9" max="9" width="11.5703125" customWidth="1"/>
    <col min="10" max="10" width="12.85546875" customWidth="1"/>
    <col min="11" max="11" width="23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5.5703125" customWidth="1"/>
  </cols>
  <sheetData>
    <row r="1" spans="2:17" ht="23.25" x14ac:dyDescent="0.35">
      <c r="B1" s="45" t="s">
        <v>36</v>
      </c>
      <c r="C1" s="1"/>
      <c r="D1" s="1"/>
      <c r="E1" s="8"/>
      <c r="F1" s="25" t="s">
        <v>19</v>
      </c>
      <c r="G1" s="29"/>
      <c r="H1" s="29"/>
      <c r="I1" s="29"/>
      <c r="J1" s="29"/>
      <c r="K1" s="29"/>
      <c r="L1" s="30"/>
      <c r="M1" s="31"/>
      <c r="N1" s="8"/>
      <c r="O1" s="8"/>
      <c r="P1" s="8"/>
      <c r="Q1" s="1"/>
    </row>
    <row r="2" spans="2:17" ht="23.25" x14ac:dyDescent="0.35">
      <c r="B2" s="45" t="s">
        <v>1</v>
      </c>
      <c r="C2" s="1"/>
      <c r="D2" s="1"/>
      <c r="E2" s="8"/>
      <c r="F2" s="26" t="s">
        <v>20</v>
      </c>
      <c r="G2" s="29"/>
      <c r="H2" s="29"/>
      <c r="I2" s="29"/>
      <c r="J2" s="29"/>
      <c r="K2" s="29"/>
      <c r="L2" s="30"/>
      <c r="M2" s="31"/>
      <c r="N2" s="8"/>
      <c r="O2" s="8"/>
      <c r="P2" s="8"/>
      <c r="Q2" s="1"/>
    </row>
    <row r="3" spans="2:17" ht="21" x14ac:dyDescent="0.35">
      <c r="B3" s="45" t="s">
        <v>52</v>
      </c>
      <c r="C3" s="1"/>
      <c r="D3" s="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"/>
    </row>
    <row r="4" spans="2:17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77</v>
      </c>
      <c r="H4" s="2"/>
      <c r="I4" s="2"/>
      <c r="J4" s="2"/>
      <c r="K4" s="2"/>
      <c r="L4" s="2"/>
      <c r="M4" s="2"/>
      <c r="N4" s="2" t="s">
        <v>45</v>
      </c>
      <c r="O4" s="2"/>
      <c r="P4" s="2"/>
      <c r="Q4" s="3"/>
    </row>
    <row r="5" spans="2:17" ht="21" x14ac:dyDescent="0.35">
      <c r="B5" s="45" t="s">
        <v>50</v>
      </c>
      <c r="C5" s="1"/>
      <c r="D5" s="3"/>
      <c r="E5" s="2"/>
      <c r="F5" s="11"/>
      <c r="G5" s="11"/>
      <c r="H5" s="11"/>
      <c r="I5" s="11"/>
      <c r="J5" s="11"/>
      <c r="K5" s="11"/>
      <c r="L5" s="2"/>
      <c r="M5" s="2"/>
      <c r="N5" s="2"/>
      <c r="O5" s="2"/>
      <c r="P5" s="2"/>
      <c r="Q5" s="3"/>
    </row>
    <row r="6" spans="2:17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2:17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2:17" s="33" customFormat="1" ht="84" x14ac:dyDescent="0.25">
      <c r="B8" s="34" t="s">
        <v>21</v>
      </c>
      <c r="C8" s="35" t="s">
        <v>76</v>
      </c>
      <c r="D8" s="35" t="s">
        <v>23</v>
      </c>
      <c r="E8" s="34" t="s">
        <v>24</v>
      </c>
      <c r="F8" s="34" t="s">
        <v>25</v>
      </c>
      <c r="G8" s="34" t="s">
        <v>26</v>
      </c>
      <c r="H8" s="53" t="s">
        <v>27</v>
      </c>
      <c r="I8" s="76" t="s">
        <v>28</v>
      </c>
      <c r="J8" s="53" t="s">
        <v>15</v>
      </c>
      <c r="K8" s="57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2:17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2:17" ht="29.25" customHeight="1" x14ac:dyDescent="0.35">
      <c r="B10" s="42">
        <v>43386</v>
      </c>
      <c r="C10" s="51">
        <v>6265.98</v>
      </c>
      <c r="D10" s="49">
        <f>C10*19.5%</f>
        <v>1221.8661</v>
      </c>
      <c r="E10" s="51">
        <v>126.73589971199999</v>
      </c>
      <c r="F10" s="51">
        <v>0</v>
      </c>
      <c r="G10" s="51">
        <v>1303.9014091619999</v>
      </c>
      <c r="H10" s="51">
        <v>66.902281110928598</v>
      </c>
      <c r="I10" s="51">
        <v>39.866919299999999</v>
      </c>
      <c r="J10" s="51">
        <v>0</v>
      </c>
      <c r="K10" s="51">
        <v>7.5392515000000007E-2</v>
      </c>
      <c r="L10" s="51">
        <v>0</v>
      </c>
      <c r="M10" s="51">
        <v>0</v>
      </c>
      <c r="N10" s="51">
        <v>0</v>
      </c>
      <c r="O10" s="49">
        <f>SUM(E10:N10)</f>
        <v>1537.4819017999287</v>
      </c>
      <c r="P10" s="49">
        <f>O10-D10</f>
        <v>315.6158017999287</v>
      </c>
      <c r="Q10" s="7"/>
    </row>
    <row r="11" spans="2:17" ht="29.25" customHeight="1" x14ac:dyDescent="0.35">
      <c r="B11" s="42">
        <f>B10+1</f>
        <v>43387</v>
      </c>
      <c r="C11" s="51">
        <v>6265.98</v>
      </c>
      <c r="D11" s="49">
        <f>C11*19.5%</f>
        <v>1221.8661</v>
      </c>
      <c r="E11" s="51">
        <v>126.73434502799999</v>
      </c>
      <c r="F11" s="51">
        <v>0</v>
      </c>
      <c r="G11" s="51">
        <v>1304.145814813</v>
      </c>
      <c r="H11" s="51">
        <v>66.902281110928598</v>
      </c>
      <c r="I11" s="51">
        <v>39.571928399999997</v>
      </c>
      <c r="J11" s="51">
        <v>0</v>
      </c>
      <c r="K11" s="51">
        <v>7.5392515000000007E-2</v>
      </c>
      <c r="L11" s="51">
        <v>0</v>
      </c>
      <c r="M11" s="51">
        <v>0</v>
      </c>
      <c r="N11" s="51">
        <v>0</v>
      </c>
      <c r="O11" s="49">
        <f t="shared" ref="O11:O23" si="0">SUM(E11:N11)</f>
        <v>1537.4297618669286</v>
      </c>
      <c r="P11" s="49">
        <f t="shared" ref="P11:P23" si="1">O11-D11</f>
        <v>315.56366186692867</v>
      </c>
      <c r="Q11" s="7"/>
    </row>
    <row r="12" spans="2:17" ht="29.25" customHeight="1" x14ac:dyDescent="0.35">
      <c r="B12" s="42">
        <f>B11+1</f>
        <v>43388</v>
      </c>
      <c r="C12" s="51">
        <v>6265.98</v>
      </c>
      <c r="D12" s="49">
        <f>C12*19.5%</f>
        <v>1221.8661</v>
      </c>
      <c r="E12" s="51">
        <v>131.47479034400001</v>
      </c>
      <c r="F12" s="51">
        <v>0</v>
      </c>
      <c r="G12" s="51">
        <v>1333.462134244</v>
      </c>
      <c r="H12" s="51">
        <v>66.902281110928598</v>
      </c>
      <c r="I12" s="51">
        <v>37.695443500000003</v>
      </c>
      <c r="J12" s="51">
        <v>0</v>
      </c>
      <c r="K12" s="51">
        <v>7.5392515000000007E-2</v>
      </c>
      <c r="L12" s="51">
        <v>0</v>
      </c>
      <c r="M12" s="51">
        <v>0</v>
      </c>
      <c r="N12" s="51">
        <v>0</v>
      </c>
      <c r="O12" s="49">
        <f t="shared" si="0"/>
        <v>1569.6100417139287</v>
      </c>
      <c r="P12" s="49">
        <f t="shared" si="1"/>
        <v>347.74394171392873</v>
      </c>
      <c r="Q12" s="7"/>
    </row>
    <row r="13" spans="2:17" ht="29.25" customHeight="1" x14ac:dyDescent="0.35">
      <c r="B13" s="42">
        <f t="shared" ref="B13:B23" si="2">B12+1</f>
        <v>43389</v>
      </c>
      <c r="C13" s="51">
        <v>6265.98</v>
      </c>
      <c r="D13" s="49">
        <f>C13*19.5%</f>
        <v>1221.8661</v>
      </c>
      <c r="E13" s="51">
        <v>126.73123566</v>
      </c>
      <c r="F13" s="51">
        <v>0</v>
      </c>
      <c r="G13" s="51">
        <v>1357.9760776240003</v>
      </c>
      <c r="H13" s="51">
        <v>66.902281110928598</v>
      </c>
      <c r="I13" s="51">
        <v>36.538373900000003</v>
      </c>
      <c r="J13" s="51">
        <v>0</v>
      </c>
      <c r="K13" s="51">
        <v>7.5241715000000001E-2</v>
      </c>
      <c r="L13" s="51">
        <v>0</v>
      </c>
      <c r="M13" s="51">
        <v>0</v>
      </c>
      <c r="N13" s="51">
        <v>0</v>
      </c>
      <c r="O13" s="49">
        <f t="shared" si="0"/>
        <v>1588.2232100099288</v>
      </c>
      <c r="P13" s="49">
        <f t="shared" si="1"/>
        <v>366.35711000992887</v>
      </c>
      <c r="Q13" s="7"/>
    </row>
    <row r="14" spans="2:17" ht="29.25" customHeight="1" x14ac:dyDescent="0.35">
      <c r="B14" s="42">
        <f t="shared" si="2"/>
        <v>43390</v>
      </c>
      <c r="C14" s="51">
        <v>6265.98</v>
      </c>
      <c r="D14" s="49">
        <f t="shared" ref="D14:D23" si="3">C14*19.5%</f>
        <v>1221.8661</v>
      </c>
      <c r="E14" s="51">
        <v>126.729680976</v>
      </c>
      <c r="F14" s="51">
        <v>0</v>
      </c>
      <c r="G14" s="51">
        <v>1392.8642631590001</v>
      </c>
      <c r="H14" s="51">
        <v>66.902281110928598</v>
      </c>
      <c r="I14" s="51">
        <v>36.449848600000003</v>
      </c>
      <c r="J14" s="51">
        <v>0</v>
      </c>
      <c r="K14" s="51">
        <v>4.3426315E-2</v>
      </c>
      <c r="L14" s="51">
        <v>0</v>
      </c>
      <c r="M14" s="51">
        <v>0</v>
      </c>
      <c r="N14" s="51">
        <v>0</v>
      </c>
      <c r="O14" s="49">
        <f t="shared" si="0"/>
        <v>1622.9895001609289</v>
      </c>
      <c r="P14" s="49">
        <f t="shared" si="1"/>
        <v>401.1234001609289</v>
      </c>
      <c r="Q14" s="7"/>
    </row>
    <row r="15" spans="2:17" ht="29.25" customHeight="1" x14ac:dyDescent="0.35">
      <c r="B15" s="42">
        <f t="shared" si="2"/>
        <v>43391</v>
      </c>
      <c r="C15" s="51">
        <v>6265.98</v>
      </c>
      <c r="D15" s="49">
        <f t="shared" si="3"/>
        <v>1221.8661</v>
      </c>
      <c r="E15" s="51">
        <v>126.72812629200001</v>
      </c>
      <c r="F15" s="51">
        <v>0</v>
      </c>
      <c r="G15" s="51">
        <v>1393.1255136939999</v>
      </c>
      <c r="H15" s="51">
        <v>66.902281110928598</v>
      </c>
      <c r="I15" s="51">
        <v>37.264302600000001</v>
      </c>
      <c r="J15" s="51">
        <v>0</v>
      </c>
      <c r="K15" s="51">
        <v>4.4921315000000003E-2</v>
      </c>
      <c r="L15" s="51">
        <v>0</v>
      </c>
      <c r="M15" s="51">
        <v>0</v>
      </c>
      <c r="N15" s="51">
        <v>0</v>
      </c>
      <c r="O15" s="49">
        <f t="shared" si="0"/>
        <v>1624.0651450119287</v>
      </c>
      <c r="P15" s="49">
        <f t="shared" si="1"/>
        <v>402.19904501192877</v>
      </c>
      <c r="Q15" s="7"/>
    </row>
    <row r="16" spans="2:17" ht="29.25" customHeight="1" x14ac:dyDescent="0.35">
      <c r="B16" s="42">
        <f t="shared" si="2"/>
        <v>43392</v>
      </c>
      <c r="C16" s="51">
        <v>6265.98</v>
      </c>
      <c r="D16" s="49">
        <f t="shared" si="3"/>
        <v>1221.8661</v>
      </c>
      <c r="E16" s="51">
        <v>126.72657160799999</v>
      </c>
      <c r="F16" s="51">
        <v>0</v>
      </c>
      <c r="G16" s="51">
        <v>1393.3867642300004</v>
      </c>
      <c r="H16" s="51">
        <v>66.902281110928598</v>
      </c>
      <c r="I16" s="51">
        <v>36.702114700000003</v>
      </c>
      <c r="J16" s="51">
        <v>0</v>
      </c>
      <c r="K16" s="51">
        <v>4.4921315000000003E-2</v>
      </c>
      <c r="L16" s="51">
        <v>0</v>
      </c>
      <c r="M16" s="51">
        <v>0</v>
      </c>
      <c r="N16" s="51">
        <v>0</v>
      </c>
      <c r="O16" s="49">
        <f t="shared" si="0"/>
        <v>1623.7626529639292</v>
      </c>
      <c r="P16" s="49">
        <f t="shared" si="1"/>
        <v>401.89655296392925</v>
      </c>
      <c r="Q16" s="7"/>
    </row>
    <row r="17" spans="2:17" ht="29.25" customHeight="1" x14ac:dyDescent="0.35">
      <c r="B17" s="42">
        <f t="shared" si="2"/>
        <v>43393</v>
      </c>
      <c r="C17" s="51">
        <v>6265.98</v>
      </c>
      <c r="D17" s="49">
        <f t="shared" si="3"/>
        <v>1221.8661</v>
      </c>
      <c r="E17" s="51">
        <v>126.725016924</v>
      </c>
      <c r="F17" s="51">
        <v>0</v>
      </c>
      <c r="G17" s="51">
        <v>1393.6480147650004</v>
      </c>
      <c r="H17" s="51">
        <v>66.902281110928598</v>
      </c>
      <c r="I17" s="51">
        <v>33.8440352</v>
      </c>
      <c r="J17" s="51">
        <v>0</v>
      </c>
      <c r="K17" s="51">
        <v>4.4921315000000003E-2</v>
      </c>
      <c r="L17" s="51">
        <v>0</v>
      </c>
      <c r="M17" s="51">
        <v>0</v>
      </c>
      <c r="N17" s="51">
        <v>0</v>
      </c>
      <c r="O17" s="49">
        <f t="shared" si="0"/>
        <v>1621.1642693149292</v>
      </c>
      <c r="P17" s="49">
        <f t="shared" si="1"/>
        <v>399.29816931492928</v>
      </c>
      <c r="Q17" s="7"/>
    </row>
    <row r="18" spans="2:17" ht="29.25" customHeight="1" x14ac:dyDescent="0.35">
      <c r="B18" s="42">
        <f t="shared" si="2"/>
        <v>43394</v>
      </c>
      <c r="C18" s="51">
        <v>6265.98</v>
      </c>
      <c r="D18" s="49">
        <f t="shared" si="3"/>
        <v>1221.8661</v>
      </c>
      <c r="E18" s="51">
        <v>126.72346224</v>
      </c>
      <c r="F18" s="51">
        <v>0</v>
      </c>
      <c r="G18" s="51">
        <v>1393.9092653009996</v>
      </c>
      <c r="H18" s="51">
        <v>66.902281110928598</v>
      </c>
      <c r="I18" s="51">
        <v>33.626305199999997</v>
      </c>
      <c r="J18" s="51">
        <v>0</v>
      </c>
      <c r="K18" s="51">
        <v>4.4921315000000003E-2</v>
      </c>
      <c r="L18" s="51">
        <v>0</v>
      </c>
      <c r="M18" s="51">
        <v>0</v>
      </c>
      <c r="N18" s="51">
        <v>0</v>
      </c>
      <c r="O18" s="49">
        <f t="shared" si="0"/>
        <v>1621.2062351669281</v>
      </c>
      <c r="P18" s="49">
        <f t="shared" si="1"/>
        <v>399.34013516692812</v>
      </c>
      <c r="Q18" s="7"/>
    </row>
    <row r="19" spans="2:17" ht="29.25" customHeight="1" x14ac:dyDescent="0.35">
      <c r="B19" s="42">
        <f t="shared" si="2"/>
        <v>43395</v>
      </c>
      <c r="C19" s="51">
        <v>6265.98</v>
      </c>
      <c r="D19" s="49">
        <f t="shared" si="3"/>
        <v>1221.8661</v>
      </c>
      <c r="E19" s="51">
        <v>126.72190755599999</v>
      </c>
      <c r="F19" s="51">
        <v>0</v>
      </c>
      <c r="G19" s="51">
        <v>1359.315546372</v>
      </c>
      <c r="H19" s="51">
        <v>66.902281110928598</v>
      </c>
      <c r="I19" s="51">
        <v>34.315528200000003</v>
      </c>
      <c r="J19" s="51">
        <v>0</v>
      </c>
      <c r="K19" s="51">
        <v>4.4921315000000003E-2</v>
      </c>
      <c r="L19" s="51">
        <v>0</v>
      </c>
      <c r="M19" s="51">
        <v>0</v>
      </c>
      <c r="N19" s="51">
        <v>0</v>
      </c>
      <c r="O19" s="49">
        <f t="shared" si="0"/>
        <v>1587.3001845539286</v>
      </c>
      <c r="P19" s="49">
        <f t="shared" si="1"/>
        <v>365.43408455392864</v>
      </c>
      <c r="Q19" s="7"/>
    </row>
    <row r="20" spans="2:17" ht="29.25" customHeight="1" x14ac:dyDescent="0.35">
      <c r="B20" s="42">
        <f t="shared" si="2"/>
        <v>43396</v>
      </c>
      <c r="C20" s="51">
        <v>6265.98</v>
      </c>
      <c r="D20" s="49">
        <f t="shared" si="3"/>
        <v>1221.8661</v>
      </c>
      <c r="E20" s="51">
        <v>126.72035287200001</v>
      </c>
      <c r="F20" s="51">
        <v>0</v>
      </c>
      <c r="G20" s="51">
        <v>1334.7036236759998</v>
      </c>
      <c r="H20" s="51">
        <v>66.902281110928598</v>
      </c>
      <c r="I20" s="51">
        <v>33.582262499999999</v>
      </c>
      <c r="J20" s="51">
        <v>0</v>
      </c>
      <c r="K20" s="51">
        <v>4.6055415000000002E-2</v>
      </c>
      <c r="L20" s="51">
        <v>0</v>
      </c>
      <c r="M20" s="51">
        <v>0</v>
      </c>
      <c r="N20" s="51">
        <v>0</v>
      </c>
      <c r="O20" s="49">
        <f t="shared" si="0"/>
        <v>1561.9545755739284</v>
      </c>
      <c r="P20" s="49">
        <f t="shared" si="1"/>
        <v>340.08847557392846</v>
      </c>
      <c r="Q20" s="7"/>
    </row>
    <row r="21" spans="2:17" ht="29.25" customHeight="1" x14ac:dyDescent="0.35">
      <c r="B21" s="42">
        <f t="shared" si="2"/>
        <v>43397</v>
      </c>
      <c r="C21" s="51">
        <v>6265.98</v>
      </c>
      <c r="D21" s="49">
        <f t="shared" si="3"/>
        <v>1221.8661</v>
      </c>
      <c r="E21" s="51">
        <v>126.71879818800001</v>
      </c>
      <c r="F21" s="51">
        <v>0</v>
      </c>
      <c r="G21" s="51">
        <v>1334.9539777599998</v>
      </c>
      <c r="H21" s="51">
        <v>66.902281110928598</v>
      </c>
      <c r="I21" s="51">
        <v>33.615197999999999</v>
      </c>
      <c r="J21" s="51">
        <v>0</v>
      </c>
      <c r="K21" s="51">
        <v>4.6055415000000002E-2</v>
      </c>
      <c r="L21" s="51">
        <v>0</v>
      </c>
      <c r="M21" s="51">
        <v>0</v>
      </c>
      <c r="N21" s="51">
        <v>0</v>
      </c>
      <c r="O21" s="49">
        <f t="shared" si="0"/>
        <v>1562.2363104739284</v>
      </c>
      <c r="P21" s="49">
        <f t="shared" si="1"/>
        <v>340.37021047392841</v>
      </c>
      <c r="Q21" s="7"/>
    </row>
    <row r="22" spans="2:17" ht="29.25" customHeight="1" x14ac:dyDescent="0.35">
      <c r="B22" s="42">
        <f t="shared" si="2"/>
        <v>43398</v>
      </c>
      <c r="C22" s="51">
        <v>6265.98</v>
      </c>
      <c r="D22" s="49">
        <f t="shared" si="3"/>
        <v>1221.8661</v>
      </c>
      <c r="E22" s="51">
        <v>126.717243504</v>
      </c>
      <c r="F22" s="51"/>
      <c r="G22" s="51">
        <v>1315.2006768460001</v>
      </c>
      <c r="H22" s="51">
        <v>66.902281110928598</v>
      </c>
      <c r="I22" s="51">
        <v>32.351247899999997</v>
      </c>
      <c r="J22" s="51">
        <v>0</v>
      </c>
      <c r="K22" s="51">
        <v>4.6055415000000002E-2</v>
      </c>
      <c r="L22" s="51">
        <v>0</v>
      </c>
      <c r="M22" s="51">
        <v>0</v>
      </c>
      <c r="N22" s="51">
        <v>0</v>
      </c>
      <c r="O22" s="49">
        <f t="shared" si="0"/>
        <v>1541.2175047759288</v>
      </c>
      <c r="P22" s="49">
        <f t="shared" si="1"/>
        <v>319.35140477592881</v>
      </c>
      <c r="Q22" s="7"/>
    </row>
    <row r="23" spans="2:17" ht="29.25" customHeight="1" x14ac:dyDescent="0.35">
      <c r="B23" s="42">
        <f t="shared" si="2"/>
        <v>43399</v>
      </c>
      <c r="C23" s="51">
        <v>6265.98</v>
      </c>
      <c r="D23" s="49">
        <f t="shared" si="3"/>
        <v>1221.8661</v>
      </c>
      <c r="E23" s="51">
        <v>126.71568882000001</v>
      </c>
      <c r="F23" s="51"/>
      <c r="G23" s="51">
        <v>1325.1061615650001</v>
      </c>
      <c r="H23" s="51">
        <v>66.902281110928598</v>
      </c>
      <c r="I23" s="51">
        <v>29.917560399999999</v>
      </c>
      <c r="J23" s="51">
        <v>0</v>
      </c>
      <c r="K23" s="51">
        <v>4.6055415000000002E-2</v>
      </c>
      <c r="L23" s="51">
        <v>0</v>
      </c>
      <c r="M23" s="51">
        <v>0</v>
      </c>
      <c r="N23" s="51">
        <v>0</v>
      </c>
      <c r="O23" s="49">
        <f t="shared" si="0"/>
        <v>1548.6877473109287</v>
      </c>
      <c r="P23" s="49">
        <f t="shared" si="1"/>
        <v>326.82164731092871</v>
      </c>
      <c r="Q23" s="7"/>
    </row>
    <row r="24" spans="2:17" ht="29.25" customHeight="1" x14ac:dyDescent="0.35">
      <c r="B24" s="41" t="s">
        <v>4</v>
      </c>
      <c r="C24" s="10"/>
      <c r="D24" s="50">
        <f t="shared" ref="D24:P24" si="4">SUM(D10:D23)</f>
        <v>17106.125399999997</v>
      </c>
      <c r="E24" s="50">
        <f t="shared" si="4"/>
        <v>1778.9031197239995</v>
      </c>
      <c r="F24" s="50">
        <f t="shared" si="4"/>
        <v>0</v>
      </c>
      <c r="G24" s="50">
        <f t="shared" si="4"/>
        <v>18935.699243210998</v>
      </c>
      <c r="H24" s="50">
        <f t="shared" si="4"/>
        <v>936.63193555300029</v>
      </c>
      <c r="I24" s="50">
        <f t="shared" si="4"/>
        <v>495.34106840000004</v>
      </c>
      <c r="J24" s="50">
        <f t="shared" si="4"/>
        <v>0</v>
      </c>
      <c r="K24" s="50">
        <f t="shared" si="4"/>
        <v>0.75367381</v>
      </c>
      <c r="L24" s="50">
        <f t="shared" si="4"/>
        <v>0</v>
      </c>
      <c r="M24" s="50">
        <f t="shared" si="4"/>
        <v>0</v>
      </c>
      <c r="N24" s="50">
        <f t="shared" si="4"/>
        <v>0</v>
      </c>
      <c r="O24" s="50">
        <f t="shared" si="4"/>
        <v>22147.329040698001</v>
      </c>
      <c r="P24" s="50">
        <f t="shared" si="4"/>
        <v>5041.2036406980033</v>
      </c>
      <c r="Q24" s="7"/>
    </row>
    <row r="25" spans="2:17" ht="29.25" customHeight="1" x14ac:dyDescent="0.35">
      <c r="B25" s="41" t="s">
        <v>3</v>
      </c>
      <c r="C25" s="10"/>
      <c r="D25" s="50">
        <f t="shared" ref="D25:P25" si="5">AVERAGE(D10:D23)</f>
        <v>1221.8660999999997</v>
      </c>
      <c r="E25" s="50">
        <f t="shared" si="5"/>
        <v>127.06450855171424</v>
      </c>
      <c r="F25" s="50">
        <f t="shared" si="5"/>
        <v>0</v>
      </c>
      <c r="G25" s="50">
        <f t="shared" si="5"/>
        <v>1352.5499459436428</v>
      </c>
      <c r="H25" s="50">
        <f t="shared" si="5"/>
        <v>66.902281110928598</v>
      </c>
      <c r="I25" s="50">
        <f t="shared" si="5"/>
        <v>35.381504885714286</v>
      </c>
      <c r="J25" s="50">
        <f t="shared" si="5"/>
        <v>0</v>
      </c>
      <c r="K25" s="50">
        <f t="shared" si="5"/>
        <v>5.383384357142857E-2</v>
      </c>
      <c r="L25" s="50">
        <f t="shared" si="5"/>
        <v>0</v>
      </c>
      <c r="M25" s="50">
        <f t="shared" si="5"/>
        <v>0</v>
      </c>
      <c r="N25" s="50">
        <f t="shared" si="5"/>
        <v>0</v>
      </c>
      <c r="O25" s="50">
        <f t="shared" si="5"/>
        <v>1581.9520743355715</v>
      </c>
      <c r="P25" s="50">
        <f t="shared" si="5"/>
        <v>360.08597433557168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1"/>
      <c r="G31" s="1"/>
      <c r="H31" s="22"/>
      <c r="I31" s="22"/>
      <c r="J31" s="22"/>
      <c r="K31" s="22"/>
      <c r="L31" s="22"/>
      <c r="M31" s="22"/>
      <c r="N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1"/>
      <c r="G32" s="1"/>
      <c r="H32" s="22"/>
      <c r="I32" s="2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95" top="0.75" bottom="0.75" header="0.3" footer="0.3"/>
  <pageSetup paperSize="9" scale="4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B1:Q37"/>
  <sheetViews>
    <sheetView showGridLines="0" topLeftCell="A4" zoomScale="55" zoomScaleNormal="55" workbookViewId="0"/>
  </sheetViews>
  <sheetFormatPr defaultRowHeight="15" x14ac:dyDescent="0.25"/>
  <cols>
    <col min="2" max="2" width="17.7109375" customWidth="1"/>
    <col min="3" max="3" width="2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30.85546875" customWidth="1"/>
    <col min="9" max="9" width="11.5703125" customWidth="1"/>
    <col min="10" max="10" width="12.85546875" customWidth="1"/>
    <col min="11" max="11" width="23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5.5703125" customWidth="1"/>
  </cols>
  <sheetData>
    <row r="1" spans="2:17" ht="23.25" x14ac:dyDescent="0.35">
      <c r="B1" s="45" t="s">
        <v>36</v>
      </c>
      <c r="C1" s="1"/>
      <c r="D1" s="1"/>
      <c r="E1" s="8"/>
      <c r="F1" s="25" t="s">
        <v>19</v>
      </c>
      <c r="G1" s="29"/>
      <c r="H1" s="29"/>
      <c r="I1" s="29"/>
      <c r="J1" s="29"/>
      <c r="K1" s="29"/>
      <c r="L1" s="30"/>
      <c r="M1" s="31"/>
      <c r="N1" s="8"/>
      <c r="O1" s="8"/>
      <c r="P1" s="8"/>
      <c r="Q1" s="1"/>
    </row>
    <row r="2" spans="2:17" ht="23.25" x14ac:dyDescent="0.35">
      <c r="B2" s="45" t="s">
        <v>1</v>
      </c>
      <c r="C2" s="1"/>
      <c r="D2" s="1"/>
      <c r="E2" s="8"/>
      <c r="F2" s="26" t="s">
        <v>20</v>
      </c>
      <c r="G2" s="29"/>
      <c r="H2" s="29"/>
      <c r="I2" s="29"/>
      <c r="J2" s="29"/>
      <c r="K2" s="29"/>
      <c r="L2" s="30"/>
      <c r="M2" s="31"/>
      <c r="N2" s="8"/>
      <c r="O2" s="8"/>
      <c r="P2" s="8"/>
      <c r="Q2" s="1"/>
    </row>
    <row r="3" spans="2:17" ht="21" x14ac:dyDescent="0.35">
      <c r="B3" s="45" t="s">
        <v>52</v>
      </c>
      <c r="C3" s="1"/>
      <c r="D3" s="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"/>
    </row>
    <row r="4" spans="2:17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78</v>
      </c>
      <c r="H4" s="2"/>
      <c r="I4" s="2"/>
      <c r="J4" s="2"/>
      <c r="K4" s="2"/>
      <c r="L4" s="2"/>
      <c r="M4" s="2"/>
      <c r="N4" s="2" t="s">
        <v>45</v>
      </c>
      <c r="O4" s="2"/>
      <c r="P4" s="2"/>
      <c r="Q4" s="3"/>
    </row>
    <row r="5" spans="2:17" ht="21" x14ac:dyDescent="0.35">
      <c r="B5" s="45" t="s">
        <v>50</v>
      </c>
      <c r="C5" s="1"/>
      <c r="D5" s="3"/>
      <c r="E5" s="2"/>
      <c r="F5" s="11"/>
      <c r="G5" s="11"/>
      <c r="H5" s="11"/>
      <c r="I5" s="11"/>
      <c r="J5" s="11"/>
      <c r="K5" s="11"/>
      <c r="L5" s="2"/>
      <c r="M5" s="2"/>
      <c r="N5" s="2"/>
      <c r="O5" s="2"/>
      <c r="P5" s="2"/>
      <c r="Q5" s="3"/>
    </row>
    <row r="6" spans="2:17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2:17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2:17" s="33" customFormat="1" ht="84" x14ac:dyDescent="0.25">
      <c r="B8" s="34" t="s">
        <v>21</v>
      </c>
      <c r="C8" s="35" t="s">
        <v>79</v>
      </c>
      <c r="D8" s="35" t="s">
        <v>23</v>
      </c>
      <c r="E8" s="34" t="s">
        <v>24</v>
      </c>
      <c r="F8" s="34" t="s">
        <v>25</v>
      </c>
      <c r="G8" s="34" t="s">
        <v>26</v>
      </c>
      <c r="H8" s="53" t="s">
        <v>27</v>
      </c>
      <c r="I8" s="54" t="s">
        <v>28</v>
      </c>
      <c r="J8" s="53" t="s">
        <v>15</v>
      </c>
      <c r="K8" s="57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2:17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2:17" ht="29.25" customHeight="1" x14ac:dyDescent="0.35">
      <c r="B10" s="42">
        <v>43400</v>
      </c>
      <c r="C10" s="51">
        <v>6581.74</v>
      </c>
      <c r="D10" s="49">
        <f t="shared" ref="D10:D23" si="0">C10*19.5%</f>
        <v>1283.4393</v>
      </c>
      <c r="E10" s="51">
        <v>126.71413413600001</v>
      </c>
      <c r="F10" s="51">
        <v>0</v>
      </c>
      <c r="G10" s="51">
        <v>1325.3547562859999</v>
      </c>
      <c r="H10" s="51">
        <v>72.764427995714286</v>
      </c>
      <c r="I10" s="51">
        <v>31.3889481</v>
      </c>
      <c r="J10" s="51">
        <v>0</v>
      </c>
      <c r="K10" s="51">
        <v>4.6055415000000002E-2</v>
      </c>
      <c r="L10" s="51">
        <v>0</v>
      </c>
      <c r="M10" s="51">
        <v>0</v>
      </c>
      <c r="N10" s="51">
        <v>0</v>
      </c>
      <c r="O10" s="49">
        <f>SUM(E10:N10)</f>
        <v>1556.2683219327141</v>
      </c>
      <c r="P10" s="49">
        <f>O10-D10</f>
        <v>272.82902193271411</v>
      </c>
      <c r="Q10" s="7"/>
    </row>
    <row r="11" spans="2:17" ht="29.25" customHeight="1" x14ac:dyDescent="0.35">
      <c r="B11" s="42">
        <f>B10+1</f>
        <v>43401</v>
      </c>
      <c r="C11" s="51">
        <v>6581.74</v>
      </c>
      <c r="D11" s="49">
        <f t="shared" si="0"/>
        <v>1283.4393</v>
      </c>
      <c r="E11" s="51">
        <v>126.712579452</v>
      </c>
      <c r="F11" s="51">
        <v>0</v>
      </c>
      <c r="G11" s="51">
        <v>1325.6033510050004</v>
      </c>
      <c r="H11" s="51">
        <v>72.764427995714286</v>
      </c>
      <c r="I11" s="51">
        <v>31.115576099999998</v>
      </c>
      <c r="J11" s="51">
        <v>0</v>
      </c>
      <c r="K11" s="51">
        <v>4.6055415000000002E-2</v>
      </c>
      <c r="L11" s="51">
        <v>0</v>
      </c>
      <c r="M11" s="51">
        <v>0</v>
      </c>
      <c r="N11" s="51">
        <v>0</v>
      </c>
      <c r="O11" s="49">
        <f t="shared" ref="O11:O23" si="1">SUM(E11:N11)</f>
        <v>1556.2419899677145</v>
      </c>
      <c r="P11" s="49">
        <f t="shared" ref="P11:P23" si="2">O11-D11</f>
        <v>272.80268996771451</v>
      </c>
      <c r="Q11" s="7"/>
    </row>
    <row r="12" spans="2:17" ht="29.25" customHeight="1" x14ac:dyDescent="0.35">
      <c r="B12" s="42">
        <f>B11+1</f>
        <v>43402</v>
      </c>
      <c r="C12" s="51">
        <v>6581.74</v>
      </c>
      <c r="D12" s="49">
        <f t="shared" si="0"/>
        <v>1283.4393</v>
      </c>
      <c r="E12" s="51">
        <v>126.711024768</v>
      </c>
      <c r="F12" s="51">
        <v>0</v>
      </c>
      <c r="G12" s="51">
        <v>1300.861046665</v>
      </c>
      <c r="H12" s="51">
        <v>72.764427995714286</v>
      </c>
      <c r="I12" s="51">
        <v>30.043109000000001</v>
      </c>
      <c r="J12" s="51">
        <v>0</v>
      </c>
      <c r="K12" s="51">
        <v>4.5926615000000004E-2</v>
      </c>
      <c r="L12" s="51">
        <v>0</v>
      </c>
      <c r="M12" s="51">
        <v>0</v>
      </c>
      <c r="N12" s="51">
        <v>0</v>
      </c>
      <c r="O12" s="49">
        <f t="shared" si="1"/>
        <v>1530.4255350437143</v>
      </c>
      <c r="P12" s="49">
        <f t="shared" si="2"/>
        <v>246.98623504371426</v>
      </c>
      <c r="Q12" s="7"/>
    </row>
    <row r="13" spans="2:17" ht="29.25" customHeight="1" x14ac:dyDescent="0.35">
      <c r="B13" s="42">
        <f t="shared" ref="B13:B23" si="3">B12+1</f>
        <v>43403</v>
      </c>
      <c r="C13" s="51">
        <v>6581.74</v>
      </c>
      <c r="D13" s="49">
        <f t="shared" si="0"/>
        <v>1283.4393</v>
      </c>
      <c r="E13" s="51">
        <v>126.70947008400002</v>
      </c>
      <c r="F13" s="51">
        <v>0</v>
      </c>
      <c r="G13" s="51">
        <v>1286.107821196</v>
      </c>
      <c r="H13" s="51">
        <v>72.764427995714286</v>
      </c>
      <c r="I13" s="51">
        <v>28.522709299999999</v>
      </c>
      <c r="J13" s="51">
        <v>0</v>
      </c>
      <c r="K13" s="51">
        <v>14.169750315</v>
      </c>
      <c r="L13" s="51">
        <v>0</v>
      </c>
      <c r="M13" s="51">
        <v>0</v>
      </c>
      <c r="N13" s="51">
        <v>0</v>
      </c>
      <c r="O13" s="49">
        <f t="shared" si="1"/>
        <v>1528.2741788907144</v>
      </c>
      <c r="P13" s="49">
        <f t="shared" si="2"/>
        <v>244.83487889071444</v>
      </c>
      <c r="Q13" s="7"/>
    </row>
    <row r="14" spans="2:17" ht="29.25" customHeight="1" x14ac:dyDescent="0.35">
      <c r="B14" s="42">
        <f t="shared" si="3"/>
        <v>43404</v>
      </c>
      <c r="C14" s="51">
        <v>6581.74</v>
      </c>
      <c r="D14" s="49">
        <f t="shared" si="0"/>
        <v>1283.4393</v>
      </c>
      <c r="E14" s="51">
        <v>126.7079154</v>
      </c>
      <c r="F14" s="51">
        <v>0</v>
      </c>
      <c r="G14" s="51">
        <v>1300.8520556179999</v>
      </c>
      <c r="H14" s="51">
        <v>72.764427995714286</v>
      </c>
      <c r="I14" s="51">
        <v>28.285080700000002</v>
      </c>
      <c r="J14" s="51">
        <v>0</v>
      </c>
      <c r="K14" s="51">
        <v>0.24174211499999998</v>
      </c>
      <c r="L14" s="51">
        <v>0</v>
      </c>
      <c r="M14" s="51">
        <v>0</v>
      </c>
      <c r="N14" s="51">
        <v>0</v>
      </c>
      <c r="O14" s="49">
        <f t="shared" si="1"/>
        <v>1528.8512218287142</v>
      </c>
      <c r="P14" s="49">
        <f t="shared" si="2"/>
        <v>245.41192182871418</v>
      </c>
      <c r="Q14" s="7"/>
    </row>
    <row r="15" spans="2:17" ht="29.25" customHeight="1" x14ac:dyDescent="0.35">
      <c r="B15" s="42">
        <f t="shared" si="3"/>
        <v>43405</v>
      </c>
      <c r="C15" s="51">
        <v>6581.74</v>
      </c>
      <c r="D15" s="49">
        <f t="shared" si="0"/>
        <v>1283.4393</v>
      </c>
      <c r="E15" s="51">
        <v>126.70636071599999</v>
      </c>
      <c r="F15" s="51">
        <v>0</v>
      </c>
      <c r="G15" s="51">
        <v>1181.0743677809999</v>
      </c>
      <c r="H15" s="51">
        <v>72.764427995714286</v>
      </c>
      <c r="I15" s="51">
        <v>26.976214250000002</v>
      </c>
      <c r="J15" s="51">
        <v>0</v>
      </c>
      <c r="K15" s="51">
        <v>0.24174211499999998</v>
      </c>
      <c r="L15" s="51">
        <v>0</v>
      </c>
      <c r="M15" s="51">
        <v>0</v>
      </c>
      <c r="N15" s="51">
        <v>0</v>
      </c>
      <c r="O15" s="49">
        <f t="shared" si="1"/>
        <v>1407.7631128577143</v>
      </c>
      <c r="P15" s="49">
        <f t="shared" si="2"/>
        <v>124.3238128577143</v>
      </c>
      <c r="Q15" s="7"/>
    </row>
    <row r="16" spans="2:17" ht="29.25" customHeight="1" x14ac:dyDescent="0.35">
      <c r="B16" s="42">
        <f t="shared" si="3"/>
        <v>43406</v>
      </c>
      <c r="C16" s="51">
        <v>6581.74</v>
      </c>
      <c r="D16" s="49">
        <f t="shared" si="0"/>
        <v>1283.4393</v>
      </c>
      <c r="E16" s="51">
        <v>126.70480603199999</v>
      </c>
      <c r="F16" s="51">
        <v>0</v>
      </c>
      <c r="G16" s="51">
        <v>1201.2038117980001</v>
      </c>
      <c r="H16" s="51">
        <v>72.764427995714286</v>
      </c>
      <c r="I16" s="51">
        <v>26.883892849999999</v>
      </c>
      <c r="J16" s="51">
        <v>0</v>
      </c>
      <c r="K16" s="51">
        <v>0.239808415</v>
      </c>
      <c r="L16" s="51">
        <v>0</v>
      </c>
      <c r="M16" s="51">
        <v>0</v>
      </c>
      <c r="N16" s="51">
        <v>0</v>
      </c>
      <c r="O16" s="49">
        <f t="shared" si="1"/>
        <v>1427.7967470907142</v>
      </c>
      <c r="P16" s="49">
        <f t="shared" si="2"/>
        <v>144.35744709071423</v>
      </c>
      <c r="Q16" s="7"/>
    </row>
    <row r="17" spans="2:17" ht="29.25" customHeight="1" x14ac:dyDescent="0.35">
      <c r="B17" s="42">
        <f t="shared" si="3"/>
        <v>43407</v>
      </c>
      <c r="C17" s="51">
        <v>6581.74</v>
      </c>
      <c r="D17" s="49">
        <f t="shared" si="0"/>
        <v>1283.4393</v>
      </c>
      <c r="E17" s="51">
        <v>126.70325134799999</v>
      </c>
      <c r="F17" s="51">
        <v>0</v>
      </c>
      <c r="G17" s="51">
        <v>1201.4296958130001</v>
      </c>
      <c r="H17" s="51">
        <v>72.764427995714286</v>
      </c>
      <c r="I17" s="51">
        <v>26.279181550000001</v>
      </c>
      <c r="J17" s="51">
        <v>0</v>
      </c>
      <c r="K17" s="51">
        <v>0.239808415</v>
      </c>
      <c r="L17" s="51">
        <v>0</v>
      </c>
      <c r="M17" s="51">
        <v>0</v>
      </c>
      <c r="N17" s="51">
        <v>0</v>
      </c>
      <c r="O17" s="49">
        <f t="shared" si="1"/>
        <v>1427.4163651217143</v>
      </c>
      <c r="P17" s="49">
        <f t="shared" si="2"/>
        <v>143.9770651217143</v>
      </c>
      <c r="Q17" s="7"/>
    </row>
    <row r="18" spans="2:17" ht="29.25" customHeight="1" x14ac:dyDescent="0.35">
      <c r="B18" s="42">
        <f t="shared" si="3"/>
        <v>43408</v>
      </c>
      <c r="C18" s="51">
        <v>6581.74</v>
      </c>
      <c r="D18" s="49">
        <f t="shared" si="0"/>
        <v>1283.4393</v>
      </c>
      <c r="E18" s="51">
        <v>126.70169666399998</v>
      </c>
      <c r="F18" s="51">
        <v>0</v>
      </c>
      <c r="G18" s="51">
        <v>1201.6555798300001</v>
      </c>
      <c r="H18" s="51">
        <v>72.764427995714286</v>
      </c>
      <c r="I18" s="51">
        <v>26.395475449999999</v>
      </c>
      <c r="J18" s="51">
        <v>0</v>
      </c>
      <c r="K18" s="51">
        <v>0.239808415</v>
      </c>
      <c r="L18" s="51">
        <v>0</v>
      </c>
      <c r="M18" s="51">
        <v>0</v>
      </c>
      <c r="N18" s="51">
        <v>0</v>
      </c>
      <c r="O18" s="49">
        <f t="shared" si="1"/>
        <v>1427.7569883547142</v>
      </c>
      <c r="P18" s="49">
        <f t="shared" si="2"/>
        <v>144.31768835471416</v>
      </c>
      <c r="Q18" s="7"/>
    </row>
    <row r="19" spans="2:17" ht="29.25" customHeight="1" x14ac:dyDescent="0.35">
      <c r="B19" s="42">
        <f t="shared" si="3"/>
        <v>43409</v>
      </c>
      <c r="C19" s="51">
        <v>6581.74</v>
      </c>
      <c r="D19" s="49">
        <f t="shared" si="0"/>
        <v>1283.4393</v>
      </c>
      <c r="E19" s="51">
        <v>126.70014198</v>
      </c>
      <c r="F19" s="51">
        <v>0</v>
      </c>
      <c r="G19" s="51">
        <v>1241.7175888450001</v>
      </c>
      <c r="H19" s="51">
        <v>72.764427995714286</v>
      </c>
      <c r="I19" s="51">
        <v>30.418759649999998</v>
      </c>
      <c r="J19" s="51">
        <v>0</v>
      </c>
      <c r="K19" s="51">
        <v>0.239808415</v>
      </c>
      <c r="L19" s="51">
        <v>0</v>
      </c>
      <c r="M19" s="51">
        <v>0</v>
      </c>
      <c r="N19" s="51">
        <v>0</v>
      </c>
      <c r="O19" s="49">
        <f t="shared" si="1"/>
        <v>1471.8407268857143</v>
      </c>
      <c r="P19" s="49">
        <f t="shared" si="2"/>
        <v>188.40142688571427</v>
      </c>
      <c r="Q19" s="7"/>
    </row>
    <row r="20" spans="2:17" ht="29.25" customHeight="1" x14ac:dyDescent="0.35">
      <c r="B20" s="42">
        <f t="shared" si="3"/>
        <v>43410</v>
      </c>
      <c r="C20" s="51">
        <v>6581.74</v>
      </c>
      <c r="D20" s="49">
        <f t="shared" si="0"/>
        <v>1283.4393</v>
      </c>
      <c r="E20" s="51">
        <v>126.698587296</v>
      </c>
      <c r="F20" s="51">
        <v>0</v>
      </c>
      <c r="G20" s="51">
        <v>1261.3613395290001</v>
      </c>
      <c r="H20" s="51">
        <v>72.764427995714286</v>
      </c>
      <c r="I20" s="51">
        <v>30.219153550000001</v>
      </c>
      <c r="J20" s="51">
        <v>0</v>
      </c>
      <c r="K20" s="51">
        <v>0.239808415</v>
      </c>
      <c r="L20" s="51">
        <v>0</v>
      </c>
      <c r="M20" s="51">
        <v>0</v>
      </c>
      <c r="N20" s="51">
        <v>0</v>
      </c>
      <c r="O20" s="49">
        <f t="shared" si="1"/>
        <v>1491.2833167857143</v>
      </c>
      <c r="P20" s="49">
        <f t="shared" si="2"/>
        <v>207.8440167857143</v>
      </c>
      <c r="Q20" s="7"/>
    </row>
    <row r="21" spans="2:17" ht="29.25" customHeight="1" x14ac:dyDescent="0.35">
      <c r="B21" s="42">
        <f t="shared" si="3"/>
        <v>43411</v>
      </c>
      <c r="C21" s="51">
        <v>6581.74</v>
      </c>
      <c r="D21" s="49">
        <f t="shared" si="0"/>
        <v>1283.4393</v>
      </c>
      <c r="E21" s="51">
        <v>126.69703261199999</v>
      </c>
      <c r="F21" s="51">
        <v>0</v>
      </c>
      <c r="G21" s="51">
        <v>1261.5981502110001</v>
      </c>
      <c r="H21" s="51">
        <v>72.764427995714286</v>
      </c>
      <c r="I21" s="51">
        <v>30.436565250000001</v>
      </c>
      <c r="J21" s="51">
        <v>0</v>
      </c>
      <c r="K21" s="51">
        <v>7.4606815000000007E-2</v>
      </c>
      <c r="L21" s="51">
        <v>0</v>
      </c>
      <c r="M21" s="51">
        <v>0</v>
      </c>
      <c r="N21" s="51">
        <v>0</v>
      </c>
      <c r="O21" s="49">
        <f t="shared" si="1"/>
        <v>1491.5707828837142</v>
      </c>
      <c r="P21" s="49">
        <f t="shared" si="2"/>
        <v>208.13148288371417</v>
      </c>
      <c r="Q21" s="7"/>
    </row>
    <row r="22" spans="2:17" ht="29.25" customHeight="1" x14ac:dyDescent="0.35">
      <c r="B22" s="42">
        <f t="shared" si="3"/>
        <v>43412</v>
      </c>
      <c r="C22" s="51">
        <v>6581.74</v>
      </c>
      <c r="D22" s="49">
        <f t="shared" si="0"/>
        <v>1283.4393</v>
      </c>
      <c r="E22" s="51">
        <v>126.695477928</v>
      </c>
      <c r="F22" s="51">
        <v>0</v>
      </c>
      <c r="G22" s="51">
        <v>1261.834960895</v>
      </c>
      <c r="H22" s="51">
        <v>72.764427995714286</v>
      </c>
      <c r="I22" s="51">
        <v>30.824234449999999</v>
      </c>
      <c r="J22" s="51">
        <v>0</v>
      </c>
      <c r="K22" s="51">
        <v>7.4606815000000007E-2</v>
      </c>
      <c r="L22" s="51">
        <v>0</v>
      </c>
      <c r="M22" s="51">
        <v>0</v>
      </c>
      <c r="N22" s="51">
        <v>0</v>
      </c>
      <c r="O22" s="49">
        <f t="shared" si="1"/>
        <v>1492.193708083714</v>
      </c>
      <c r="P22" s="49">
        <f t="shared" si="2"/>
        <v>208.754408083714</v>
      </c>
      <c r="Q22" s="7"/>
    </row>
    <row r="23" spans="2:17" ht="29.25" customHeight="1" x14ac:dyDescent="0.35">
      <c r="B23" s="42">
        <f t="shared" si="3"/>
        <v>43413</v>
      </c>
      <c r="C23" s="51">
        <v>6581.74</v>
      </c>
      <c r="D23" s="49">
        <f t="shared" si="0"/>
        <v>1283.4393</v>
      </c>
      <c r="E23" s="51">
        <v>126.693923244</v>
      </c>
      <c r="F23" s="51"/>
      <c r="G23" s="51">
        <v>1262.0717715769999</v>
      </c>
      <c r="H23" s="51">
        <v>72.764427995714286</v>
      </c>
      <c r="I23" s="51">
        <v>29.037803749999998</v>
      </c>
      <c r="J23" s="51">
        <v>0</v>
      </c>
      <c r="K23" s="51">
        <v>7.4606815000000007E-2</v>
      </c>
      <c r="L23" s="51">
        <v>0</v>
      </c>
      <c r="M23" s="51">
        <v>0</v>
      </c>
      <c r="N23" s="51">
        <v>0</v>
      </c>
      <c r="O23" s="49">
        <f t="shared" si="1"/>
        <v>1490.642533381714</v>
      </c>
      <c r="P23" s="49">
        <f t="shared" si="2"/>
        <v>207.20323338171397</v>
      </c>
      <c r="Q23" s="7"/>
    </row>
    <row r="24" spans="2:17" ht="29.25" customHeight="1" x14ac:dyDescent="0.35">
      <c r="B24" s="41" t="s">
        <v>4</v>
      </c>
      <c r="C24" s="10"/>
      <c r="D24" s="50">
        <f t="shared" ref="D24:P24" si="4">SUM(D10:D23)</f>
        <v>17968.150199999996</v>
      </c>
      <c r="E24" s="50">
        <f t="shared" si="4"/>
        <v>1773.8564016599996</v>
      </c>
      <c r="F24" s="50">
        <f t="shared" si="4"/>
        <v>0</v>
      </c>
      <c r="G24" s="50">
        <f t="shared" si="4"/>
        <v>17612.726297049001</v>
      </c>
      <c r="H24" s="50">
        <f t="shared" si="4"/>
        <v>1018.7019919400001</v>
      </c>
      <c r="I24" s="50">
        <f t="shared" si="4"/>
        <v>406.82670395000002</v>
      </c>
      <c r="J24" s="50">
        <f t="shared" si="4"/>
        <v>0</v>
      </c>
      <c r="K24" s="50">
        <f t="shared" si="4"/>
        <v>16.214134510000001</v>
      </c>
      <c r="L24" s="50">
        <f t="shared" si="4"/>
        <v>0</v>
      </c>
      <c r="M24" s="50">
        <f t="shared" si="4"/>
        <v>0</v>
      </c>
      <c r="N24" s="50">
        <f t="shared" si="4"/>
        <v>0</v>
      </c>
      <c r="O24" s="50">
        <f t="shared" si="4"/>
        <v>20828.325529108999</v>
      </c>
      <c r="P24" s="50">
        <f t="shared" si="4"/>
        <v>2860.1753291089999</v>
      </c>
      <c r="Q24" s="7"/>
    </row>
    <row r="25" spans="2:17" ht="29.25" customHeight="1" x14ac:dyDescent="0.35">
      <c r="B25" s="41" t="s">
        <v>3</v>
      </c>
      <c r="C25" s="10"/>
      <c r="D25" s="50">
        <f t="shared" ref="D25:P25" si="5">AVERAGE(D10:D23)</f>
        <v>1283.4392999999998</v>
      </c>
      <c r="E25" s="50">
        <f t="shared" si="5"/>
        <v>126.70402868999997</v>
      </c>
      <c r="F25" s="50">
        <f t="shared" si="5"/>
        <v>0</v>
      </c>
      <c r="G25" s="50">
        <f t="shared" si="5"/>
        <v>1258.0518783606428</v>
      </c>
      <c r="H25" s="50">
        <f t="shared" si="5"/>
        <v>72.764427995714286</v>
      </c>
      <c r="I25" s="50">
        <f t="shared" si="5"/>
        <v>29.059050282142859</v>
      </c>
      <c r="J25" s="50">
        <f t="shared" si="5"/>
        <v>0</v>
      </c>
      <c r="K25" s="50">
        <f t="shared" si="5"/>
        <v>1.1581524650000001</v>
      </c>
      <c r="L25" s="50">
        <f t="shared" si="5"/>
        <v>0</v>
      </c>
      <c r="M25" s="50">
        <f t="shared" si="5"/>
        <v>0</v>
      </c>
      <c r="N25" s="50">
        <f t="shared" si="5"/>
        <v>0</v>
      </c>
      <c r="O25" s="50">
        <f t="shared" si="5"/>
        <v>1487.7375377935</v>
      </c>
      <c r="P25" s="50">
        <f t="shared" si="5"/>
        <v>204.29823779349999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1"/>
      <c r="G31" s="1"/>
      <c r="H31" s="22"/>
      <c r="I31" s="22"/>
      <c r="J31" s="22"/>
      <c r="K31" s="22"/>
      <c r="L31" s="22"/>
      <c r="M31" s="22"/>
      <c r="N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1"/>
      <c r="G32" s="1"/>
      <c r="H32" s="22"/>
      <c r="I32" s="2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95" top="0.75" bottom="0.75" header="0.3" footer="0.3"/>
  <pageSetup paperSize="9" scale="4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B1:Q37"/>
  <sheetViews>
    <sheetView showGridLines="0" zoomScale="55" zoomScaleNormal="55" workbookViewId="0"/>
  </sheetViews>
  <sheetFormatPr defaultRowHeight="15" x14ac:dyDescent="0.25"/>
  <cols>
    <col min="2" max="2" width="17.7109375" customWidth="1"/>
    <col min="3" max="3" width="2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30.85546875" customWidth="1"/>
    <col min="9" max="9" width="11.5703125" customWidth="1"/>
    <col min="10" max="10" width="12.85546875" customWidth="1"/>
    <col min="11" max="11" width="23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5.5703125" customWidth="1"/>
  </cols>
  <sheetData>
    <row r="1" spans="2:17" ht="23.25" x14ac:dyDescent="0.35">
      <c r="B1" s="45" t="s">
        <v>36</v>
      </c>
      <c r="C1" s="1"/>
      <c r="D1" s="1"/>
      <c r="E1" s="8"/>
      <c r="F1" s="25" t="s">
        <v>19</v>
      </c>
      <c r="G1" s="29"/>
      <c r="H1" s="29"/>
      <c r="I1" s="29"/>
      <c r="J1" s="29"/>
      <c r="K1" s="29"/>
      <c r="L1" s="30"/>
      <c r="M1" s="31"/>
      <c r="N1" s="8"/>
      <c r="O1" s="8"/>
      <c r="P1" s="8"/>
      <c r="Q1" s="1"/>
    </row>
    <row r="2" spans="2:17" ht="23.25" x14ac:dyDescent="0.35">
      <c r="B2" s="45" t="s">
        <v>1</v>
      </c>
      <c r="C2" s="1"/>
      <c r="D2" s="1"/>
      <c r="E2" s="8"/>
      <c r="F2" s="26" t="s">
        <v>20</v>
      </c>
      <c r="G2" s="29"/>
      <c r="H2" s="29"/>
      <c r="I2" s="29"/>
      <c r="J2" s="29"/>
      <c r="K2" s="29"/>
      <c r="L2" s="30"/>
      <c r="M2" s="31"/>
      <c r="N2" s="8"/>
      <c r="O2" s="8"/>
      <c r="P2" s="8"/>
      <c r="Q2" s="1"/>
    </row>
    <row r="3" spans="2:17" ht="21" x14ac:dyDescent="0.35">
      <c r="B3" s="45" t="s">
        <v>52</v>
      </c>
      <c r="C3" s="1"/>
      <c r="D3" s="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"/>
    </row>
    <row r="4" spans="2:17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80</v>
      </c>
      <c r="H4" s="2"/>
      <c r="I4" s="2"/>
      <c r="J4" s="2"/>
      <c r="K4" s="2"/>
      <c r="L4" s="2"/>
      <c r="M4" s="2"/>
      <c r="N4" s="2" t="s">
        <v>45</v>
      </c>
      <c r="O4" s="2"/>
      <c r="P4" s="2"/>
      <c r="Q4" s="3"/>
    </row>
    <row r="5" spans="2:17" ht="21" x14ac:dyDescent="0.35">
      <c r="B5" s="45" t="s">
        <v>50</v>
      </c>
      <c r="C5" s="1"/>
      <c r="D5" s="3"/>
      <c r="E5" s="2"/>
      <c r="F5" s="11"/>
      <c r="G5" s="11"/>
      <c r="H5" s="11"/>
      <c r="I5" s="11"/>
      <c r="J5" s="11"/>
      <c r="K5" s="11"/>
      <c r="L5" s="2"/>
      <c r="M5" s="2"/>
      <c r="N5" s="2"/>
      <c r="O5" s="2"/>
      <c r="P5" s="2"/>
      <c r="Q5" s="3"/>
    </row>
    <row r="6" spans="2:17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2:17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2:17" s="33" customFormat="1" ht="84" x14ac:dyDescent="0.25">
      <c r="B8" s="34" t="s">
        <v>21</v>
      </c>
      <c r="C8" s="35" t="s">
        <v>81</v>
      </c>
      <c r="D8" s="35" t="s">
        <v>23</v>
      </c>
      <c r="E8" s="34" t="s">
        <v>24</v>
      </c>
      <c r="F8" s="34" t="s">
        <v>25</v>
      </c>
      <c r="G8" s="34" t="s">
        <v>26</v>
      </c>
      <c r="H8" s="53" t="s">
        <v>27</v>
      </c>
      <c r="I8" s="54" t="s">
        <v>28</v>
      </c>
      <c r="J8" s="53" t="s">
        <v>15</v>
      </c>
      <c r="K8" s="57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2:17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2:17" ht="29.25" customHeight="1" x14ac:dyDescent="0.35">
      <c r="B10" s="42">
        <v>43414</v>
      </c>
      <c r="C10" s="51">
        <v>6564.94</v>
      </c>
      <c r="D10" s="49">
        <f t="shared" ref="D10:D23" si="0">C10*19.5%</f>
        <v>1280.1632999999999</v>
      </c>
      <c r="E10" s="51">
        <v>126.69236855999999</v>
      </c>
      <c r="F10" s="51">
        <v>0</v>
      </c>
      <c r="G10" s="51">
        <v>1262.3085822610001</v>
      </c>
      <c r="H10" s="51">
        <v>67.382476264357095</v>
      </c>
      <c r="I10" s="51">
        <v>31.752433450000002</v>
      </c>
      <c r="J10" s="51">
        <v>0</v>
      </c>
      <c r="K10" s="51">
        <v>7.4606815000000007E-2</v>
      </c>
      <c r="L10" s="51">
        <v>0</v>
      </c>
      <c r="M10" s="51">
        <v>0</v>
      </c>
      <c r="N10" s="51">
        <v>0</v>
      </c>
      <c r="O10" s="49">
        <f>SUM(E10:N10)</f>
        <v>1488.210467350357</v>
      </c>
      <c r="P10" s="49">
        <f>O10-D10</f>
        <v>208.04716735035709</v>
      </c>
      <c r="Q10" s="7"/>
    </row>
    <row r="11" spans="2:17" ht="29.25" customHeight="1" x14ac:dyDescent="0.35">
      <c r="B11" s="42">
        <f>B10+1</f>
        <v>43415</v>
      </c>
      <c r="C11" s="51">
        <v>6564.94</v>
      </c>
      <c r="D11" s="49">
        <f t="shared" si="0"/>
        <v>1280.1632999999999</v>
      </c>
      <c r="E11" s="51">
        <v>126.69081387599999</v>
      </c>
      <c r="F11" s="51">
        <v>0</v>
      </c>
      <c r="G11" s="51">
        <v>1262.5453929429998</v>
      </c>
      <c r="H11" s="51">
        <v>67.382476264357123</v>
      </c>
      <c r="I11" s="51">
        <v>31.334326449999999</v>
      </c>
      <c r="J11" s="51">
        <v>0</v>
      </c>
      <c r="K11" s="51">
        <v>7.4606815000000007E-2</v>
      </c>
      <c r="L11" s="51">
        <v>0</v>
      </c>
      <c r="M11" s="51">
        <v>0</v>
      </c>
      <c r="N11" s="51">
        <v>0</v>
      </c>
      <c r="O11" s="49">
        <f t="shared" ref="O11:O23" si="1">SUM(E11:N11)</f>
        <v>1488.0276163483568</v>
      </c>
      <c r="P11" s="49">
        <f t="shared" ref="P11:P23" si="2">O11-D11</f>
        <v>207.86431634835685</v>
      </c>
      <c r="Q11" s="7"/>
    </row>
    <row r="12" spans="2:17" ht="29.25" customHeight="1" x14ac:dyDescent="0.35">
      <c r="B12" s="42">
        <f>B11+1</f>
        <v>43416</v>
      </c>
      <c r="C12" s="51">
        <v>6564.94</v>
      </c>
      <c r="D12" s="49">
        <f t="shared" si="0"/>
        <v>1280.1632999999999</v>
      </c>
      <c r="E12" s="51">
        <v>131.49275919199999</v>
      </c>
      <c r="F12" s="51">
        <v>0</v>
      </c>
      <c r="G12" s="51">
        <v>1262.7822036269999</v>
      </c>
      <c r="H12" s="51">
        <v>67.382476264357123</v>
      </c>
      <c r="I12" s="51">
        <v>37.499143150000002</v>
      </c>
      <c r="J12" s="51">
        <v>0</v>
      </c>
      <c r="K12" s="51">
        <v>7.4606815000000007E-2</v>
      </c>
      <c r="L12" s="51">
        <v>0</v>
      </c>
      <c r="M12" s="51">
        <v>0</v>
      </c>
      <c r="N12" s="51">
        <v>0</v>
      </c>
      <c r="O12" s="49">
        <f t="shared" si="1"/>
        <v>1499.231189048357</v>
      </c>
      <c r="P12" s="49">
        <f t="shared" si="2"/>
        <v>219.06788904835707</v>
      </c>
      <c r="Q12" s="7"/>
    </row>
    <row r="13" spans="2:17" ht="29.25" customHeight="1" x14ac:dyDescent="0.35">
      <c r="B13" s="42">
        <f t="shared" ref="B13:B23" si="3">B12+1</f>
        <v>43417</v>
      </c>
      <c r="C13" s="51">
        <v>6564.94</v>
      </c>
      <c r="D13" s="49">
        <f t="shared" si="0"/>
        <v>1280.1632999999999</v>
      </c>
      <c r="E13" s="51">
        <v>126.687704508</v>
      </c>
      <c r="F13" s="51">
        <v>0</v>
      </c>
      <c r="G13" s="51">
        <v>1263.0190143090001</v>
      </c>
      <c r="H13" s="51">
        <v>67.382476264357123</v>
      </c>
      <c r="I13" s="51">
        <v>36.592962350000001</v>
      </c>
      <c r="J13" s="51">
        <v>0</v>
      </c>
      <c r="K13" s="51">
        <v>7.4417115000000006E-2</v>
      </c>
      <c r="L13" s="51">
        <v>0</v>
      </c>
      <c r="M13" s="51">
        <v>0</v>
      </c>
      <c r="N13" s="51">
        <v>0</v>
      </c>
      <c r="O13" s="49">
        <f t="shared" si="1"/>
        <v>1493.7565745463573</v>
      </c>
      <c r="P13" s="49">
        <f t="shared" si="2"/>
        <v>213.59327454635741</v>
      </c>
      <c r="Q13" s="7"/>
    </row>
    <row r="14" spans="2:17" ht="29.25" customHeight="1" x14ac:dyDescent="0.35">
      <c r="B14" s="42">
        <f t="shared" si="3"/>
        <v>43418</v>
      </c>
      <c r="C14" s="51">
        <v>6564.94</v>
      </c>
      <c r="D14" s="49">
        <f t="shared" si="0"/>
        <v>1280.1632999999999</v>
      </c>
      <c r="E14" s="51">
        <v>126.686149824</v>
      </c>
      <c r="F14" s="51">
        <v>0</v>
      </c>
      <c r="G14" s="51">
        <v>1263.255824993</v>
      </c>
      <c r="H14" s="51">
        <v>67.382476264357123</v>
      </c>
      <c r="I14" s="51">
        <v>35.583909550000001</v>
      </c>
      <c r="J14" s="51">
        <v>0</v>
      </c>
      <c r="K14" s="51">
        <v>7.4417115000000006E-2</v>
      </c>
      <c r="L14" s="51">
        <v>0</v>
      </c>
      <c r="M14" s="51">
        <v>0</v>
      </c>
      <c r="N14" s="51">
        <v>0</v>
      </c>
      <c r="O14" s="49">
        <f t="shared" si="1"/>
        <v>1492.9827777463572</v>
      </c>
      <c r="P14" s="49">
        <f t="shared" si="2"/>
        <v>212.81947774635728</v>
      </c>
      <c r="Q14" s="7"/>
    </row>
    <row r="15" spans="2:17" ht="29.25" customHeight="1" x14ac:dyDescent="0.35">
      <c r="B15" s="42">
        <f t="shared" si="3"/>
        <v>43419</v>
      </c>
      <c r="C15" s="51">
        <v>6564.94</v>
      </c>
      <c r="D15" s="49">
        <f t="shared" si="0"/>
        <v>1280.1632999999999</v>
      </c>
      <c r="E15" s="51">
        <v>126.68459514000001</v>
      </c>
      <c r="F15" s="51">
        <v>0</v>
      </c>
      <c r="G15" s="51">
        <v>1263.4926356749995</v>
      </c>
      <c r="H15" s="51">
        <v>67.382476264357123</v>
      </c>
      <c r="I15" s="51">
        <v>36.037045749999997</v>
      </c>
      <c r="J15" s="51">
        <v>0</v>
      </c>
      <c r="K15" s="51">
        <v>7.2668215000000008E-2</v>
      </c>
      <c r="L15" s="51">
        <v>0</v>
      </c>
      <c r="M15" s="51">
        <v>0</v>
      </c>
      <c r="N15" s="51">
        <v>0</v>
      </c>
      <c r="O15" s="49">
        <f t="shared" si="1"/>
        <v>1493.6694210443568</v>
      </c>
      <c r="P15" s="49">
        <f t="shared" si="2"/>
        <v>213.50612104435686</v>
      </c>
      <c r="Q15" s="7"/>
    </row>
    <row r="16" spans="2:17" ht="29.25" customHeight="1" x14ac:dyDescent="0.35">
      <c r="B16" s="42">
        <f t="shared" si="3"/>
        <v>43420</v>
      </c>
      <c r="C16" s="51">
        <v>6564.94</v>
      </c>
      <c r="D16" s="49">
        <f t="shared" si="0"/>
        <v>1280.1632999999999</v>
      </c>
      <c r="E16" s="51">
        <v>126.683040456</v>
      </c>
      <c r="F16" s="51">
        <v>0</v>
      </c>
      <c r="G16" s="51">
        <v>1263.7294463589999</v>
      </c>
      <c r="H16" s="51">
        <v>67.382476264357123</v>
      </c>
      <c r="I16" s="51">
        <v>35.67075285</v>
      </c>
      <c r="J16" s="51">
        <v>0</v>
      </c>
      <c r="K16" s="51">
        <v>7.5478315000000004E-2</v>
      </c>
      <c r="L16" s="51">
        <v>0</v>
      </c>
      <c r="M16" s="51">
        <v>0</v>
      </c>
      <c r="N16" s="51">
        <v>0</v>
      </c>
      <c r="O16" s="49">
        <f t="shared" si="1"/>
        <v>1493.5411942443573</v>
      </c>
      <c r="P16" s="49">
        <f t="shared" si="2"/>
        <v>213.37789424435732</v>
      </c>
      <c r="Q16" s="7"/>
    </row>
    <row r="17" spans="2:17" ht="29.25" customHeight="1" x14ac:dyDescent="0.35">
      <c r="B17" s="42">
        <f t="shared" si="3"/>
        <v>43421</v>
      </c>
      <c r="C17" s="51">
        <v>6564.94</v>
      </c>
      <c r="D17" s="49">
        <f t="shared" si="0"/>
        <v>1280.1632999999999</v>
      </c>
      <c r="E17" s="51">
        <v>126.681485772</v>
      </c>
      <c r="F17" s="51">
        <v>0</v>
      </c>
      <c r="G17" s="51">
        <v>1263.9662570410001</v>
      </c>
      <c r="H17" s="51">
        <v>67.382476264357123</v>
      </c>
      <c r="I17" s="51">
        <v>31.184876750000001</v>
      </c>
      <c r="J17" s="51">
        <v>0</v>
      </c>
      <c r="K17" s="51">
        <v>7.5324015000000008E-2</v>
      </c>
      <c r="L17" s="51">
        <v>0</v>
      </c>
      <c r="M17" s="51">
        <v>0</v>
      </c>
      <c r="N17" s="51">
        <v>0</v>
      </c>
      <c r="O17" s="49">
        <f t="shared" si="1"/>
        <v>1489.2904198423573</v>
      </c>
      <c r="P17" s="49">
        <f t="shared" si="2"/>
        <v>209.12711984235739</v>
      </c>
      <c r="Q17" s="7"/>
    </row>
    <row r="18" spans="2:17" ht="29.25" customHeight="1" x14ac:dyDescent="0.35">
      <c r="B18" s="42">
        <f t="shared" si="3"/>
        <v>43422</v>
      </c>
      <c r="C18" s="51">
        <v>6564.94</v>
      </c>
      <c r="D18" s="49">
        <f t="shared" si="0"/>
        <v>1280.1632999999999</v>
      </c>
      <c r="E18" s="51">
        <v>126.67993108800002</v>
      </c>
      <c r="F18" s="51">
        <v>0</v>
      </c>
      <c r="G18" s="51">
        <v>1264.203067724</v>
      </c>
      <c r="H18" s="51">
        <v>67.382476264357123</v>
      </c>
      <c r="I18" s="51">
        <v>31.192629149999998</v>
      </c>
      <c r="J18" s="51">
        <v>0</v>
      </c>
      <c r="K18" s="51">
        <v>7.5324015000000008E-2</v>
      </c>
      <c r="L18" s="51">
        <v>0</v>
      </c>
      <c r="M18" s="51">
        <v>0</v>
      </c>
      <c r="N18" s="51">
        <v>0</v>
      </c>
      <c r="O18" s="49">
        <f t="shared" si="1"/>
        <v>1489.5334282413571</v>
      </c>
      <c r="P18" s="49">
        <f t="shared" si="2"/>
        <v>209.37012824135718</v>
      </c>
      <c r="Q18" s="7"/>
    </row>
    <row r="19" spans="2:17" ht="29.25" customHeight="1" x14ac:dyDescent="0.35">
      <c r="B19" s="42">
        <f t="shared" si="3"/>
        <v>43423</v>
      </c>
      <c r="C19" s="51">
        <v>6564.94</v>
      </c>
      <c r="D19" s="49">
        <f t="shared" si="0"/>
        <v>1280.1632999999999</v>
      </c>
      <c r="E19" s="51">
        <v>126.67837640399999</v>
      </c>
      <c r="F19" s="51">
        <v>0</v>
      </c>
      <c r="G19" s="51">
        <v>1288.6352339290004</v>
      </c>
      <c r="H19" s="51">
        <v>67.382476264357123</v>
      </c>
      <c r="I19" s="51">
        <v>35.534617750000002</v>
      </c>
      <c r="J19" s="51">
        <v>0</v>
      </c>
      <c r="K19" s="51">
        <v>7.5324015000000008E-2</v>
      </c>
      <c r="L19" s="51">
        <v>0</v>
      </c>
      <c r="M19" s="51">
        <v>0</v>
      </c>
      <c r="N19" s="51">
        <v>0</v>
      </c>
      <c r="O19" s="49">
        <f t="shared" si="1"/>
        <v>1518.3060283623574</v>
      </c>
      <c r="P19" s="49">
        <f t="shared" si="2"/>
        <v>238.1427283623575</v>
      </c>
      <c r="Q19" s="7"/>
    </row>
    <row r="20" spans="2:17" ht="29.25" customHeight="1" x14ac:dyDescent="0.35">
      <c r="B20" s="42">
        <f t="shared" si="3"/>
        <v>43424</v>
      </c>
      <c r="C20" s="51">
        <v>6564.94</v>
      </c>
      <c r="D20" s="49">
        <f t="shared" si="0"/>
        <v>1280.1632999999999</v>
      </c>
      <c r="E20" s="51">
        <v>126.67682172000001</v>
      </c>
      <c r="F20" s="51">
        <v>0</v>
      </c>
      <c r="G20" s="51">
        <v>1337.2335162170002</v>
      </c>
      <c r="H20" s="51">
        <v>67.382476264357123</v>
      </c>
      <c r="I20" s="51">
        <v>34.757597150000002</v>
      </c>
      <c r="J20" s="51">
        <v>0</v>
      </c>
      <c r="K20" s="51">
        <v>7.5324015000000008E-2</v>
      </c>
      <c r="L20" s="51">
        <v>0</v>
      </c>
      <c r="M20" s="51">
        <v>0</v>
      </c>
      <c r="N20" s="51">
        <v>0</v>
      </c>
      <c r="O20" s="49">
        <f t="shared" si="1"/>
        <v>1566.1257353663573</v>
      </c>
      <c r="P20" s="49">
        <f t="shared" si="2"/>
        <v>285.96243536635734</v>
      </c>
      <c r="Q20" s="7"/>
    </row>
    <row r="21" spans="2:17" ht="29.25" customHeight="1" x14ac:dyDescent="0.35">
      <c r="B21" s="42">
        <f t="shared" si="3"/>
        <v>43425</v>
      </c>
      <c r="C21" s="51">
        <v>6564.94</v>
      </c>
      <c r="D21" s="49">
        <f t="shared" si="0"/>
        <v>1280.1632999999999</v>
      </c>
      <c r="E21" s="51">
        <v>126.67526703600001</v>
      </c>
      <c r="F21" s="51">
        <v>0</v>
      </c>
      <c r="G21" s="51">
        <v>1337.4846985039999</v>
      </c>
      <c r="H21" s="51">
        <v>67.382476264357123</v>
      </c>
      <c r="I21" s="51">
        <v>39.038592950000002</v>
      </c>
      <c r="J21" s="51">
        <v>0</v>
      </c>
      <c r="K21" s="51">
        <v>7.5324015000000008E-2</v>
      </c>
      <c r="L21" s="51">
        <v>0</v>
      </c>
      <c r="M21" s="51">
        <v>0</v>
      </c>
      <c r="N21" s="51">
        <v>0</v>
      </c>
      <c r="O21" s="49">
        <f t="shared" si="1"/>
        <v>1570.656358769357</v>
      </c>
      <c r="P21" s="49">
        <f t="shared" si="2"/>
        <v>290.49305876935705</v>
      </c>
      <c r="Q21" s="7"/>
    </row>
    <row r="22" spans="2:17" ht="29.25" customHeight="1" x14ac:dyDescent="0.35">
      <c r="B22" s="42">
        <f t="shared" si="3"/>
        <v>43426</v>
      </c>
      <c r="C22" s="51">
        <v>6564.94</v>
      </c>
      <c r="D22" s="49">
        <f t="shared" si="0"/>
        <v>1280.1632999999999</v>
      </c>
      <c r="E22" s="51">
        <v>126.673712352</v>
      </c>
      <c r="F22" s="51">
        <v>0</v>
      </c>
      <c r="G22" s="51">
        <v>1355.938781008</v>
      </c>
      <c r="H22" s="51">
        <v>67.382476264357123</v>
      </c>
      <c r="I22" s="51">
        <v>35.852444050000003</v>
      </c>
      <c r="J22" s="51">
        <v>0</v>
      </c>
      <c r="K22" s="51">
        <v>7.5324015000000008E-2</v>
      </c>
      <c r="L22" s="51">
        <v>0</v>
      </c>
      <c r="M22" s="51">
        <v>0</v>
      </c>
      <c r="N22" s="51">
        <v>0</v>
      </c>
      <c r="O22" s="49">
        <f t="shared" si="1"/>
        <v>1585.9227376893571</v>
      </c>
      <c r="P22" s="49">
        <f t="shared" si="2"/>
        <v>305.75943768935713</v>
      </c>
      <c r="Q22" s="7"/>
    </row>
    <row r="23" spans="2:17" ht="29.25" customHeight="1" x14ac:dyDescent="0.35">
      <c r="B23" s="42">
        <f t="shared" si="3"/>
        <v>43427</v>
      </c>
      <c r="C23" s="51">
        <v>6564.94</v>
      </c>
      <c r="D23" s="49">
        <f t="shared" si="0"/>
        <v>1280.1632999999999</v>
      </c>
      <c r="E23" s="51">
        <v>126.67215766800001</v>
      </c>
      <c r="F23" s="51">
        <v>0</v>
      </c>
      <c r="G23" s="51">
        <v>1356.1938935149999</v>
      </c>
      <c r="H23" s="51">
        <v>67.382476264357123</v>
      </c>
      <c r="I23" s="51">
        <v>35.825100749999997</v>
      </c>
      <c r="J23" s="51">
        <v>0</v>
      </c>
      <c r="K23" s="51">
        <v>7.5324015000000008E-2</v>
      </c>
      <c r="L23" s="51">
        <v>0</v>
      </c>
      <c r="M23" s="51">
        <v>0</v>
      </c>
      <c r="N23" s="51">
        <v>0</v>
      </c>
      <c r="O23" s="49">
        <f t="shared" si="1"/>
        <v>1586.148952212357</v>
      </c>
      <c r="P23" s="49">
        <f t="shared" si="2"/>
        <v>305.98565221235708</v>
      </c>
      <c r="Q23" s="7"/>
    </row>
    <row r="24" spans="2:17" ht="29.25" customHeight="1" x14ac:dyDescent="0.35">
      <c r="B24" s="41" t="s">
        <v>4</v>
      </c>
      <c r="C24" s="10"/>
      <c r="D24" s="50">
        <f t="shared" ref="D24:P24" si="4">SUM(D10:D23)</f>
        <v>17922.286199999999</v>
      </c>
      <c r="E24" s="50">
        <f t="shared" si="4"/>
        <v>1778.3551835959997</v>
      </c>
      <c r="F24" s="50">
        <f t="shared" si="4"/>
        <v>0</v>
      </c>
      <c r="G24" s="50">
        <f t="shared" si="4"/>
        <v>18044.788548105</v>
      </c>
      <c r="H24" s="50">
        <f t="shared" si="4"/>
        <v>943.35466770099981</v>
      </c>
      <c r="I24" s="50">
        <f t="shared" si="4"/>
        <v>487.85643209999995</v>
      </c>
      <c r="J24" s="50">
        <f t="shared" si="4"/>
        <v>0</v>
      </c>
      <c r="K24" s="50">
        <f t="shared" si="4"/>
        <v>1.0480693099999998</v>
      </c>
      <c r="L24" s="50">
        <f t="shared" si="4"/>
        <v>0</v>
      </c>
      <c r="M24" s="50">
        <f t="shared" si="4"/>
        <v>0</v>
      </c>
      <c r="N24" s="50">
        <f t="shared" si="4"/>
        <v>0</v>
      </c>
      <c r="O24" s="50">
        <f t="shared" si="4"/>
        <v>21255.402900811998</v>
      </c>
      <c r="P24" s="50">
        <f t="shared" si="4"/>
        <v>3333.1167008120001</v>
      </c>
      <c r="Q24" s="7"/>
    </row>
    <row r="25" spans="2:17" ht="29.25" customHeight="1" x14ac:dyDescent="0.35">
      <c r="B25" s="41" t="s">
        <v>3</v>
      </c>
      <c r="C25" s="10"/>
      <c r="D25" s="50">
        <f t="shared" ref="D25:P25" si="5">AVERAGE(D10:D23)</f>
        <v>1280.1632999999999</v>
      </c>
      <c r="E25" s="50">
        <f t="shared" si="5"/>
        <v>127.02537025685713</v>
      </c>
      <c r="F25" s="50">
        <f t="shared" si="5"/>
        <v>0</v>
      </c>
      <c r="G25" s="50">
        <f t="shared" si="5"/>
        <v>1288.9134677217858</v>
      </c>
      <c r="H25" s="50">
        <f t="shared" si="5"/>
        <v>67.382476264357123</v>
      </c>
      <c r="I25" s="50">
        <f t="shared" si="5"/>
        <v>34.846888007142852</v>
      </c>
      <c r="J25" s="50">
        <f t="shared" si="5"/>
        <v>0</v>
      </c>
      <c r="K25" s="50">
        <f t="shared" si="5"/>
        <v>7.4862093571428562E-2</v>
      </c>
      <c r="L25" s="50">
        <f t="shared" si="5"/>
        <v>0</v>
      </c>
      <c r="M25" s="50">
        <f t="shared" si="5"/>
        <v>0</v>
      </c>
      <c r="N25" s="50">
        <f t="shared" si="5"/>
        <v>0</v>
      </c>
      <c r="O25" s="50">
        <f t="shared" si="5"/>
        <v>1518.2430643437142</v>
      </c>
      <c r="P25" s="50">
        <f t="shared" si="5"/>
        <v>238.07976434371429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1"/>
      <c r="G31" s="1"/>
      <c r="H31" s="22"/>
      <c r="I31" s="22"/>
      <c r="J31" s="22"/>
      <c r="K31" s="22"/>
      <c r="L31" s="22"/>
      <c r="M31" s="22"/>
      <c r="N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1"/>
      <c r="G32" s="1"/>
      <c r="H32" s="22"/>
      <c r="I32" s="2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95" top="0.75" bottom="0.75" header="0.3" footer="0.3"/>
  <pageSetup paperSize="9" scale="4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/>
    <pageSetUpPr fitToPage="1"/>
  </sheetPr>
  <dimension ref="B1:Q37"/>
  <sheetViews>
    <sheetView showGridLines="0" zoomScale="55" zoomScaleNormal="55" workbookViewId="0">
      <selection activeCell="B3" sqref="B3"/>
    </sheetView>
  </sheetViews>
  <sheetFormatPr defaultRowHeight="15" x14ac:dyDescent="0.25"/>
  <cols>
    <col min="2" max="2" width="17.7109375" customWidth="1"/>
    <col min="3" max="3" width="27.42578125" customWidth="1"/>
    <col min="4" max="4" width="23.28515625" customWidth="1"/>
    <col min="5" max="7" width="18.7109375" customWidth="1"/>
    <col min="8" max="8" width="30.85546875" customWidth="1"/>
    <col min="9" max="9" width="11.5703125" customWidth="1"/>
    <col min="10" max="10" width="12.85546875" customWidth="1"/>
    <col min="11" max="11" width="23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5.5703125" customWidth="1"/>
  </cols>
  <sheetData>
    <row r="1" spans="2:17" ht="23.25" x14ac:dyDescent="0.35">
      <c r="B1" s="45" t="s">
        <v>36</v>
      </c>
      <c r="C1" s="1"/>
      <c r="D1" s="1"/>
      <c r="E1" s="8"/>
      <c r="F1" s="25" t="s">
        <v>19</v>
      </c>
      <c r="G1" s="29"/>
      <c r="H1" s="29"/>
      <c r="I1" s="29"/>
      <c r="J1" s="29"/>
      <c r="K1" s="29"/>
      <c r="L1" s="30"/>
      <c r="M1" s="31"/>
      <c r="N1" s="8"/>
      <c r="O1" s="8"/>
      <c r="P1" s="8"/>
      <c r="Q1" s="1"/>
    </row>
    <row r="2" spans="2:17" ht="23.25" x14ac:dyDescent="0.35">
      <c r="B2" s="45" t="s">
        <v>46</v>
      </c>
      <c r="C2" s="1"/>
      <c r="D2" s="1"/>
      <c r="E2" s="8"/>
      <c r="F2" s="26" t="s">
        <v>20</v>
      </c>
      <c r="G2" s="29"/>
      <c r="H2" s="29"/>
      <c r="I2" s="29"/>
      <c r="J2" s="29"/>
      <c r="K2" s="29"/>
      <c r="L2" s="30"/>
      <c r="M2" s="31"/>
      <c r="N2" s="8"/>
      <c r="O2" s="8"/>
      <c r="P2" s="8"/>
      <c r="Q2" s="1"/>
    </row>
    <row r="3" spans="2:17" ht="21" x14ac:dyDescent="0.35">
      <c r="B3" s="45" t="s">
        <v>47</v>
      </c>
      <c r="C3" s="1"/>
      <c r="D3" s="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"/>
    </row>
    <row r="4" spans="2:17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37</v>
      </c>
      <c r="H4" s="2"/>
      <c r="I4" s="2"/>
      <c r="J4" s="55"/>
      <c r="K4" s="2"/>
      <c r="L4" s="2"/>
      <c r="M4" s="2"/>
      <c r="N4" s="2" t="s">
        <v>45</v>
      </c>
      <c r="O4" s="2"/>
      <c r="P4" s="2"/>
      <c r="Q4" s="3"/>
    </row>
    <row r="5" spans="2:17" ht="21" x14ac:dyDescent="0.35">
      <c r="B5" s="45" t="s">
        <v>14</v>
      </c>
      <c r="C5" s="1"/>
      <c r="D5" s="3"/>
      <c r="E5" s="2"/>
      <c r="F5" s="11"/>
      <c r="G5" s="11"/>
      <c r="H5" s="11"/>
      <c r="I5" s="11"/>
      <c r="J5" s="11"/>
      <c r="K5" s="11"/>
      <c r="L5" s="2"/>
      <c r="M5" s="2"/>
      <c r="N5" s="2"/>
      <c r="O5" s="2"/>
      <c r="P5" s="2"/>
      <c r="Q5" s="3"/>
    </row>
    <row r="6" spans="2:17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2:17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2:17" s="33" customFormat="1" ht="84" x14ac:dyDescent="0.25">
      <c r="B8" s="34" t="s">
        <v>21</v>
      </c>
      <c r="C8" s="35" t="s">
        <v>38</v>
      </c>
      <c r="D8" s="35" t="s">
        <v>23</v>
      </c>
      <c r="E8" s="34" t="s">
        <v>24</v>
      </c>
      <c r="F8" s="34" t="s">
        <v>25</v>
      </c>
      <c r="G8" s="34" t="s">
        <v>26</v>
      </c>
      <c r="H8" s="53" t="s">
        <v>27</v>
      </c>
      <c r="I8" s="54" t="s">
        <v>28</v>
      </c>
      <c r="J8" s="34" t="s">
        <v>15</v>
      </c>
      <c r="K8" s="40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2:17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2:17" ht="29.25" hidden="1" customHeight="1" x14ac:dyDescent="0.35">
      <c r="B10" s="42">
        <v>43176</v>
      </c>
      <c r="C10" s="48"/>
      <c r="D10" s="48">
        <f t="shared" ref="D10:D20" si="0">C10*19.5%</f>
        <v>0</v>
      </c>
      <c r="E10" s="48">
        <v>0</v>
      </c>
      <c r="F10" s="48">
        <v>0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9">
        <f>SUM(E10:N10)</f>
        <v>0</v>
      </c>
      <c r="P10" s="49">
        <f>O10-D10</f>
        <v>0</v>
      </c>
      <c r="Q10" s="7"/>
    </row>
    <row r="11" spans="2:17" ht="29.25" hidden="1" customHeight="1" x14ac:dyDescent="0.35">
      <c r="B11" s="42">
        <f>B10+1</f>
        <v>43177</v>
      </c>
      <c r="C11" s="48"/>
      <c r="D11" s="48">
        <f t="shared" si="0"/>
        <v>0</v>
      </c>
      <c r="E11" s="48">
        <v>0</v>
      </c>
      <c r="F11" s="48">
        <v>0</v>
      </c>
      <c r="G11" s="48">
        <v>0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9">
        <f t="shared" ref="O11:O20" si="1">SUM(E11:N11)</f>
        <v>0</v>
      </c>
      <c r="P11" s="49">
        <f t="shared" ref="P11:P23" si="2">O11-D11</f>
        <v>0</v>
      </c>
      <c r="Q11" s="7"/>
    </row>
    <row r="12" spans="2:17" ht="29.25" hidden="1" customHeight="1" x14ac:dyDescent="0.35">
      <c r="B12" s="42">
        <f>B11+1</f>
        <v>43178</v>
      </c>
      <c r="C12" s="48"/>
      <c r="D12" s="48">
        <f t="shared" si="0"/>
        <v>0</v>
      </c>
      <c r="E12" s="48">
        <v>0</v>
      </c>
      <c r="F12" s="48">
        <v>0</v>
      </c>
      <c r="G12" s="48"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9">
        <f t="shared" si="1"/>
        <v>0</v>
      </c>
      <c r="P12" s="49">
        <f t="shared" si="2"/>
        <v>0</v>
      </c>
      <c r="Q12" s="7"/>
    </row>
    <row r="13" spans="2:17" ht="29.25" hidden="1" customHeight="1" x14ac:dyDescent="0.35">
      <c r="B13" s="42">
        <f t="shared" ref="B13:B23" si="3">B12+1</f>
        <v>43179</v>
      </c>
      <c r="C13" s="48"/>
      <c r="D13" s="48">
        <f t="shared" si="0"/>
        <v>0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9">
        <f t="shared" si="1"/>
        <v>0</v>
      </c>
      <c r="P13" s="49">
        <f t="shared" si="2"/>
        <v>0</v>
      </c>
      <c r="Q13" s="7"/>
    </row>
    <row r="14" spans="2:17" ht="29.25" hidden="1" customHeight="1" x14ac:dyDescent="0.35">
      <c r="B14" s="42">
        <f t="shared" si="3"/>
        <v>43180</v>
      </c>
      <c r="C14" s="48"/>
      <c r="D14" s="48">
        <f t="shared" si="0"/>
        <v>0</v>
      </c>
      <c r="E14" s="48">
        <v>0</v>
      </c>
      <c r="F14" s="48">
        <v>0</v>
      </c>
      <c r="G14" s="48">
        <v>0</v>
      </c>
      <c r="H14" s="48">
        <v>0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48">
        <v>0</v>
      </c>
      <c r="O14" s="49">
        <f t="shared" si="1"/>
        <v>0</v>
      </c>
      <c r="P14" s="49">
        <f t="shared" si="2"/>
        <v>0</v>
      </c>
      <c r="Q14" s="7"/>
    </row>
    <row r="15" spans="2:17" ht="29.25" hidden="1" customHeight="1" x14ac:dyDescent="0.35">
      <c r="B15" s="42">
        <f t="shared" si="3"/>
        <v>43181</v>
      </c>
      <c r="C15" s="48"/>
      <c r="D15" s="48">
        <f t="shared" si="0"/>
        <v>0</v>
      </c>
      <c r="E15" s="48">
        <v>0</v>
      </c>
      <c r="F15" s="48">
        <v>0</v>
      </c>
      <c r="G15" s="48">
        <v>0</v>
      </c>
      <c r="H15" s="48">
        <v>0</v>
      </c>
      <c r="I15" s="48">
        <v>0</v>
      </c>
      <c r="J15" s="48">
        <v>0</v>
      </c>
      <c r="K15" s="48">
        <v>0</v>
      </c>
      <c r="L15" s="48">
        <v>0</v>
      </c>
      <c r="M15" s="48">
        <v>0</v>
      </c>
      <c r="N15" s="48">
        <v>0</v>
      </c>
      <c r="O15" s="49">
        <f t="shared" si="1"/>
        <v>0</v>
      </c>
      <c r="P15" s="49">
        <f t="shared" si="2"/>
        <v>0</v>
      </c>
      <c r="Q15" s="7"/>
    </row>
    <row r="16" spans="2:17" ht="29.25" hidden="1" customHeight="1" x14ac:dyDescent="0.35">
      <c r="B16" s="42">
        <f t="shared" si="3"/>
        <v>43182</v>
      </c>
      <c r="C16" s="48"/>
      <c r="D16" s="48">
        <f t="shared" si="0"/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9">
        <f t="shared" si="1"/>
        <v>0</v>
      </c>
      <c r="P16" s="49">
        <f t="shared" si="2"/>
        <v>0</v>
      </c>
      <c r="Q16" s="7"/>
    </row>
    <row r="17" spans="2:17" ht="29.25" hidden="1" customHeight="1" x14ac:dyDescent="0.35">
      <c r="B17" s="42">
        <f t="shared" si="3"/>
        <v>43183</v>
      </c>
      <c r="C17" s="48"/>
      <c r="D17" s="48">
        <f t="shared" si="0"/>
        <v>0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9">
        <f t="shared" si="1"/>
        <v>0</v>
      </c>
      <c r="P17" s="49">
        <f t="shared" si="2"/>
        <v>0</v>
      </c>
      <c r="Q17" s="7"/>
    </row>
    <row r="18" spans="2:17" ht="29.25" hidden="1" customHeight="1" x14ac:dyDescent="0.35">
      <c r="B18" s="42">
        <f t="shared" si="3"/>
        <v>43184</v>
      </c>
      <c r="C18" s="48"/>
      <c r="D18" s="48">
        <f t="shared" si="0"/>
        <v>0</v>
      </c>
      <c r="E18" s="48">
        <v>0</v>
      </c>
      <c r="F18" s="48">
        <v>0</v>
      </c>
      <c r="G18" s="48">
        <v>0</v>
      </c>
      <c r="H18" s="48">
        <v>0</v>
      </c>
      <c r="I18" s="48">
        <v>0</v>
      </c>
      <c r="J18" s="48">
        <v>0</v>
      </c>
      <c r="K18" s="48">
        <v>0</v>
      </c>
      <c r="L18" s="48">
        <v>0</v>
      </c>
      <c r="M18" s="48">
        <v>0</v>
      </c>
      <c r="N18" s="48">
        <v>0</v>
      </c>
      <c r="O18" s="49">
        <f t="shared" si="1"/>
        <v>0</v>
      </c>
      <c r="P18" s="49">
        <f t="shared" si="2"/>
        <v>0</v>
      </c>
      <c r="Q18" s="7"/>
    </row>
    <row r="19" spans="2:17" ht="29.25" hidden="1" customHeight="1" x14ac:dyDescent="0.35">
      <c r="B19" s="42">
        <f t="shared" si="3"/>
        <v>43185</v>
      </c>
      <c r="C19" s="48"/>
      <c r="D19" s="48">
        <f t="shared" si="0"/>
        <v>0</v>
      </c>
      <c r="E19" s="48">
        <v>0</v>
      </c>
      <c r="F19" s="48">
        <v>0</v>
      </c>
      <c r="G19" s="48">
        <v>0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9">
        <f t="shared" si="1"/>
        <v>0</v>
      </c>
      <c r="P19" s="49">
        <f t="shared" si="2"/>
        <v>0</v>
      </c>
      <c r="Q19" s="7"/>
    </row>
    <row r="20" spans="2:17" ht="29.25" hidden="1" customHeight="1" x14ac:dyDescent="0.35">
      <c r="B20" s="42">
        <f t="shared" si="3"/>
        <v>43186</v>
      </c>
      <c r="C20" s="48"/>
      <c r="D20" s="48">
        <f t="shared" si="0"/>
        <v>0</v>
      </c>
      <c r="E20" s="48">
        <v>0</v>
      </c>
      <c r="F20" s="48">
        <v>0</v>
      </c>
      <c r="G20" s="48">
        <v>0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9">
        <f t="shared" si="1"/>
        <v>0</v>
      </c>
      <c r="P20" s="49">
        <f t="shared" si="2"/>
        <v>0</v>
      </c>
      <c r="Q20" s="7"/>
    </row>
    <row r="21" spans="2:17" ht="29.25" customHeight="1" x14ac:dyDescent="0.35">
      <c r="B21" s="42">
        <f t="shared" si="3"/>
        <v>43187</v>
      </c>
      <c r="C21" s="51">
        <v>6847.6991799999996</v>
      </c>
      <c r="D21" s="49">
        <f t="shared" ref="D21:D23" si="4">C21*19.5%</f>
        <v>1335.3013401000001</v>
      </c>
      <c r="E21" s="51">
        <v>0</v>
      </c>
      <c r="F21" s="51">
        <v>0</v>
      </c>
      <c r="G21" s="49">
        <v>1767.9890422907631</v>
      </c>
      <c r="H21" s="49">
        <v>23.69</v>
      </c>
      <c r="I21" s="52">
        <v>7.7463017499999998</v>
      </c>
      <c r="J21" s="51">
        <v>0</v>
      </c>
      <c r="K21" s="51">
        <v>0.69</v>
      </c>
      <c r="L21" s="51">
        <v>0</v>
      </c>
      <c r="M21" s="51">
        <v>0</v>
      </c>
      <c r="N21" s="51">
        <v>0</v>
      </c>
      <c r="O21" s="49">
        <f>SUM(E21:N21)</f>
        <v>1800.1153440407631</v>
      </c>
      <c r="P21" s="49">
        <f t="shared" si="2"/>
        <v>464.81400394076309</v>
      </c>
      <c r="Q21" s="7"/>
    </row>
    <row r="22" spans="2:17" ht="29.25" customHeight="1" x14ac:dyDescent="0.35">
      <c r="B22" s="42">
        <f t="shared" si="3"/>
        <v>43188</v>
      </c>
      <c r="C22" s="51">
        <v>6847.6991799999996</v>
      </c>
      <c r="D22" s="49">
        <f t="shared" si="4"/>
        <v>1335.3013401000001</v>
      </c>
      <c r="E22" s="51">
        <v>0</v>
      </c>
      <c r="F22" s="51">
        <v>0</v>
      </c>
      <c r="G22" s="49">
        <v>1768.2889324459838</v>
      </c>
      <c r="H22" s="49">
        <v>23.69</v>
      </c>
      <c r="I22" s="52">
        <v>10.68245975</v>
      </c>
      <c r="J22" s="51">
        <v>0</v>
      </c>
      <c r="K22" s="51">
        <v>0.69</v>
      </c>
      <c r="L22" s="51">
        <v>0</v>
      </c>
      <c r="M22" s="51">
        <v>0</v>
      </c>
      <c r="N22" s="51">
        <v>0</v>
      </c>
      <c r="O22" s="49">
        <f>SUM(E22:N22)</f>
        <v>1803.3513921959839</v>
      </c>
      <c r="P22" s="49">
        <f t="shared" si="2"/>
        <v>468.0500520959838</v>
      </c>
      <c r="Q22" s="7"/>
    </row>
    <row r="23" spans="2:17" ht="29.25" customHeight="1" x14ac:dyDescent="0.35">
      <c r="B23" s="42">
        <f t="shared" si="3"/>
        <v>43189</v>
      </c>
      <c r="C23" s="51">
        <v>6847.6991799999996</v>
      </c>
      <c r="D23" s="49">
        <f t="shared" si="4"/>
        <v>1335.3013401000001</v>
      </c>
      <c r="E23" s="51">
        <v>0</v>
      </c>
      <c r="F23" s="51">
        <v>0</v>
      </c>
      <c r="G23" s="49">
        <v>1768.5888226012044</v>
      </c>
      <c r="H23" s="49">
        <v>23.69</v>
      </c>
      <c r="I23" s="52">
        <v>13.338187550000001</v>
      </c>
      <c r="J23" s="51">
        <v>0</v>
      </c>
      <c r="K23" s="51">
        <v>0.69</v>
      </c>
      <c r="L23" s="51">
        <v>0</v>
      </c>
      <c r="M23" s="51">
        <v>0</v>
      </c>
      <c r="N23" s="51">
        <v>0</v>
      </c>
      <c r="O23" s="49">
        <f>SUM(E23:N23)</f>
        <v>1806.3070101512044</v>
      </c>
      <c r="P23" s="49">
        <f t="shared" si="2"/>
        <v>471.00567005120433</v>
      </c>
      <c r="Q23" s="7"/>
    </row>
    <row r="24" spans="2:17" ht="29.25" customHeight="1" x14ac:dyDescent="0.35">
      <c r="B24" s="41" t="s">
        <v>4</v>
      </c>
      <c r="C24" s="10"/>
      <c r="D24" s="50">
        <f>SUM(D10:D23)</f>
        <v>4005.9040203000004</v>
      </c>
      <c r="E24" s="50">
        <f>SUM(E10:E23)</f>
        <v>0</v>
      </c>
      <c r="F24" s="50">
        <f t="shared" ref="F24:P24" si="5">SUM(F10:F23)</f>
        <v>0</v>
      </c>
      <c r="G24" s="50">
        <f t="shared" si="5"/>
        <v>5304.8667973379506</v>
      </c>
      <c r="H24" s="50">
        <f t="shared" si="5"/>
        <v>71.070000000000007</v>
      </c>
      <c r="I24" s="50">
        <f t="shared" si="5"/>
        <v>31.766949050000001</v>
      </c>
      <c r="J24" s="50">
        <f t="shared" si="5"/>
        <v>0</v>
      </c>
      <c r="K24" s="50">
        <f t="shared" si="5"/>
        <v>2.0699999999999998</v>
      </c>
      <c r="L24" s="50">
        <f t="shared" si="5"/>
        <v>0</v>
      </c>
      <c r="M24" s="50">
        <f t="shared" si="5"/>
        <v>0</v>
      </c>
      <c r="N24" s="50">
        <f t="shared" si="5"/>
        <v>0</v>
      </c>
      <c r="O24" s="50">
        <f t="shared" si="5"/>
        <v>5409.7737463879512</v>
      </c>
      <c r="P24" s="50">
        <f t="shared" si="5"/>
        <v>1403.8697260879512</v>
      </c>
      <c r="Q24" s="7"/>
    </row>
    <row r="25" spans="2:17" ht="29.25" customHeight="1" x14ac:dyDescent="0.35">
      <c r="B25" s="41" t="s">
        <v>3</v>
      </c>
      <c r="C25" s="10"/>
      <c r="D25" s="50">
        <f t="shared" ref="D25:P25" si="6">AVERAGE(D21:D23)</f>
        <v>1335.3013401000001</v>
      </c>
      <c r="E25" s="50">
        <f t="shared" si="6"/>
        <v>0</v>
      </c>
      <c r="F25" s="50">
        <f t="shared" si="6"/>
        <v>0</v>
      </c>
      <c r="G25" s="50">
        <f t="shared" si="6"/>
        <v>1768.2889324459836</v>
      </c>
      <c r="H25" s="50">
        <f t="shared" si="6"/>
        <v>23.69</v>
      </c>
      <c r="I25" s="50">
        <f t="shared" si="6"/>
        <v>10.588983016666667</v>
      </c>
      <c r="J25" s="50">
        <f t="shared" si="6"/>
        <v>0</v>
      </c>
      <c r="K25" s="50">
        <f t="shared" si="6"/>
        <v>0.69</v>
      </c>
      <c r="L25" s="50">
        <f t="shared" si="6"/>
        <v>0</v>
      </c>
      <c r="M25" s="50">
        <f t="shared" si="6"/>
        <v>0</v>
      </c>
      <c r="N25" s="50">
        <f t="shared" si="6"/>
        <v>0</v>
      </c>
      <c r="O25" s="50">
        <f t="shared" si="6"/>
        <v>1803.2579154626503</v>
      </c>
      <c r="P25" s="50">
        <f t="shared" si="6"/>
        <v>467.95657536265043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1"/>
      <c r="G31" s="1"/>
      <c r="H31" s="22"/>
      <c r="I31" s="22"/>
      <c r="J31" s="22"/>
      <c r="K31" s="22"/>
      <c r="L31" s="22"/>
      <c r="M31" s="22"/>
      <c r="N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1"/>
      <c r="G32" s="1"/>
      <c r="H32" s="22"/>
      <c r="I32" s="2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 t="s">
        <v>48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95" top="0.75" bottom="0.75" header="0.3" footer="0.3"/>
  <pageSetup paperSize="9" scale="40" orientation="landscape" r:id="rId1"/>
  <ignoredErrors>
    <ignoredError sqref="F24:P24" formulaRange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B1:Q37"/>
  <sheetViews>
    <sheetView showGridLines="0" topLeftCell="A7" zoomScale="55" zoomScaleNormal="55" workbookViewId="0">
      <selection activeCell="G10" sqref="G10:G23"/>
    </sheetView>
  </sheetViews>
  <sheetFormatPr defaultRowHeight="15" x14ac:dyDescent="0.25"/>
  <cols>
    <col min="2" max="2" width="17.7109375" customWidth="1"/>
    <col min="3" max="3" width="2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30.85546875" customWidth="1"/>
    <col min="9" max="9" width="11.5703125" customWidth="1"/>
    <col min="10" max="10" width="12.85546875" customWidth="1"/>
    <col min="11" max="11" width="23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5.5703125" customWidth="1"/>
  </cols>
  <sheetData>
    <row r="1" spans="2:17" ht="23.25" x14ac:dyDescent="0.35">
      <c r="B1" s="45" t="s">
        <v>36</v>
      </c>
      <c r="C1" s="1"/>
      <c r="D1" s="1"/>
      <c r="E1" s="8"/>
      <c r="F1" s="25" t="s">
        <v>19</v>
      </c>
      <c r="G1" s="29"/>
      <c r="H1" s="29"/>
      <c r="I1" s="29"/>
      <c r="J1" s="29"/>
      <c r="K1" s="29"/>
      <c r="L1" s="30"/>
      <c r="M1" s="31"/>
      <c r="N1" s="8"/>
      <c r="O1" s="8"/>
      <c r="P1" s="8"/>
      <c r="Q1" s="1"/>
    </row>
    <row r="2" spans="2:17" ht="23.25" x14ac:dyDescent="0.35">
      <c r="B2" s="45" t="s">
        <v>1</v>
      </c>
      <c r="C2" s="1"/>
      <c r="D2" s="1"/>
      <c r="E2" s="8"/>
      <c r="F2" s="26" t="s">
        <v>20</v>
      </c>
      <c r="G2" s="29"/>
      <c r="H2" s="29"/>
      <c r="I2" s="29"/>
      <c r="J2" s="29"/>
      <c r="K2" s="29"/>
      <c r="L2" s="30"/>
      <c r="M2" s="31"/>
      <c r="N2" s="8"/>
      <c r="O2" s="8"/>
      <c r="P2" s="8"/>
      <c r="Q2" s="1"/>
    </row>
    <row r="3" spans="2:17" ht="21" x14ac:dyDescent="0.35">
      <c r="B3" s="45" t="s">
        <v>52</v>
      </c>
      <c r="C3" s="1"/>
      <c r="D3" s="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"/>
    </row>
    <row r="4" spans="2:17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82</v>
      </c>
      <c r="H4" s="2"/>
      <c r="I4" s="2"/>
      <c r="J4" s="2"/>
      <c r="K4" s="2"/>
      <c r="L4" s="2"/>
      <c r="M4" s="2"/>
      <c r="N4" s="2" t="s">
        <v>45</v>
      </c>
      <c r="O4" s="2"/>
      <c r="P4" s="2"/>
      <c r="Q4" s="3"/>
    </row>
    <row r="5" spans="2:17" ht="21" x14ac:dyDescent="0.35">
      <c r="B5" s="45" t="s">
        <v>50</v>
      </c>
      <c r="C5" s="1"/>
      <c r="D5" s="3"/>
      <c r="E5" s="2"/>
      <c r="F5" s="11"/>
      <c r="G5" s="11"/>
      <c r="H5" s="11"/>
      <c r="I5" s="11"/>
      <c r="J5" s="11"/>
      <c r="K5" s="11"/>
      <c r="L5" s="2"/>
      <c r="M5" s="2"/>
      <c r="N5" s="2"/>
      <c r="O5" s="2"/>
      <c r="P5" s="2"/>
      <c r="Q5" s="3"/>
    </row>
    <row r="6" spans="2:17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2:17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2:17" s="33" customFormat="1" ht="84" x14ac:dyDescent="0.25">
      <c r="B8" s="34" t="s">
        <v>21</v>
      </c>
      <c r="C8" s="35" t="s">
        <v>83</v>
      </c>
      <c r="D8" s="35" t="s">
        <v>23</v>
      </c>
      <c r="E8" s="34" t="s">
        <v>24</v>
      </c>
      <c r="F8" s="34" t="s">
        <v>25</v>
      </c>
      <c r="G8" s="34" t="s">
        <v>26</v>
      </c>
      <c r="H8" s="53" t="s">
        <v>27</v>
      </c>
      <c r="I8" s="54" t="s">
        <v>28</v>
      </c>
      <c r="J8" s="53" t="s">
        <v>15</v>
      </c>
      <c r="K8" s="57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2:17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2:17" ht="29.25" customHeight="1" x14ac:dyDescent="0.35">
      <c r="B10" s="42">
        <v>43428</v>
      </c>
      <c r="C10" s="51">
        <v>6972.88</v>
      </c>
      <c r="D10" s="49">
        <f t="shared" ref="D10:D23" si="0">C10*19.5%</f>
        <v>1359.7116000000001</v>
      </c>
      <c r="E10" s="51">
        <v>126.67060298400001</v>
      </c>
      <c r="F10" s="51">
        <v>0</v>
      </c>
      <c r="G10" s="51">
        <v>1356.4473677000001</v>
      </c>
      <c r="H10" s="51">
        <v>88.747783236285699</v>
      </c>
      <c r="I10" s="51">
        <v>38.373239949999999</v>
      </c>
      <c r="J10" s="51">
        <v>0</v>
      </c>
      <c r="K10" s="51">
        <v>7.5324015000000008E-2</v>
      </c>
      <c r="L10" s="51">
        <v>0</v>
      </c>
      <c r="M10" s="51">
        <v>0</v>
      </c>
      <c r="N10" s="51">
        <v>0</v>
      </c>
      <c r="O10" s="49">
        <f>SUM(E10:N10)</f>
        <v>1610.3143178852856</v>
      </c>
      <c r="P10" s="49">
        <f>O10-D10</f>
        <v>250.60271788528553</v>
      </c>
      <c r="Q10" s="7"/>
    </row>
    <row r="11" spans="2:17" ht="29.25" customHeight="1" x14ac:dyDescent="0.35">
      <c r="B11" s="42">
        <f>B10+1</f>
        <v>43429</v>
      </c>
      <c r="C11" s="51">
        <v>6972.88</v>
      </c>
      <c r="D11" s="49">
        <f t="shared" si="0"/>
        <v>1359.7116000000001</v>
      </c>
      <c r="E11" s="51">
        <v>126.6690483</v>
      </c>
      <c r="F11" s="51">
        <v>0</v>
      </c>
      <c r="G11" s="51">
        <v>1356.702152543</v>
      </c>
      <c r="H11" s="51">
        <v>88.747783236285699</v>
      </c>
      <c r="I11" s="51">
        <v>38.045939949999998</v>
      </c>
      <c r="J11" s="51">
        <v>0</v>
      </c>
      <c r="K11" s="51">
        <v>7.5324015000000008E-2</v>
      </c>
      <c r="L11" s="51">
        <v>0</v>
      </c>
      <c r="M11" s="51">
        <v>0</v>
      </c>
      <c r="N11" s="51">
        <v>0</v>
      </c>
      <c r="O11" s="49">
        <f t="shared" ref="O11:O23" si="1">SUM(E11:N11)</f>
        <v>1610.2402480442856</v>
      </c>
      <c r="P11" s="49">
        <f t="shared" ref="P11:P23" si="2">O11-D11</f>
        <v>250.52864804428555</v>
      </c>
      <c r="Q11" s="7"/>
    </row>
    <row r="12" spans="2:17" ht="29.25" customHeight="1" x14ac:dyDescent="0.35">
      <c r="B12" s="42">
        <f>B11+1</f>
        <v>43430</v>
      </c>
      <c r="C12" s="51">
        <v>6972.88</v>
      </c>
      <c r="D12" s="49">
        <f t="shared" si="0"/>
        <v>1359.7116000000001</v>
      </c>
      <c r="E12" s="51">
        <v>126.66749361599999</v>
      </c>
      <c r="F12" s="51">
        <v>0</v>
      </c>
      <c r="G12" s="51">
        <v>1405.3698233490002</v>
      </c>
      <c r="H12" s="51">
        <v>88.747783236285699</v>
      </c>
      <c r="I12" s="51">
        <v>34.367326650000003</v>
      </c>
      <c r="J12" s="51">
        <v>0</v>
      </c>
      <c r="K12" s="51">
        <v>7.5178314999999996E-2</v>
      </c>
      <c r="L12" s="51">
        <v>0</v>
      </c>
      <c r="M12" s="51">
        <v>0</v>
      </c>
      <c r="N12" s="51">
        <v>0</v>
      </c>
      <c r="O12" s="49">
        <f t="shared" si="1"/>
        <v>1655.2276051662857</v>
      </c>
      <c r="P12" s="49">
        <f t="shared" si="2"/>
        <v>295.51600516628559</v>
      </c>
      <c r="Q12" s="7"/>
    </row>
    <row r="13" spans="2:17" ht="29.25" customHeight="1" x14ac:dyDescent="0.35">
      <c r="B13" s="42">
        <f t="shared" ref="B13:B23" si="3">B12+1</f>
        <v>43431</v>
      </c>
      <c r="C13" s="51">
        <v>6972.88</v>
      </c>
      <c r="D13" s="49">
        <f t="shared" si="0"/>
        <v>1359.7116000000001</v>
      </c>
      <c r="E13" s="51">
        <v>126.66593893199999</v>
      </c>
      <c r="F13" s="51">
        <v>0</v>
      </c>
      <c r="G13" s="51">
        <v>1439.9911570290001</v>
      </c>
      <c r="H13" s="51">
        <v>88.747783236285699</v>
      </c>
      <c r="I13" s="51">
        <v>31.624589749999998</v>
      </c>
      <c r="J13" s="51">
        <v>0</v>
      </c>
      <c r="K13" s="51">
        <v>7.5178314999999996E-2</v>
      </c>
      <c r="L13" s="51">
        <v>0</v>
      </c>
      <c r="M13" s="51">
        <v>0</v>
      </c>
      <c r="N13" s="51">
        <v>0</v>
      </c>
      <c r="O13" s="49">
        <f t="shared" si="1"/>
        <v>1687.1046472622857</v>
      </c>
      <c r="P13" s="49">
        <f t="shared" si="2"/>
        <v>327.39304726228556</v>
      </c>
      <c r="Q13" s="7"/>
    </row>
    <row r="14" spans="2:17" ht="29.25" customHeight="1" x14ac:dyDescent="0.35">
      <c r="B14" s="42">
        <f t="shared" si="3"/>
        <v>43432</v>
      </c>
      <c r="C14" s="51">
        <v>6972.88</v>
      </c>
      <c r="D14" s="49">
        <f t="shared" si="0"/>
        <v>1359.7116000000001</v>
      </c>
      <c r="E14" s="51">
        <v>126.664384248</v>
      </c>
      <c r="F14" s="51">
        <v>0</v>
      </c>
      <c r="G14" s="51">
        <v>1440.2617057060002</v>
      </c>
      <c r="H14" s="51">
        <v>88.747783236285699</v>
      </c>
      <c r="I14" s="51">
        <v>30.665290550000002</v>
      </c>
      <c r="J14" s="51">
        <v>0</v>
      </c>
      <c r="K14" s="51">
        <v>7.5178314999999996E-2</v>
      </c>
      <c r="L14" s="51">
        <v>0</v>
      </c>
      <c r="M14" s="51">
        <v>0</v>
      </c>
      <c r="N14" s="51">
        <v>0</v>
      </c>
      <c r="O14" s="49">
        <f t="shared" si="1"/>
        <v>1686.4143420552857</v>
      </c>
      <c r="P14" s="49">
        <f t="shared" si="2"/>
        <v>326.70274205528563</v>
      </c>
      <c r="Q14" s="7"/>
    </row>
    <row r="15" spans="2:17" ht="29.25" customHeight="1" x14ac:dyDescent="0.35">
      <c r="B15" s="42">
        <f t="shared" si="3"/>
        <v>43433</v>
      </c>
      <c r="C15" s="51">
        <v>6972.88</v>
      </c>
      <c r="D15" s="49">
        <f t="shared" si="0"/>
        <v>1359.7116000000001</v>
      </c>
      <c r="E15" s="51">
        <v>126.66282956399999</v>
      </c>
      <c r="F15" s="51">
        <v>0</v>
      </c>
      <c r="G15" s="51">
        <v>1334.3311111170001</v>
      </c>
      <c r="H15" s="51">
        <v>88.747783236285699</v>
      </c>
      <c r="I15" s="51">
        <v>29.949285549999999</v>
      </c>
      <c r="J15" s="51">
        <v>0</v>
      </c>
      <c r="K15" s="51">
        <v>7.5178314999999996E-2</v>
      </c>
      <c r="L15" s="51">
        <v>0</v>
      </c>
      <c r="M15" s="51">
        <v>0</v>
      </c>
      <c r="N15" s="51">
        <v>0</v>
      </c>
      <c r="O15" s="49">
        <f t="shared" si="1"/>
        <v>1579.7661877822857</v>
      </c>
      <c r="P15" s="49">
        <f t="shared" si="2"/>
        <v>220.05458778228558</v>
      </c>
      <c r="Q15" s="7"/>
    </row>
    <row r="16" spans="2:17" ht="29.25" customHeight="1" x14ac:dyDescent="0.35">
      <c r="B16" s="42">
        <f t="shared" si="3"/>
        <v>43434</v>
      </c>
      <c r="C16" s="51">
        <v>6972.88</v>
      </c>
      <c r="D16" s="49">
        <f t="shared" si="0"/>
        <v>1359.7116000000001</v>
      </c>
      <c r="E16" s="51">
        <v>126.66127487999999</v>
      </c>
      <c r="F16" s="51">
        <v>0</v>
      </c>
      <c r="G16" s="51">
        <v>1334.582921528</v>
      </c>
      <c r="H16" s="51">
        <v>88.747783236285699</v>
      </c>
      <c r="I16" s="51">
        <v>29.609374649999999</v>
      </c>
      <c r="J16" s="51">
        <v>0</v>
      </c>
      <c r="K16" s="51">
        <v>7.9487715E-2</v>
      </c>
      <c r="L16" s="51">
        <v>0</v>
      </c>
      <c r="M16" s="51">
        <v>0</v>
      </c>
      <c r="N16" s="51">
        <v>0</v>
      </c>
      <c r="O16" s="49">
        <f t="shared" si="1"/>
        <v>1579.6808420092857</v>
      </c>
      <c r="P16" s="49">
        <f t="shared" si="2"/>
        <v>219.96924200928561</v>
      </c>
      <c r="Q16" s="7"/>
    </row>
    <row r="17" spans="2:17" ht="29.25" customHeight="1" x14ac:dyDescent="0.35">
      <c r="B17" s="42">
        <f t="shared" si="3"/>
        <v>43435</v>
      </c>
      <c r="C17" s="51">
        <v>6972.88</v>
      </c>
      <c r="D17" s="49">
        <f t="shared" si="0"/>
        <v>1359.7116000000001</v>
      </c>
      <c r="E17" s="51">
        <v>126.65972019600001</v>
      </c>
      <c r="F17" s="51">
        <v>0</v>
      </c>
      <c r="G17" s="51">
        <v>1334.8347319390002</v>
      </c>
      <c r="H17" s="51">
        <v>88.747783236285699</v>
      </c>
      <c r="I17" s="51">
        <v>26.383062450000001</v>
      </c>
      <c r="J17" s="51">
        <v>0</v>
      </c>
      <c r="K17" s="51">
        <v>7.9487715E-2</v>
      </c>
      <c r="L17" s="51">
        <v>0</v>
      </c>
      <c r="M17" s="51">
        <v>0</v>
      </c>
      <c r="N17" s="51">
        <v>0</v>
      </c>
      <c r="O17" s="49">
        <f t="shared" si="1"/>
        <v>1576.7047855362857</v>
      </c>
      <c r="P17" s="49">
        <f t="shared" si="2"/>
        <v>216.99318553628564</v>
      </c>
      <c r="Q17" s="7"/>
    </row>
    <row r="18" spans="2:17" ht="29.25" customHeight="1" x14ac:dyDescent="0.35">
      <c r="B18" s="42">
        <f t="shared" si="3"/>
        <v>43436</v>
      </c>
      <c r="C18" s="51">
        <v>6972.88</v>
      </c>
      <c r="D18" s="49">
        <f t="shared" si="0"/>
        <v>1359.7116000000001</v>
      </c>
      <c r="E18" s="51">
        <v>126.65816551199998</v>
      </c>
      <c r="F18" s="51">
        <v>0</v>
      </c>
      <c r="G18" s="51">
        <v>1335.0865423499999</v>
      </c>
      <c r="H18" s="51">
        <v>88.747783236285699</v>
      </c>
      <c r="I18" s="51">
        <v>25.931172449999998</v>
      </c>
      <c r="J18" s="51">
        <v>0</v>
      </c>
      <c r="K18" s="51">
        <v>7.9487715E-2</v>
      </c>
      <c r="L18" s="51">
        <v>0</v>
      </c>
      <c r="M18" s="51">
        <v>0</v>
      </c>
      <c r="N18" s="51">
        <v>0</v>
      </c>
      <c r="O18" s="49">
        <f t="shared" si="1"/>
        <v>1576.5031512632854</v>
      </c>
      <c r="P18" s="49">
        <f t="shared" si="2"/>
        <v>216.79155126328533</v>
      </c>
      <c r="Q18" s="7"/>
    </row>
    <row r="19" spans="2:17" ht="29.25" customHeight="1" x14ac:dyDescent="0.35">
      <c r="B19" s="42">
        <f t="shared" si="3"/>
        <v>43437</v>
      </c>
      <c r="C19" s="51">
        <v>6972.88</v>
      </c>
      <c r="D19" s="49">
        <f t="shared" si="0"/>
        <v>1359.7116000000001</v>
      </c>
      <c r="E19" s="51">
        <v>126.656610828</v>
      </c>
      <c r="F19" s="51">
        <v>0</v>
      </c>
      <c r="G19" s="51">
        <v>1335.3383527600001</v>
      </c>
      <c r="H19" s="51">
        <v>88.747783236285699</v>
      </c>
      <c r="I19" s="51">
        <v>26.260587050000002</v>
      </c>
      <c r="J19" s="51">
        <v>0</v>
      </c>
      <c r="K19" s="51">
        <v>7.9487715E-2</v>
      </c>
      <c r="L19" s="51">
        <v>0</v>
      </c>
      <c r="M19" s="51">
        <v>0</v>
      </c>
      <c r="N19" s="51">
        <v>0</v>
      </c>
      <c r="O19" s="49">
        <f t="shared" si="1"/>
        <v>1577.0828215892857</v>
      </c>
      <c r="P19" s="49">
        <f t="shared" si="2"/>
        <v>217.3712215892856</v>
      </c>
      <c r="Q19" s="7"/>
    </row>
    <row r="20" spans="2:17" ht="29.25" customHeight="1" x14ac:dyDescent="0.35">
      <c r="B20" s="42">
        <f t="shared" si="3"/>
        <v>43438</v>
      </c>
      <c r="C20" s="51">
        <v>6972.88</v>
      </c>
      <c r="D20" s="49">
        <f t="shared" si="0"/>
        <v>1359.7116000000001</v>
      </c>
      <c r="E20" s="51">
        <v>126.655056144</v>
      </c>
      <c r="F20" s="51">
        <v>0</v>
      </c>
      <c r="G20" s="51">
        <v>1335.5901631710001</v>
      </c>
      <c r="H20" s="51">
        <v>88.747783236285699</v>
      </c>
      <c r="I20" s="51">
        <v>26.40947285</v>
      </c>
      <c r="J20" s="51">
        <v>0</v>
      </c>
      <c r="K20" s="51">
        <v>7.9487715E-2</v>
      </c>
      <c r="L20" s="51">
        <v>0</v>
      </c>
      <c r="M20" s="51">
        <v>0</v>
      </c>
      <c r="N20" s="51">
        <v>0</v>
      </c>
      <c r="O20" s="49">
        <f t="shared" si="1"/>
        <v>1577.4819631162854</v>
      </c>
      <c r="P20" s="49">
        <f t="shared" si="2"/>
        <v>217.77036311628535</v>
      </c>
      <c r="Q20" s="7"/>
    </row>
    <row r="21" spans="2:17" ht="29.25" customHeight="1" x14ac:dyDescent="0.35">
      <c r="B21" s="42">
        <f t="shared" si="3"/>
        <v>43439</v>
      </c>
      <c r="C21" s="51">
        <v>6972.88</v>
      </c>
      <c r="D21" s="49">
        <f t="shared" si="0"/>
        <v>1359.7116000000001</v>
      </c>
      <c r="E21" s="51">
        <v>126.65350145999999</v>
      </c>
      <c r="F21" s="51">
        <v>0</v>
      </c>
      <c r="G21" s="51">
        <v>1335.841973581</v>
      </c>
      <c r="H21" s="51">
        <v>88.747783236285699</v>
      </c>
      <c r="I21" s="51">
        <v>29.882159649999998</v>
      </c>
      <c r="J21" s="51">
        <v>0</v>
      </c>
      <c r="K21" s="51">
        <v>7.9487715E-2</v>
      </c>
      <c r="L21" s="51">
        <v>0</v>
      </c>
      <c r="M21" s="51">
        <v>0</v>
      </c>
      <c r="N21" s="51">
        <v>0</v>
      </c>
      <c r="O21" s="49">
        <f t="shared" si="1"/>
        <v>1581.2049056422854</v>
      </c>
      <c r="P21" s="49">
        <f t="shared" si="2"/>
        <v>221.49330564228535</v>
      </c>
      <c r="Q21" s="7"/>
    </row>
    <row r="22" spans="2:17" ht="29.25" customHeight="1" x14ac:dyDescent="0.35">
      <c r="B22" s="42">
        <f t="shared" si="3"/>
        <v>43440</v>
      </c>
      <c r="C22" s="51">
        <v>6972.88</v>
      </c>
      <c r="D22" s="49">
        <f t="shared" si="0"/>
        <v>1359.7116000000001</v>
      </c>
      <c r="E22" s="51">
        <v>126.651946776</v>
      </c>
      <c r="F22" s="51">
        <v>0</v>
      </c>
      <c r="G22" s="51">
        <v>1326.0919477150001</v>
      </c>
      <c r="H22" s="51">
        <v>88.747783236285699</v>
      </c>
      <c r="I22" s="51">
        <v>30.676153849999999</v>
      </c>
      <c r="J22" s="51">
        <v>0</v>
      </c>
      <c r="K22" s="51">
        <v>7.8607915E-2</v>
      </c>
      <c r="L22" s="51">
        <v>0</v>
      </c>
      <c r="M22" s="51">
        <v>0</v>
      </c>
      <c r="N22" s="51">
        <v>0</v>
      </c>
      <c r="O22" s="49">
        <f t="shared" si="1"/>
        <v>1572.2464394922856</v>
      </c>
      <c r="P22" s="49">
        <f t="shared" si="2"/>
        <v>212.53483949228553</v>
      </c>
      <c r="Q22" s="7"/>
    </row>
    <row r="23" spans="2:17" ht="29.25" customHeight="1" x14ac:dyDescent="0.35">
      <c r="B23" s="42">
        <f t="shared" si="3"/>
        <v>43441</v>
      </c>
      <c r="C23" s="51">
        <v>6972.88</v>
      </c>
      <c r="D23" s="49">
        <f t="shared" si="0"/>
        <v>1359.7116000000001</v>
      </c>
      <c r="E23" s="51">
        <v>126.650392092</v>
      </c>
      <c r="F23" s="51">
        <v>0</v>
      </c>
      <c r="G23" s="51">
        <v>1326.3419218500001</v>
      </c>
      <c r="H23" s="51">
        <v>88.747783236285699</v>
      </c>
      <c r="I23" s="51">
        <v>31.59885225</v>
      </c>
      <c r="J23" s="51">
        <v>0</v>
      </c>
      <c r="K23" s="51">
        <v>7.8607915E-2</v>
      </c>
      <c r="L23" s="51">
        <v>0</v>
      </c>
      <c r="M23" s="51">
        <v>0</v>
      </c>
      <c r="N23" s="51">
        <v>0</v>
      </c>
      <c r="O23" s="49">
        <f t="shared" si="1"/>
        <v>1573.4175573432856</v>
      </c>
      <c r="P23" s="49">
        <f t="shared" si="2"/>
        <v>213.70595734328549</v>
      </c>
      <c r="Q23" s="7"/>
    </row>
    <row r="24" spans="2:17" ht="29.25" customHeight="1" x14ac:dyDescent="0.35">
      <c r="B24" s="41" t="s">
        <v>4</v>
      </c>
      <c r="C24" s="10"/>
      <c r="D24" s="50">
        <f t="shared" ref="D24:P24" si="4">SUM(D10:D23)</f>
        <v>19035.962400000004</v>
      </c>
      <c r="E24" s="50">
        <f t="shared" si="4"/>
        <v>1773.2469655319996</v>
      </c>
      <c r="F24" s="50">
        <f t="shared" si="4"/>
        <v>0</v>
      </c>
      <c r="G24" s="50">
        <f t="shared" si="4"/>
        <v>18996.811872337999</v>
      </c>
      <c r="H24" s="50">
        <f t="shared" si="4"/>
        <v>1242.4689653079997</v>
      </c>
      <c r="I24" s="50">
        <f t="shared" si="4"/>
        <v>429.77650760000006</v>
      </c>
      <c r="J24" s="50">
        <f t="shared" si="4"/>
        <v>0</v>
      </c>
      <c r="K24" s="50">
        <f t="shared" si="4"/>
        <v>1.0855034099999998</v>
      </c>
      <c r="L24" s="50">
        <f t="shared" si="4"/>
        <v>0</v>
      </c>
      <c r="M24" s="50">
        <f t="shared" si="4"/>
        <v>0</v>
      </c>
      <c r="N24" s="50">
        <f t="shared" si="4"/>
        <v>0</v>
      </c>
      <c r="O24" s="50">
        <f t="shared" si="4"/>
        <v>22443.389814187994</v>
      </c>
      <c r="P24" s="50">
        <f t="shared" si="4"/>
        <v>3407.4274141879978</v>
      </c>
      <c r="Q24" s="7"/>
    </row>
    <row r="25" spans="2:17" ht="29.25" customHeight="1" x14ac:dyDescent="0.35">
      <c r="B25" s="41" t="s">
        <v>3</v>
      </c>
      <c r="C25" s="10"/>
      <c r="D25" s="50">
        <f t="shared" ref="D25:P25" si="5">AVERAGE(D10:D23)</f>
        <v>1359.7116000000003</v>
      </c>
      <c r="E25" s="50">
        <f t="shared" si="5"/>
        <v>126.66049753799997</v>
      </c>
      <c r="F25" s="50">
        <f t="shared" si="5"/>
        <v>0</v>
      </c>
      <c r="G25" s="50">
        <f t="shared" si="5"/>
        <v>1356.9151337384285</v>
      </c>
      <c r="H25" s="50">
        <f t="shared" si="5"/>
        <v>88.747783236285699</v>
      </c>
      <c r="I25" s="50">
        <f t="shared" si="5"/>
        <v>30.698321971428577</v>
      </c>
      <c r="J25" s="50">
        <f t="shared" si="5"/>
        <v>0</v>
      </c>
      <c r="K25" s="50">
        <f t="shared" si="5"/>
        <v>7.7535957857142845E-2</v>
      </c>
      <c r="L25" s="50">
        <f t="shared" si="5"/>
        <v>0</v>
      </c>
      <c r="M25" s="50">
        <f t="shared" si="5"/>
        <v>0</v>
      </c>
      <c r="N25" s="50">
        <f t="shared" si="5"/>
        <v>0</v>
      </c>
      <c r="O25" s="50">
        <f t="shared" si="5"/>
        <v>1603.0992724419996</v>
      </c>
      <c r="P25" s="50">
        <f t="shared" si="5"/>
        <v>243.38767244199985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1"/>
      <c r="G31" s="1"/>
      <c r="H31" s="22"/>
      <c r="I31" s="22"/>
      <c r="J31" s="22"/>
      <c r="K31" s="22"/>
      <c r="L31" s="22"/>
      <c r="M31" s="22"/>
      <c r="N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1"/>
      <c r="G32" s="1"/>
      <c r="H32" s="22"/>
      <c r="I32" s="2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95" top="0.75" bottom="0.75" header="0.3" footer="0.3"/>
  <pageSetup paperSize="9" scale="4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B1:Q37"/>
  <sheetViews>
    <sheetView showGridLines="0" topLeftCell="A7" zoomScale="55" zoomScaleNormal="55" workbookViewId="0">
      <selection activeCell="G10" sqref="G10:G23"/>
    </sheetView>
  </sheetViews>
  <sheetFormatPr defaultRowHeight="15" x14ac:dyDescent="0.25"/>
  <cols>
    <col min="2" max="2" width="17.7109375" customWidth="1"/>
    <col min="3" max="3" width="2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30.85546875" customWidth="1"/>
    <col min="9" max="9" width="11.5703125" customWidth="1"/>
    <col min="10" max="10" width="12.85546875" customWidth="1"/>
    <col min="11" max="11" width="23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5.5703125" customWidth="1"/>
  </cols>
  <sheetData>
    <row r="1" spans="2:17" ht="23.25" x14ac:dyDescent="0.35">
      <c r="B1" s="45" t="s">
        <v>36</v>
      </c>
      <c r="C1" s="1"/>
      <c r="D1" s="1"/>
      <c r="E1" s="8"/>
      <c r="F1" s="25" t="s">
        <v>19</v>
      </c>
      <c r="G1" s="29"/>
      <c r="H1" s="29"/>
      <c r="I1" s="29"/>
      <c r="J1" s="29"/>
      <c r="K1" s="29"/>
      <c r="L1" s="30"/>
      <c r="M1" s="31"/>
      <c r="N1" s="8"/>
      <c r="O1" s="8"/>
      <c r="P1" s="8"/>
      <c r="Q1" s="1"/>
    </row>
    <row r="2" spans="2:17" ht="23.25" x14ac:dyDescent="0.35">
      <c r="B2" s="45" t="s">
        <v>1</v>
      </c>
      <c r="C2" s="1"/>
      <c r="D2" s="1"/>
      <c r="E2" s="8"/>
      <c r="F2" s="26" t="s">
        <v>20</v>
      </c>
      <c r="G2" s="29"/>
      <c r="H2" s="29"/>
      <c r="I2" s="29"/>
      <c r="J2" s="29"/>
      <c r="K2" s="29"/>
      <c r="L2" s="30"/>
      <c r="M2" s="31"/>
      <c r="N2" s="8"/>
      <c r="O2" s="8"/>
      <c r="P2" s="8"/>
      <c r="Q2" s="1"/>
    </row>
    <row r="3" spans="2:17" ht="21" x14ac:dyDescent="0.35">
      <c r="B3" s="45" t="s">
        <v>52</v>
      </c>
      <c r="C3" s="1"/>
      <c r="D3" s="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"/>
    </row>
    <row r="4" spans="2:17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84</v>
      </c>
      <c r="H4" s="2"/>
      <c r="I4" s="2"/>
      <c r="J4" s="2"/>
      <c r="K4" s="2"/>
      <c r="L4" s="2"/>
      <c r="M4" s="2"/>
      <c r="N4" s="2" t="s">
        <v>45</v>
      </c>
      <c r="O4" s="2"/>
      <c r="P4" s="2"/>
      <c r="Q4" s="3"/>
    </row>
    <row r="5" spans="2:17" ht="21" x14ac:dyDescent="0.35">
      <c r="B5" s="45" t="s">
        <v>50</v>
      </c>
      <c r="C5" s="1"/>
      <c r="D5" s="3"/>
      <c r="E5" s="2"/>
      <c r="F5" s="11"/>
      <c r="G5" s="11"/>
      <c r="H5" s="11"/>
      <c r="I5" s="11"/>
      <c r="J5" s="11"/>
      <c r="K5" s="11"/>
      <c r="L5" s="2"/>
      <c r="M5" s="2"/>
      <c r="N5" s="2"/>
      <c r="O5" s="2"/>
      <c r="P5" s="2"/>
      <c r="Q5" s="3"/>
    </row>
    <row r="6" spans="2:17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2:17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2:17" s="33" customFormat="1" ht="84" x14ac:dyDescent="0.25">
      <c r="B8" s="34" t="s">
        <v>21</v>
      </c>
      <c r="C8" s="35" t="s">
        <v>85</v>
      </c>
      <c r="D8" s="35" t="s">
        <v>23</v>
      </c>
      <c r="E8" s="34" t="s">
        <v>24</v>
      </c>
      <c r="F8" s="34" t="s">
        <v>25</v>
      </c>
      <c r="G8" s="34" t="s">
        <v>26</v>
      </c>
      <c r="H8" s="53" t="s">
        <v>27</v>
      </c>
      <c r="I8" s="54" t="s">
        <v>28</v>
      </c>
      <c r="J8" s="53" t="s">
        <v>15</v>
      </c>
      <c r="K8" s="77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2:17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2:17" ht="29.25" customHeight="1" x14ac:dyDescent="0.35">
      <c r="B10" s="42">
        <v>43442</v>
      </c>
      <c r="C10" s="51">
        <v>6986.02</v>
      </c>
      <c r="D10" s="49">
        <f t="shared" ref="D10:D23" si="0">C10*19.5%</f>
        <v>1362.2739000000001</v>
      </c>
      <c r="E10" s="51">
        <v>126.64883740799999</v>
      </c>
      <c r="F10" s="51">
        <v>0</v>
      </c>
      <c r="G10" s="51">
        <v>1326.5918959840001</v>
      </c>
      <c r="H10" s="51">
        <v>85.625451055857141</v>
      </c>
      <c r="I10" s="51">
        <v>33.967481650000003</v>
      </c>
      <c r="J10" s="51">
        <v>0</v>
      </c>
      <c r="K10" s="51">
        <v>7.8607915E-2</v>
      </c>
      <c r="L10" s="51">
        <v>0</v>
      </c>
      <c r="M10" s="51">
        <v>0</v>
      </c>
      <c r="N10" s="51">
        <v>0</v>
      </c>
      <c r="O10" s="49">
        <f>SUM(E10:N10)</f>
        <v>1572.9122740128573</v>
      </c>
      <c r="P10" s="49">
        <f>O10-D10</f>
        <v>210.63837401285718</v>
      </c>
      <c r="Q10" s="7"/>
    </row>
    <row r="11" spans="2:17" ht="29.25" customHeight="1" x14ac:dyDescent="0.35">
      <c r="B11" s="42">
        <f>B10+1</f>
        <v>43443</v>
      </c>
      <c r="C11" s="51">
        <v>6986.02</v>
      </c>
      <c r="D11" s="49">
        <f t="shared" si="0"/>
        <v>1362.2739000000001</v>
      </c>
      <c r="E11" s="51">
        <v>126.64728272400001</v>
      </c>
      <c r="F11" s="51">
        <v>0</v>
      </c>
      <c r="G11" s="51">
        <v>1326.8418701189999</v>
      </c>
      <c r="H11" s="51">
        <v>85.625451055857141</v>
      </c>
      <c r="I11" s="51">
        <v>33.435351650000001</v>
      </c>
      <c r="J11" s="51">
        <v>0</v>
      </c>
      <c r="K11" s="51">
        <v>7.8607915E-2</v>
      </c>
      <c r="L11" s="51">
        <v>0</v>
      </c>
      <c r="M11" s="51">
        <v>0</v>
      </c>
      <c r="N11" s="51">
        <v>0</v>
      </c>
      <c r="O11" s="49">
        <f t="shared" ref="O11:O23" si="1">SUM(E11:N11)</f>
        <v>1572.6285634638571</v>
      </c>
      <c r="P11" s="49">
        <f t="shared" ref="P11:P23" si="2">O11-D11</f>
        <v>210.35466346385692</v>
      </c>
      <c r="Q11" s="7"/>
    </row>
    <row r="12" spans="2:17" ht="29.25" customHeight="1" x14ac:dyDescent="0.35">
      <c r="B12" s="42">
        <f>B11+1</f>
        <v>43444</v>
      </c>
      <c r="C12" s="51">
        <v>6986.02</v>
      </c>
      <c r="D12" s="49">
        <f t="shared" si="0"/>
        <v>1362.2739000000001</v>
      </c>
      <c r="E12" s="51">
        <v>126.64572804000001</v>
      </c>
      <c r="F12" s="51">
        <v>0</v>
      </c>
      <c r="G12" s="51">
        <v>1327.0918442530001</v>
      </c>
      <c r="H12" s="51">
        <v>85.625451055857141</v>
      </c>
      <c r="I12" s="51">
        <v>33.118433449999998</v>
      </c>
      <c r="J12" s="51">
        <v>0</v>
      </c>
      <c r="K12" s="51">
        <v>7.8607915E-2</v>
      </c>
      <c r="L12" s="51">
        <v>0</v>
      </c>
      <c r="M12" s="51">
        <v>0</v>
      </c>
      <c r="N12" s="51">
        <v>0</v>
      </c>
      <c r="O12" s="49">
        <f t="shared" si="1"/>
        <v>1572.5600647138574</v>
      </c>
      <c r="P12" s="49">
        <f t="shared" si="2"/>
        <v>210.28616471385726</v>
      </c>
      <c r="Q12" s="7"/>
    </row>
    <row r="13" spans="2:17" ht="29.25" customHeight="1" x14ac:dyDescent="0.35">
      <c r="B13" s="42">
        <f t="shared" ref="B13:B23" si="3">B12+1</f>
        <v>43445</v>
      </c>
      <c r="C13" s="51">
        <v>6986.02</v>
      </c>
      <c r="D13" s="49">
        <f t="shared" si="0"/>
        <v>1362.2739000000001</v>
      </c>
      <c r="E13" s="51">
        <v>126.644173356</v>
      </c>
      <c r="F13" s="51">
        <v>0</v>
      </c>
      <c r="G13" s="51">
        <v>1327.3418183880001</v>
      </c>
      <c r="H13" s="51">
        <v>85.625451055857141</v>
      </c>
      <c r="I13" s="51">
        <v>33.288269550000003</v>
      </c>
      <c r="J13" s="51">
        <v>0</v>
      </c>
      <c r="K13" s="51">
        <v>7.8607915E-2</v>
      </c>
      <c r="L13" s="51">
        <v>0</v>
      </c>
      <c r="M13" s="51">
        <v>0</v>
      </c>
      <c r="N13" s="51">
        <v>0</v>
      </c>
      <c r="O13" s="49">
        <f t="shared" si="1"/>
        <v>1572.9783202648573</v>
      </c>
      <c r="P13" s="49">
        <f t="shared" si="2"/>
        <v>210.70442026485716</v>
      </c>
      <c r="Q13" s="7"/>
    </row>
    <row r="14" spans="2:17" ht="29.25" customHeight="1" x14ac:dyDescent="0.35">
      <c r="B14" s="42">
        <f t="shared" si="3"/>
        <v>43446</v>
      </c>
      <c r="C14" s="51">
        <v>6986.02</v>
      </c>
      <c r="D14" s="49">
        <f t="shared" si="0"/>
        <v>1362.2739000000001</v>
      </c>
      <c r="E14" s="51">
        <v>126.642618672</v>
      </c>
      <c r="F14" s="51">
        <v>0</v>
      </c>
      <c r="G14" s="51">
        <v>1342.2632483970001</v>
      </c>
      <c r="H14" s="51">
        <v>85.625451055857141</v>
      </c>
      <c r="I14" s="51">
        <v>33.50263365</v>
      </c>
      <c r="J14" s="51">
        <v>0</v>
      </c>
      <c r="K14" s="51">
        <v>7.7726414999999993E-2</v>
      </c>
      <c r="L14" s="51">
        <v>0</v>
      </c>
      <c r="M14" s="51">
        <v>0</v>
      </c>
      <c r="N14" s="51">
        <v>0</v>
      </c>
      <c r="O14" s="49">
        <f>SUM(E14:N14)</f>
        <v>1588.1116781898572</v>
      </c>
      <c r="P14" s="49">
        <f t="shared" si="2"/>
        <v>225.83777818985709</v>
      </c>
      <c r="Q14" s="7"/>
    </row>
    <row r="15" spans="2:17" ht="29.25" customHeight="1" x14ac:dyDescent="0.35">
      <c r="B15" s="42">
        <f t="shared" si="3"/>
        <v>43447</v>
      </c>
      <c r="C15" s="51">
        <v>6986.02</v>
      </c>
      <c r="D15" s="49">
        <f t="shared" si="0"/>
        <v>1362.2739000000001</v>
      </c>
      <c r="E15" s="51">
        <v>126.64106398800001</v>
      </c>
      <c r="F15" s="51">
        <v>0</v>
      </c>
      <c r="G15" s="51">
        <v>1342.515983407</v>
      </c>
      <c r="H15" s="51">
        <v>85.625451055857141</v>
      </c>
      <c r="I15" s="51">
        <v>33.749213050000002</v>
      </c>
      <c r="J15" s="51">
        <v>0</v>
      </c>
      <c r="K15" s="51">
        <v>5.5787034149999997</v>
      </c>
      <c r="L15" s="51">
        <v>0</v>
      </c>
      <c r="M15" s="51">
        <v>0</v>
      </c>
      <c r="N15" s="51">
        <v>0</v>
      </c>
      <c r="O15" s="49">
        <f t="shared" si="1"/>
        <v>1594.1104149158573</v>
      </c>
      <c r="P15" s="49">
        <f t="shared" si="2"/>
        <v>231.83651491585715</v>
      </c>
      <c r="Q15" s="7"/>
    </row>
    <row r="16" spans="2:17" ht="29.25" customHeight="1" x14ac:dyDescent="0.35">
      <c r="B16" s="42">
        <f t="shared" si="3"/>
        <v>43448</v>
      </c>
      <c r="C16" s="51">
        <v>6986.02</v>
      </c>
      <c r="D16" s="49">
        <f t="shared" si="0"/>
        <v>1362.2739000000001</v>
      </c>
      <c r="E16" s="51">
        <v>126.639509304</v>
      </c>
      <c r="F16" s="51">
        <v>0</v>
      </c>
      <c r="G16" s="51">
        <v>1327.1088564260001</v>
      </c>
      <c r="H16" s="51">
        <v>85.625451055857141</v>
      </c>
      <c r="I16" s="51">
        <v>34.597074249999999</v>
      </c>
      <c r="J16" s="51">
        <v>0</v>
      </c>
      <c r="K16" s="51">
        <v>6.3937864150000001</v>
      </c>
      <c r="L16" s="51">
        <v>0</v>
      </c>
      <c r="M16" s="51">
        <v>0</v>
      </c>
      <c r="N16" s="51">
        <v>0</v>
      </c>
      <c r="O16" s="49">
        <f t="shared" si="1"/>
        <v>1580.3646774508575</v>
      </c>
      <c r="P16" s="49">
        <f t="shared" si="2"/>
        <v>218.09077745085733</v>
      </c>
      <c r="Q16" s="7"/>
    </row>
    <row r="17" spans="2:17" ht="29.25" customHeight="1" x14ac:dyDescent="0.35">
      <c r="B17" s="42">
        <f t="shared" si="3"/>
        <v>43449</v>
      </c>
      <c r="C17" s="51">
        <v>6986.02</v>
      </c>
      <c r="D17" s="49">
        <f t="shared" si="0"/>
        <v>1362.2739000000001</v>
      </c>
      <c r="E17" s="51">
        <v>126.63795462</v>
      </c>
      <c r="F17" s="51">
        <v>0</v>
      </c>
      <c r="G17" s="51">
        <v>1327.3587894469999</v>
      </c>
      <c r="H17" s="51">
        <v>85.625451055857141</v>
      </c>
      <c r="I17" s="51">
        <v>31.636490649999999</v>
      </c>
      <c r="J17" s="51">
        <v>0</v>
      </c>
      <c r="K17" s="51">
        <v>6.3936430150000003</v>
      </c>
      <c r="L17" s="51">
        <v>0</v>
      </c>
      <c r="M17" s="51">
        <v>0</v>
      </c>
      <c r="N17" s="51">
        <v>0</v>
      </c>
      <c r="O17" s="49">
        <f t="shared" si="1"/>
        <v>1577.6523287878572</v>
      </c>
      <c r="P17" s="49">
        <f t="shared" si="2"/>
        <v>215.37842878785705</v>
      </c>
      <c r="Q17" s="7"/>
    </row>
    <row r="18" spans="2:17" ht="29.25" customHeight="1" x14ac:dyDescent="0.35">
      <c r="B18" s="42">
        <f t="shared" si="3"/>
        <v>43450</v>
      </c>
      <c r="C18" s="51">
        <v>6986.02</v>
      </c>
      <c r="D18" s="49">
        <f t="shared" si="0"/>
        <v>1362.2739000000001</v>
      </c>
      <c r="E18" s="51">
        <v>126.63639993600002</v>
      </c>
      <c r="F18" s="51">
        <v>0</v>
      </c>
      <c r="G18" s="51">
        <v>1327.608722466</v>
      </c>
      <c r="H18" s="51">
        <v>85.625451055857141</v>
      </c>
      <c r="I18" s="51">
        <v>31.190640649999999</v>
      </c>
      <c r="J18" s="51">
        <v>0</v>
      </c>
      <c r="K18" s="51">
        <v>6.3936430150000003</v>
      </c>
      <c r="L18" s="51">
        <v>0</v>
      </c>
      <c r="M18" s="51">
        <v>0</v>
      </c>
      <c r="N18" s="51">
        <v>0</v>
      </c>
      <c r="O18" s="49">
        <f t="shared" si="1"/>
        <v>1577.4548571228572</v>
      </c>
      <c r="P18" s="49">
        <f t="shared" si="2"/>
        <v>215.18095712285708</v>
      </c>
      <c r="Q18" s="7"/>
    </row>
    <row r="19" spans="2:17" ht="29.25" customHeight="1" x14ac:dyDescent="0.35">
      <c r="B19" s="42">
        <f t="shared" si="3"/>
        <v>43451</v>
      </c>
      <c r="C19" s="51">
        <v>6986.02</v>
      </c>
      <c r="D19" s="49">
        <f t="shared" si="0"/>
        <v>1362.2739000000001</v>
      </c>
      <c r="E19" s="51">
        <v>126.63484525200001</v>
      </c>
      <c r="F19" s="51">
        <v>0</v>
      </c>
      <c r="G19" s="51">
        <v>1352.115688566</v>
      </c>
      <c r="H19" s="51">
        <v>85.625451055857141</v>
      </c>
      <c r="I19" s="51">
        <v>36.312157249999998</v>
      </c>
      <c r="J19" s="51">
        <v>0</v>
      </c>
      <c r="K19" s="51">
        <v>0.89363711499999998</v>
      </c>
      <c r="L19" s="51">
        <v>0</v>
      </c>
      <c r="M19" s="51">
        <v>0</v>
      </c>
      <c r="N19" s="51">
        <v>0</v>
      </c>
      <c r="O19" s="49">
        <f t="shared" si="1"/>
        <v>1601.5817792388573</v>
      </c>
      <c r="P19" s="49">
        <f t="shared" si="2"/>
        <v>239.30787923885714</v>
      </c>
      <c r="Q19" s="7"/>
    </row>
    <row r="20" spans="2:17" ht="29.25" customHeight="1" x14ac:dyDescent="0.35">
      <c r="B20" s="42">
        <f t="shared" si="3"/>
        <v>43452</v>
      </c>
      <c r="C20" s="51">
        <v>6986.02</v>
      </c>
      <c r="D20" s="49">
        <f t="shared" si="0"/>
        <v>1362.2739000000001</v>
      </c>
      <c r="E20" s="51">
        <v>126.63329056800001</v>
      </c>
      <c r="F20" s="51">
        <v>0</v>
      </c>
      <c r="G20" s="51">
        <v>1348.101109536</v>
      </c>
      <c r="H20" s="51">
        <v>85.625451055857141</v>
      </c>
      <c r="I20" s="51">
        <v>36.747430450000003</v>
      </c>
      <c r="J20" s="51">
        <v>0</v>
      </c>
      <c r="K20" s="51">
        <v>0.89363711499999998</v>
      </c>
      <c r="L20" s="51">
        <v>0</v>
      </c>
      <c r="M20" s="51">
        <v>0</v>
      </c>
      <c r="N20" s="51">
        <v>0</v>
      </c>
      <c r="O20" s="49">
        <f t="shared" si="1"/>
        <v>1598.0009187248572</v>
      </c>
      <c r="P20" s="49">
        <f t="shared" si="2"/>
        <v>235.72701872485709</v>
      </c>
      <c r="Q20" s="7"/>
    </row>
    <row r="21" spans="2:17" ht="29.25" customHeight="1" x14ac:dyDescent="0.35">
      <c r="B21" s="42">
        <f t="shared" si="3"/>
        <v>43453</v>
      </c>
      <c r="C21" s="51">
        <v>6986.02</v>
      </c>
      <c r="D21" s="49">
        <f t="shared" si="0"/>
        <v>1362.2739000000001</v>
      </c>
      <c r="E21" s="51">
        <v>126.63173588400001</v>
      </c>
      <c r="F21" s="51">
        <v>0</v>
      </c>
      <c r="G21" s="51">
        <v>1348.3554884199998</v>
      </c>
      <c r="H21" s="51">
        <v>85.625451055857141</v>
      </c>
      <c r="I21" s="51">
        <v>35.807237350000001</v>
      </c>
      <c r="J21" s="51">
        <v>0</v>
      </c>
      <c r="K21" s="51">
        <v>0.89363711499999998</v>
      </c>
      <c r="L21" s="51">
        <v>0</v>
      </c>
      <c r="M21" s="51">
        <v>0</v>
      </c>
      <c r="N21" s="51">
        <v>0</v>
      </c>
      <c r="O21" s="49">
        <f t="shared" si="1"/>
        <v>1597.3135498248569</v>
      </c>
      <c r="P21" s="49">
        <f t="shared" si="2"/>
        <v>235.03964982485672</v>
      </c>
      <c r="Q21" s="7"/>
    </row>
    <row r="22" spans="2:17" ht="29.25" customHeight="1" x14ac:dyDescent="0.35">
      <c r="B22" s="42">
        <f t="shared" si="3"/>
        <v>43454</v>
      </c>
      <c r="C22" s="51">
        <v>6986.02</v>
      </c>
      <c r="D22" s="49">
        <f t="shared" si="0"/>
        <v>1362.2739000000001</v>
      </c>
      <c r="E22" s="51">
        <v>126.6301812</v>
      </c>
      <c r="F22" s="51">
        <v>0</v>
      </c>
      <c r="G22" s="51">
        <v>1344.4554727249999</v>
      </c>
      <c r="H22" s="51">
        <v>85.625451055857141</v>
      </c>
      <c r="I22" s="51">
        <v>35.569761249999999</v>
      </c>
      <c r="J22" s="51">
        <v>0</v>
      </c>
      <c r="K22" s="51">
        <v>0.89363711499999998</v>
      </c>
      <c r="L22" s="51">
        <v>0</v>
      </c>
      <c r="M22" s="51">
        <v>0</v>
      </c>
      <c r="N22" s="51">
        <v>0</v>
      </c>
      <c r="O22" s="49">
        <f t="shared" si="1"/>
        <v>1593.1745033458571</v>
      </c>
      <c r="P22" s="49">
        <f t="shared" si="2"/>
        <v>230.90060334585701</v>
      </c>
      <c r="Q22" s="7"/>
    </row>
    <row r="23" spans="2:17" ht="29.25" customHeight="1" x14ac:dyDescent="0.35">
      <c r="B23" s="42">
        <f t="shared" si="3"/>
        <v>43455</v>
      </c>
      <c r="C23" s="51">
        <v>6986.02</v>
      </c>
      <c r="D23" s="49">
        <f t="shared" si="0"/>
        <v>1362.2739000000001</v>
      </c>
      <c r="E23" s="51">
        <v>126.62862651599998</v>
      </c>
      <c r="F23" s="51"/>
      <c r="G23" s="51">
        <v>1294.7024447839999</v>
      </c>
      <c r="H23" s="51">
        <v>85.625451055857141</v>
      </c>
      <c r="I23" s="51">
        <v>36.891110650000002</v>
      </c>
      <c r="J23" s="51">
        <v>0</v>
      </c>
      <c r="K23" s="51">
        <v>0.89363711499999998</v>
      </c>
      <c r="L23" s="51">
        <v>0</v>
      </c>
      <c r="M23" s="51">
        <v>0</v>
      </c>
      <c r="N23" s="51">
        <v>0</v>
      </c>
      <c r="O23" s="49">
        <f t="shared" si="1"/>
        <v>1544.7412701208571</v>
      </c>
      <c r="P23" s="49">
        <f t="shared" si="2"/>
        <v>182.46737012085691</v>
      </c>
      <c r="Q23" s="7"/>
    </row>
    <row r="24" spans="2:17" ht="29.25" customHeight="1" x14ac:dyDescent="0.35">
      <c r="B24" s="41" t="s">
        <v>4</v>
      </c>
      <c r="C24" s="10"/>
      <c r="D24" s="50">
        <f t="shared" ref="D24:P24" si="4">SUM(D10:D23)</f>
        <v>19071.834600000002</v>
      </c>
      <c r="E24" s="50">
        <f t="shared" si="4"/>
        <v>1772.9422474679998</v>
      </c>
      <c r="F24" s="50">
        <f t="shared" si="4"/>
        <v>0</v>
      </c>
      <c r="G24" s="50">
        <f t="shared" si="4"/>
        <v>18662.453232918004</v>
      </c>
      <c r="H24" s="50">
        <f t="shared" si="4"/>
        <v>1198.7563147820003</v>
      </c>
      <c r="I24" s="50">
        <f t="shared" si="4"/>
        <v>479.81328550000001</v>
      </c>
      <c r="J24" s="50">
        <f t="shared" si="4"/>
        <v>0</v>
      </c>
      <c r="K24" s="50">
        <f t="shared" si="4"/>
        <v>29.620119510000006</v>
      </c>
      <c r="L24" s="50">
        <f t="shared" si="4"/>
        <v>0</v>
      </c>
      <c r="M24" s="50">
        <f t="shared" si="4"/>
        <v>0</v>
      </c>
      <c r="N24" s="50">
        <f t="shared" si="4"/>
        <v>0</v>
      </c>
      <c r="O24" s="50">
        <f t="shared" si="4"/>
        <v>22143.585200178</v>
      </c>
      <c r="P24" s="50">
        <f t="shared" si="4"/>
        <v>3071.7506001779984</v>
      </c>
      <c r="Q24" s="7"/>
    </row>
    <row r="25" spans="2:17" ht="29.25" customHeight="1" x14ac:dyDescent="0.35">
      <c r="B25" s="41" t="s">
        <v>3</v>
      </c>
      <c r="C25" s="10"/>
      <c r="D25" s="50">
        <f t="shared" ref="D25:P25" si="5">AVERAGE(D10:D23)</f>
        <v>1362.2739000000001</v>
      </c>
      <c r="E25" s="50">
        <f t="shared" si="5"/>
        <v>126.63873196199998</v>
      </c>
      <c r="F25" s="50">
        <f t="shared" si="5"/>
        <v>0</v>
      </c>
      <c r="G25" s="50">
        <f t="shared" si="5"/>
        <v>1333.0323737798574</v>
      </c>
      <c r="H25" s="50">
        <f t="shared" si="5"/>
        <v>85.62545105585717</v>
      </c>
      <c r="I25" s="50">
        <f t="shared" si="5"/>
        <v>34.272377535714284</v>
      </c>
      <c r="J25" s="50">
        <f t="shared" si="5"/>
        <v>0</v>
      </c>
      <c r="K25" s="50">
        <f t="shared" si="5"/>
        <v>2.1157228221428577</v>
      </c>
      <c r="L25" s="50">
        <f t="shared" si="5"/>
        <v>0</v>
      </c>
      <c r="M25" s="50">
        <f t="shared" si="5"/>
        <v>0</v>
      </c>
      <c r="N25" s="50">
        <f t="shared" si="5"/>
        <v>0</v>
      </c>
      <c r="O25" s="50">
        <f t="shared" si="5"/>
        <v>1581.6846571555714</v>
      </c>
      <c r="P25" s="50">
        <f t="shared" si="5"/>
        <v>219.4107571555713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1"/>
      <c r="G31" s="1"/>
      <c r="H31" s="22"/>
      <c r="I31" s="22"/>
      <c r="J31" s="22"/>
      <c r="K31" s="22"/>
      <c r="L31" s="22"/>
      <c r="M31" s="22"/>
      <c r="N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1"/>
      <c r="G32" s="1"/>
      <c r="H32" s="22"/>
      <c r="I32" s="2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95" top="0.75" bottom="0.75" header="0.3" footer="0.3"/>
  <pageSetup paperSize="9" scale="4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B1:Q37"/>
  <sheetViews>
    <sheetView showGridLines="0" zoomScale="55" zoomScaleNormal="55" workbookViewId="0"/>
  </sheetViews>
  <sheetFormatPr defaultRowHeight="15" x14ac:dyDescent="0.25"/>
  <cols>
    <col min="2" max="2" width="17.7109375" customWidth="1"/>
    <col min="3" max="3" width="2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30.85546875" customWidth="1"/>
    <col min="9" max="9" width="11.5703125" customWidth="1"/>
    <col min="10" max="10" width="12.85546875" customWidth="1"/>
    <col min="11" max="11" width="23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5.5703125" customWidth="1"/>
  </cols>
  <sheetData>
    <row r="1" spans="2:17" ht="23.25" x14ac:dyDescent="0.35">
      <c r="B1" s="45" t="s">
        <v>36</v>
      </c>
      <c r="C1" s="1"/>
      <c r="D1" s="1"/>
      <c r="E1" s="8"/>
      <c r="F1" s="25" t="s">
        <v>19</v>
      </c>
      <c r="G1" s="29"/>
      <c r="H1" s="29"/>
      <c r="I1" s="29"/>
      <c r="J1" s="29"/>
      <c r="K1" s="29"/>
      <c r="L1" s="30"/>
      <c r="M1" s="31"/>
      <c r="N1" s="8"/>
      <c r="O1" s="8"/>
      <c r="P1" s="8"/>
      <c r="Q1" s="1"/>
    </row>
    <row r="2" spans="2:17" ht="23.25" x14ac:dyDescent="0.35">
      <c r="B2" s="45" t="s">
        <v>1</v>
      </c>
      <c r="C2" s="1"/>
      <c r="D2" s="1"/>
      <c r="E2" s="8"/>
      <c r="F2" s="26" t="s">
        <v>20</v>
      </c>
      <c r="G2" s="29"/>
      <c r="H2" s="29"/>
      <c r="I2" s="29"/>
      <c r="J2" s="29"/>
      <c r="K2" s="29"/>
      <c r="L2" s="30"/>
      <c r="M2" s="31"/>
      <c r="N2" s="8"/>
      <c r="O2" s="8"/>
      <c r="P2" s="8"/>
      <c r="Q2" s="1"/>
    </row>
    <row r="3" spans="2:17" ht="21" x14ac:dyDescent="0.35">
      <c r="B3" s="45" t="s">
        <v>52</v>
      </c>
      <c r="C3" s="1"/>
      <c r="D3" s="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"/>
    </row>
    <row r="4" spans="2:17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87</v>
      </c>
      <c r="H4" s="2"/>
      <c r="I4" s="2"/>
      <c r="J4" s="2"/>
      <c r="K4" s="2"/>
      <c r="L4" s="2"/>
      <c r="M4" s="2"/>
      <c r="N4" s="2" t="s">
        <v>45</v>
      </c>
      <c r="O4" s="2"/>
      <c r="P4" s="2"/>
      <c r="Q4" s="3"/>
    </row>
    <row r="5" spans="2:17" ht="21" x14ac:dyDescent="0.35">
      <c r="B5" s="45" t="s">
        <v>50</v>
      </c>
      <c r="C5" s="1"/>
      <c r="D5" s="3"/>
      <c r="E5" s="2"/>
      <c r="F5" s="11"/>
      <c r="G5" s="11"/>
      <c r="H5" s="11"/>
      <c r="I5" s="11"/>
      <c r="J5" s="11"/>
      <c r="K5" s="11"/>
      <c r="L5" s="2"/>
      <c r="M5" s="2"/>
      <c r="N5" s="2"/>
      <c r="O5" s="2"/>
      <c r="P5" s="2"/>
      <c r="Q5" s="3"/>
    </row>
    <row r="6" spans="2:17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2:17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2:17" s="33" customFormat="1" ht="84" x14ac:dyDescent="0.25">
      <c r="B8" s="34" t="s">
        <v>21</v>
      </c>
      <c r="C8" s="35" t="s">
        <v>86</v>
      </c>
      <c r="D8" s="35" t="s">
        <v>23</v>
      </c>
      <c r="E8" s="34" t="s">
        <v>24</v>
      </c>
      <c r="F8" s="34" t="s">
        <v>25</v>
      </c>
      <c r="G8" s="34" t="s">
        <v>26</v>
      </c>
      <c r="H8" s="53" t="s">
        <v>27</v>
      </c>
      <c r="I8" s="54" t="s">
        <v>28</v>
      </c>
      <c r="J8" s="53" t="s">
        <v>15</v>
      </c>
      <c r="K8" s="57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2:17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2:17" ht="29.25" customHeight="1" x14ac:dyDescent="0.35">
      <c r="B10" s="42">
        <v>43456</v>
      </c>
      <c r="C10" s="51">
        <v>6762.02</v>
      </c>
      <c r="D10" s="49">
        <f t="shared" ref="D10:D23" si="0">C10*19.5%</f>
        <v>1318.5939000000001</v>
      </c>
      <c r="E10" s="51">
        <v>126.627071832</v>
      </c>
      <c r="F10" s="51">
        <v>0</v>
      </c>
      <c r="G10" s="51">
        <v>1294.9494168409999</v>
      </c>
      <c r="H10" s="51">
        <v>91.519650381357124</v>
      </c>
      <c r="I10" s="51">
        <v>39.176551750000002</v>
      </c>
      <c r="J10" s="51">
        <v>0</v>
      </c>
      <c r="K10" s="51">
        <v>0.89363711499999998</v>
      </c>
      <c r="L10" s="51">
        <v>0</v>
      </c>
      <c r="M10" s="51">
        <v>0</v>
      </c>
      <c r="N10" s="51">
        <v>0</v>
      </c>
      <c r="O10" s="49">
        <f>SUM(E10:N10)</f>
        <v>1553.1663279193572</v>
      </c>
      <c r="P10" s="49">
        <f>O10-D10</f>
        <v>234.5724279193571</v>
      </c>
      <c r="Q10" s="7"/>
    </row>
    <row r="11" spans="2:17" ht="29.25" customHeight="1" x14ac:dyDescent="0.35">
      <c r="B11" s="42">
        <f>B10+1</f>
        <v>43457</v>
      </c>
      <c r="C11" s="51">
        <v>6762.02</v>
      </c>
      <c r="D11" s="49">
        <f t="shared" si="0"/>
        <v>1318.5939000000001</v>
      </c>
      <c r="E11" s="51">
        <v>126.625517148</v>
      </c>
      <c r="F11" s="51">
        <v>0</v>
      </c>
      <c r="G11" s="51">
        <v>1295.1963889000001</v>
      </c>
      <c r="H11" s="51">
        <v>91.519650381357124</v>
      </c>
      <c r="I11" s="51">
        <v>38.698981750000002</v>
      </c>
      <c r="J11" s="51">
        <v>0</v>
      </c>
      <c r="K11" s="51">
        <v>0.89363711499999998</v>
      </c>
      <c r="L11" s="51">
        <v>0</v>
      </c>
      <c r="M11" s="51">
        <v>0</v>
      </c>
      <c r="N11" s="51">
        <v>0</v>
      </c>
      <c r="O11" s="49">
        <f t="shared" ref="O11:O23" si="1">SUM(E11:N11)</f>
        <v>1552.9341752943574</v>
      </c>
      <c r="P11" s="49">
        <f t="shared" ref="P11:P23" si="2">O11-D11</f>
        <v>234.3402752943573</v>
      </c>
      <c r="Q11" s="7"/>
    </row>
    <row r="12" spans="2:17" ht="29.25" customHeight="1" x14ac:dyDescent="0.35">
      <c r="B12" s="42">
        <f>B11+1</f>
        <v>43458</v>
      </c>
      <c r="C12" s="51">
        <v>6762.02</v>
      </c>
      <c r="D12" s="49">
        <f t="shared" si="0"/>
        <v>1318.5939000000001</v>
      </c>
      <c r="E12" s="51">
        <v>126.62396246399999</v>
      </c>
      <c r="F12" s="51">
        <v>0</v>
      </c>
      <c r="G12" s="51">
        <v>1295.4433609570001</v>
      </c>
      <c r="H12" s="51">
        <v>91.519650381357124</v>
      </c>
      <c r="I12" s="51">
        <v>35.969216549999999</v>
      </c>
      <c r="J12" s="51">
        <v>0</v>
      </c>
      <c r="K12" s="51">
        <v>0.89349221500000009</v>
      </c>
      <c r="L12" s="51">
        <v>0</v>
      </c>
      <c r="M12" s="51">
        <v>0</v>
      </c>
      <c r="N12" s="51">
        <v>0</v>
      </c>
      <c r="O12" s="49">
        <f t="shared" si="1"/>
        <v>1550.4496825673573</v>
      </c>
      <c r="P12" s="49">
        <f t="shared" si="2"/>
        <v>231.85578256735721</v>
      </c>
      <c r="Q12" s="7"/>
    </row>
    <row r="13" spans="2:17" ht="29.25" customHeight="1" x14ac:dyDescent="0.35">
      <c r="B13" s="42">
        <f t="shared" ref="B13:B23" si="3">B12+1</f>
        <v>43459</v>
      </c>
      <c r="C13" s="51">
        <v>6762.02</v>
      </c>
      <c r="D13" s="49">
        <f t="shared" si="0"/>
        <v>1318.5939000000001</v>
      </c>
      <c r="E13" s="51">
        <v>126.62240777999999</v>
      </c>
      <c r="F13" s="51">
        <v>0</v>
      </c>
      <c r="G13" s="51">
        <v>1295.6903330170001</v>
      </c>
      <c r="H13" s="51">
        <v>91.519650381357124</v>
      </c>
      <c r="I13" s="51">
        <v>38.963587650000001</v>
      </c>
      <c r="J13" s="51">
        <v>0</v>
      </c>
      <c r="K13" s="51">
        <v>0.89349221500000009</v>
      </c>
      <c r="L13" s="51">
        <v>0</v>
      </c>
      <c r="M13" s="51">
        <v>0</v>
      </c>
      <c r="N13" s="51">
        <v>0</v>
      </c>
      <c r="O13" s="49">
        <f t="shared" si="1"/>
        <v>1553.6894710433571</v>
      </c>
      <c r="P13" s="49">
        <f t="shared" si="2"/>
        <v>235.09557104335704</v>
      </c>
      <c r="Q13" s="7"/>
    </row>
    <row r="14" spans="2:17" ht="29.25" customHeight="1" x14ac:dyDescent="0.35">
      <c r="B14" s="42">
        <f t="shared" si="3"/>
        <v>43460</v>
      </c>
      <c r="C14" s="51">
        <v>6762.02</v>
      </c>
      <c r="D14" s="49">
        <f t="shared" si="0"/>
        <v>1318.5939000000001</v>
      </c>
      <c r="E14" s="51">
        <v>126.620853096</v>
      </c>
      <c r="F14" s="51">
        <v>0</v>
      </c>
      <c r="G14" s="51">
        <v>1295.9373050740001</v>
      </c>
      <c r="H14" s="51">
        <v>91.519650381357124</v>
      </c>
      <c r="I14" s="51">
        <v>35.481548750000002</v>
      </c>
      <c r="J14" s="51">
        <v>0</v>
      </c>
      <c r="K14" s="51">
        <v>0.89349221500000009</v>
      </c>
      <c r="L14" s="51">
        <v>0</v>
      </c>
      <c r="M14" s="51">
        <v>0</v>
      </c>
      <c r="N14" s="51">
        <v>0</v>
      </c>
      <c r="O14" s="49">
        <f t="shared" si="1"/>
        <v>1550.4528495163572</v>
      </c>
      <c r="P14" s="49">
        <f t="shared" si="2"/>
        <v>231.85894951635714</v>
      </c>
      <c r="Q14" s="7"/>
    </row>
    <row r="15" spans="2:17" ht="29.25" customHeight="1" x14ac:dyDescent="0.35">
      <c r="B15" s="42">
        <f t="shared" si="3"/>
        <v>43461</v>
      </c>
      <c r="C15" s="51">
        <v>6762.02</v>
      </c>
      <c r="D15" s="49">
        <f t="shared" si="0"/>
        <v>1318.5939000000001</v>
      </c>
      <c r="E15" s="51">
        <v>126.61929841199999</v>
      </c>
      <c r="F15" s="51">
        <v>0</v>
      </c>
      <c r="G15" s="51">
        <v>1216.1693524249999</v>
      </c>
      <c r="H15" s="51">
        <v>91.519650381357124</v>
      </c>
      <c r="I15" s="51">
        <v>32.04193265</v>
      </c>
      <c r="J15" s="51">
        <v>0</v>
      </c>
      <c r="K15" s="51">
        <v>0.89349221500000009</v>
      </c>
      <c r="L15" s="51">
        <v>0</v>
      </c>
      <c r="M15" s="51">
        <v>0</v>
      </c>
      <c r="N15" s="51">
        <v>0</v>
      </c>
      <c r="O15" s="49">
        <f t="shared" si="1"/>
        <v>1467.2437260833572</v>
      </c>
      <c r="P15" s="49">
        <f t="shared" si="2"/>
        <v>148.64982608335708</v>
      </c>
      <c r="Q15" s="7"/>
    </row>
    <row r="16" spans="2:17" ht="29.25" customHeight="1" x14ac:dyDescent="0.35">
      <c r="B16" s="42">
        <f t="shared" si="3"/>
        <v>43462</v>
      </c>
      <c r="C16" s="51">
        <v>6762.02</v>
      </c>
      <c r="D16" s="49">
        <f t="shared" si="0"/>
        <v>1318.5939000000001</v>
      </c>
      <c r="E16" s="51">
        <v>126.61774372799999</v>
      </c>
      <c r="F16" s="51">
        <v>0</v>
      </c>
      <c r="G16" s="51">
        <v>1216.4013997760001</v>
      </c>
      <c r="H16" s="51">
        <v>91.519650381357124</v>
      </c>
      <c r="I16" s="51">
        <v>30.95788155</v>
      </c>
      <c r="J16" s="51">
        <v>0</v>
      </c>
      <c r="K16" s="51">
        <v>0.89349221500000009</v>
      </c>
      <c r="L16" s="51">
        <v>0</v>
      </c>
      <c r="M16" s="51">
        <v>0</v>
      </c>
      <c r="N16" s="51">
        <v>0</v>
      </c>
      <c r="O16" s="49">
        <f t="shared" si="1"/>
        <v>1466.3901676503572</v>
      </c>
      <c r="P16" s="49">
        <f t="shared" si="2"/>
        <v>147.79626765035709</v>
      </c>
      <c r="Q16" s="7"/>
    </row>
    <row r="17" spans="2:17" ht="29.25" customHeight="1" x14ac:dyDescent="0.35">
      <c r="B17" s="42">
        <f t="shared" si="3"/>
        <v>43463</v>
      </c>
      <c r="C17" s="51">
        <v>6762.02</v>
      </c>
      <c r="D17" s="49">
        <f t="shared" si="0"/>
        <v>1318.5939000000001</v>
      </c>
      <c r="E17" s="51">
        <v>126.61618904400001</v>
      </c>
      <c r="F17" s="51">
        <v>0</v>
      </c>
      <c r="G17" s="51">
        <v>1216.633447127</v>
      </c>
      <c r="H17" s="51">
        <v>91.519650381357124</v>
      </c>
      <c r="I17" s="51">
        <v>30.109563850000001</v>
      </c>
      <c r="J17" s="51">
        <v>0</v>
      </c>
      <c r="K17" s="51">
        <v>0.89349221500000009</v>
      </c>
      <c r="L17" s="51">
        <v>0</v>
      </c>
      <c r="M17" s="51">
        <v>0</v>
      </c>
      <c r="N17" s="51">
        <v>0</v>
      </c>
      <c r="O17" s="49">
        <f t="shared" si="1"/>
        <v>1465.7723426173573</v>
      </c>
      <c r="P17" s="49">
        <f t="shared" si="2"/>
        <v>147.17844261735718</v>
      </c>
      <c r="Q17" s="7"/>
    </row>
    <row r="18" spans="2:17" ht="29.25" customHeight="1" x14ac:dyDescent="0.35">
      <c r="B18" s="42">
        <f t="shared" si="3"/>
        <v>43464</v>
      </c>
      <c r="C18" s="51">
        <v>6762.02</v>
      </c>
      <c r="D18" s="49">
        <f t="shared" si="0"/>
        <v>1318.5939000000001</v>
      </c>
      <c r="E18" s="51">
        <v>126.61463436</v>
      </c>
      <c r="F18" s="51">
        <v>0</v>
      </c>
      <c r="G18" s="51">
        <v>1216.8654944780001</v>
      </c>
      <c r="H18" s="51">
        <v>91.519650381357124</v>
      </c>
      <c r="I18" s="51">
        <v>30.506319250000001</v>
      </c>
      <c r="J18" s="51">
        <v>0</v>
      </c>
      <c r="K18" s="51">
        <v>0.89349221500000009</v>
      </c>
      <c r="L18" s="51">
        <v>0</v>
      </c>
      <c r="M18" s="51">
        <v>0</v>
      </c>
      <c r="N18" s="51">
        <v>0</v>
      </c>
      <c r="O18" s="49">
        <f t="shared" si="1"/>
        <v>1466.3995906843572</v>
      </c>
      <c r="P18" s="49">
        <f t="shared" si="2"/>
        <v>147.80569068435716</v>
      </c>
      <c r="Q18" s="7"/>
    </row>
    <row r="19" spans="2:17" ht="29.25" customHeight="1" x14ac:dyDescent="0.35">
      <c r="B19" s="42">
        <f t="shared" si="3"/>
        <v>43465</v>
      </c>
      <c r="C19" s="51">
        <v>6762.02</v>
      </c>
      <c r="D19" s="49">
        <f t="shared" si="0"/>
        <v>1318.5939000000001</v>
      </c>
      <c r="E19" s="51">
        <v>126.613079676</v>
      </c>
      <c r="F19" s="51">
        <v>0</v>
      </c>
      <c r="G19" s="51">
        <v>1217.0975418290002</v>
      </c>
      <c r="H19" s="51">
        <v>91.519650381357124</v>
      </c>
      <c r="I19" s="51">
        <v>30.72444745</v>
      </c>
      <c r="J19" s="51">
        <v>0</v>
      </c>
      <c r="K19" s="51">
        <v>0.89349221500000009</v>
      </c>
      <c r="L19" s="51">
        <v>0</v>
      </c>
      <c r="M19" s="51">
        <v>0</v>
      </c>
      <c r="N19" s="51">
        <v>0</v>
      </c>
      <c r="O19" s="49">
        <f t="shared" si="1"/>
        <v>1466.8482115513575</v>
      </c>
      <c r="P19" s="49">
        <f t="shared" si="2"/>
        <v>148.25431155135743</v>
      </c>
      <c r="Q19" s="7"/>
    </row>
    <row r="20" spans="2:17" ht="29.25" customHeight="1" x14ac:dyDescent="0.35">
      <c r="B20" s="42">
        <f t="shared" si="3"/>
        <v>43466</v>
      </c>
      <c r="C20" s="51">
        <v>6762.02</v>
      </c>
      <c r="D20" s="49">
        <f t="shared" si="0"/>
        <v>1318.5939000000001</v>
      </c>
      <c r="E20" s="51">
        <v>126.61152499200001</v>
      </c>
      <c r="F20" s="51">
        <v>0</v>
      </c>
      <c r="G20" s="51">
        <v>1217.3295891799999</v>
      </c>
      <c r="H20" s="51">
        <v>91.519650381357124</v>
      </c>
      <c r="I20" s="51">
        <v>29.07339005</v>
      </c>
      <c r="J20" s="51">
        <v>0</v>
      </c>
      <c r="K20" s="51">
        <v>0.89340601500000005</v>
      </c>
      <c r="L20" s="51"/>
      <c r="M20" s="51"/>
      <c r="N20" s="51">
        <v>0</v>
      </c>
      <c r="O20" s="49">
        <f t="shared" si="1"/>
        <v>1465.4275606183571</v>
      </c>
      <c r="P20" s="49">
        <f t="shared" si="2"/>
        <v>146.83366061835704</v>
      </c>
      <c r="Q20" s="7"/>
    </row>
    <row r="21" spans="2:17" ht="29.25" customHeight="1" x14ac:dyDescent="0.35">
      <c r="B21" s="42">
        <f t="shared" si="3"/>
        <v>43467</v>
      </c>
      <c r="C21" s="51">
        <v>6762.02</v>
      </c>
      <c r="D21" s="49">
        <f t="shared" si="0"/>
        <v>1318.5939000000001</v>
      </c>
      <c r="E21" s="51">
        <v>126.60997030799999</v>
      </c>
      <c r="F21" s="51">
        <v>0</v>
      </c>
      <c r="G21" s="51">
        <v>1217.561636531</v>
      </c>
      <c r="H21" s="51">
        <v>91.519650381357124</v>
      </c>
      <c r="I21" s="51">
        <v>31.788475250000001</v>
      </c>
      <c r="J21" s="51">
        <v>0</v>
      </c>
      <c r="K21" s="51">
        <v>0.89340601500000005</v>
      </c>
      <c r="L21" s="51"/>
      <c r="M21" s="51"/>
      <c r="N21" s="51">
        <v>0</v>
      </c>
      <c r="O21" s="49">
        <f t="shared" si="1"/>
        <v>1468.373138485357</v>
      </c>
      <c r="P21" s="49">
        <f t="shared" si="2"/>
        <v>149.77923848535693</v>
      </c>
      <c r="Q21" s="7"/>
    </row>
    <row r="22" spans="2:17" ht="29.25" customHeight="1" x14ac:dyDescent="0.35">
      <c r="B22" s="42">
        <f t="shared" si="3"/>
        <v>43468</v>
      </c>
      <c r="C22" s="51">
        <v>6762.02</v>
      </c>
      <c r="D22" s="49">
        <f t="shared" si="0"/>
        <v>1318.5939000000001</v>
      </c>
      <c r="E22" s="51">
        <v>126.608415624</v>
      </c>
      <c r="F22" s="51">
        <v>0</v>
      </c>
      <c r="G22" s="51">
        <v>1207.7918638219999</v>
      </c>
      <c r="H22" s="51">
        <v>91.519650381357124</v>
      </c>
      <c r="I22" s="51">
        <v>30.850501950000002</v>
      </c>
      <c r="J22" s="51">
        <v>0</v>
      </c>
      <c r="K22" s="51">
        <v>0.89340601500000005</v>
      </c>
      <c r="L22" s="51"/>
      <c r="M22" s="51"/>
      <c r="N22" s="51">
        <v>0</v>
      </c>
      <c r="O22" s="49">
        <f t="shared" si="1"/>
        <v>1457.6638377923571</v>
      </c>
      <c r="P22" s="49">
        <f t="shared" si="2"/>
        <v>139.069937792357</v>
      </c>
      <c r="Q22" s="7"/>
    </row>
    <row r="23" spans="2:17" ht="29.25" customHeight="1" x14ac:dyDescent="0.35">
      <c r="B23" s="42">
        <f t="shared" si="3"/>
        <v>43469</v>
      </c>
      <c r="C23" s="51">
        <v>6762.02</v>
      </c>
      <c r="D23" s="49">
        <f t="shared" si="0"/>
        <v>1318.5939000000001</v>
      </c>
      <c r="E23" s="51">
        <v>126.60686094</v>
      </c>
      <c r="F23" s="51">
        <v>0</v>
      </c>
      <c r="G23" s="51">
        <v>1208.022091114</v>
      </c>
      <c r="H23" s="51">
        <v>91.519650381357124</v>
      </c>
      <c r="I23" s="51">
        <v>29.52477545</v>
      </c>
      <c r="J23" s="51">
        <v>0</v>
      </c>
      <c r="K23" s="51">
        <v>1.036122115</v>
      </c>
      <c r="L23" s="51"/>
      <c r="M23" s="51"/>
      <c r="N23" s="51">
        <v>0</v>
      </c>
      <c r="O23" s="49">
        <f t="shared" si="1"/>
        <v>1456.7095000003571</v>
      </c>
      <c r="P23" s="49">
        <f t="shared" si="2"/>
        <v>138.11560000035706</v>
      </c>
      <c r="Q23" s="7"/>
    </row>
    <row r="24" spans="2:17" ht="29.25" customHeight="1" x14ac:dyDescent="0.35">
      <c r="B24" s="41" t="s">
        <v>4</v>
      </c>
      <c r="C24" s="10"/>
      <c r="D24" s="50">
        <f t="shared" ref="D24:P24" si="4">SUM(D10:D23)</f>
        <v>18460.314600000002</v>
      </c>
      <c r="E24" s="50">
        <f t="shared" si="4"/>
        <v>1772.6375294040001</v>
      </c>
      <c r="F24" s="50">
        <f t="shared" si="4"/>
        <v>0</v>
      </c>
      <c r="G24" s="50">
        <f t="shared" si="4"/>
        <v>17411.089221071001</v>
      </c>
      <c r="H24" s="50">
        <f t="shared" si="4"/>
        <v>1281.275105339</v>
      </c>
      <c r="I24" s="50">
        <f t="shared" si="4"/>
        <v>463.86717390000001</v>
      </c>
      <c r="J24" s="50">
        <f t="shared" si="4"/>
        <v>0</v>
      </c>
      <c r="K24" s="50">
        <f t="shared" si="4"/>
        <v>12.651552110000001</v>
      </c>
      <c r="L24" s="50">
        <f t="shared" si="4"/>
        <v>0</v>
      </c>
      <c r="M24" s="50">
        <f t="shared" si="4"/>
        <v>0</v>
      </c>
      <c r="N24" s="50">
        <f t="shared" si="4"/>
        <v>0</v>
      </c>
      <c r="O24" s="50">
        <f t="shared" si="4"/>
        <v>20941.520581824003</v>
      </c>
      <c r="P24" s="50">
        <f t="shared" si="4"/>
        <v>2481.205981824</v>
      </c>
      <c r="Q24" s="7"/>
    </row>
    <row r="25" spans="2:17" ht="29.25" customHeight="1" x14ac:dyDescent="0.35">
      <c r="B25" s="41" t="s">
        <v>3</v>
      </c>
      <c r="C25" s="10"/>
      <c r="D25" s="50">
        <f t="shared" ref="D25:P25" si="5">AVERAGE(D10:D23)</f>
        <v>1318.5939000000001</v>
      </c>
      <c r="E25" s="50">
        <f t="shared" si="5"/>
        <v>126.61696638600002</v>
      </c>
      <c r="F25" s="50">
        <f t="shared" si="5"/>
        <v>0</v>
      </c>
      <c r="G25" s="50">
        <f t="shared" si="5"/>
        <v>1243.6492300765001</v>
      </c>
      <c r="H25" s="50">
        <f t="shared" si="5"/>
        <v>91.519650381357138</v>
      </c>
      <c r="I25" s="50">
        <f t="shared" si="5"/>
        <v>33.133369564285715</v>
      </c>
      <c r="J25" s="50">
        <f t="shared" si="5"/>
        <v>0</v>
      </c>
      <c r="K25" s="50">
        <f t="shared" si="5"/>
        <v>0.9036822935714286</v>
      </c>
      <c r="L25" s="50">
        <f t="shared" si="5"/>
        <v>0</v>
      </c>
      <c r="M25" s="50">
        <f t="shared" si="5"/>
        <v>0</v>
      </c>
      <c r="N25" s="50">
        <f t="shared" si="5"/>
        <v>0</v>
      </c>
      <c r="O25" s="50">
        <f t="shared" si="5"/>
        <v>1495.8228987017144</v>
      </c>
      <c r="P25" s="50">
        <f t="shared" si="5"/>
        <v>177.22899870171429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1"/>
      <c r="G31" s="1"/>
      <c r="H31" s="22"/>
      <c r="I31" s="22"/>
      <c r="J31" s="22"/>
      <c r="K31" s="22"/>
      <c r="L31" s="22"/>
      <c r="M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1"/>
      <c r="G32" s="1"/>
      <c r="H32" s="22"/>
      <c r="I32" s="2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ht="18.75" x14ac:dyDescent="0.3">
      <c r="B35" s="14"/>
      <c r="N35" s="22"/>
    </row>
    <row r="36" spans="2:17" x14ac:dyDescent="0.25">
      <c r="B36" s="14"/>
    </row>
    <row r="37" spans="2:17" x14ac:dyDescent="0.25">
      <c r="B37" s="14"/>
    </row>
  </sheetData>
  <pageMargins left="0.7" right="0.95" top="0.75" bottom="0.75" header="0.3" footer="0.3"/>
  <pageSetup paperSize="9" scale="4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B1:R37"/>
  <sheetViews>
    <sheetView showGridLines="0" zoomScale="55" zoomScaleNormal="55" workbookViewId="0"/>
  </sheetViews>
  <sheetFormatPr defaultRowHeight="15" x14ac:dyDescent="0.25"/>
  <cols>
    <col min="2" max="2" width="17.7109375" customWidth="1"/>
    <col min="3" max="3" width="2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30.85546875" customWidth="1"/>
    <col min="9" max="9" width="11.5703125" customWidth="1"/>
    <col min="10" max="10" width="12.85546875" customWidth="1"/>
    <col min="11" max="11" width="23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5.5703125" customWidth="1"/>
  </cols>
  <sheetData>
    <row r="1" spans="2:18" ht="23.25" x14ac:dyDescent="0.35">
      <c r="B1" s="45" t="s">
        <v>36</v>
      </c>
      <c r="C1" s="1"/>
      <c r="D1" s="1"/>
      <c r="E1" s="8"/>
      <c r="F1" s="25" t="s">
        <v>19</v>
      </c>
      <c r="G1" s="29"/>
      <c r="H1" s="29"/>
      <c r="I1" s="29"/>
      <c r="J1" s="29"/>
      <c r="K1" s="29"/>
      <c r="L1" s="30"/>
      <c r="M1" s="31"/>
      <c r="N1" s="8"/>
      <c r="O1" s="8"/>
      <c r="P1" s="8"/>
      <c r="Q1" s="1"/>
    </row>
    <row r="2" spans="2:18" ht="23.25" x14ac:dyDescent="0.35">
      <c r="B2" s="45" t="s">
        <v>1</v>
      </c>
      <c r="C2" s="1"/>
      <c r="D2" s="1"/>
      <c r="E2" s="8"/>
      <c r="F2" s="26" t="s">
        <v>20</v>
      </c>
      <c r="G2" s="29"/>
      <c r="H2" s="29"/>
      <c r="I2" s="29"/>
      <c r="J2" s="29"/>
      <c r="K2" s="29"/>
      <c r="L2" s="30"/>
      <c r="M2" s="31"/>
      <c r="N2" s="8"/>
      <c r="O2" s="8"/>
      <c r="P2" s="8"/>
      <c r="Q2" s="1"/>
    </row>
    <row r="3" spans="2:18" ht="21" x14ac:dyDescent="0.35">
      <c r="B3" s="45" t="s">
        <v>52</v>
      </c>
      <c r="C3" s="1"/>
      <c r="D3" s="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"/>
    </row>
    <row r="4" spans="2:18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89</v>
      </c>
      <c r="H4" s="2"/>
      <c r="I4" s="2"/>
      <c r="J4" s="2"/>
      <c r="K4" s="2"/>
      <c r="L4" s="2"/>
      <c r="M4" s="2"/>
      <c r="N4" s="2" t="s">
        <v>45</v>
      </c>
      <c r="O4" s="2"/>
      <c r="P4" s="2"/>
      <c r="Q4" s="3"/>
    </row>
    <row r="5" spans="2:18" ht="21" x14ac:dyDescent="0.35">
      <c r="B5" s="45" t="s">
        <v>50</v>
      </c>
      <c r="C5" s="1"/>
      <c r="D5" s="3"/>
      <c r="E5" s="2"/>
      <c r="F5" s="11"/>
      <c r="G5" s="11"/>
      <c r="H5" s="11"/>
      <c r="I5" s="11"/>
      <c r="J5" s="11"/>
      <c r="K5" s="11"/>
      <c r="L5" s="2"/>
      <c r="M5" s="2"/>
      <c r="N5" s="2"/>
      <c r="O5" s="2"/>
      <c r="P5" s="2"/>
      <c r="Q5" s="3"/>
    </row>
    <row r="6" spans="2:18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2:18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2:18" s="33" customFormat="1" ht="84" x14ac:dyDescent="0.25">
      <c r="B8" s="34" t="s">
        <v>21</v>
      </c>
      <c r="C8" s="35" t="s">
        <v>88</v>
      </c>
      <c r="D8" s="35" t="s">
        <v>23</v>
      </c>
      <c r="E8" s="34" t="s">
        <v>24</v>
      </c>
      <c r="F8" s="34" t="s">
        <v>25</v>
      </c>
      <c r="G8" s="34" t="s">
        <v>26</v>
      </c>
      <c r="H8" s="53" t="s">
        <v>27</v>
      </c>
      <c r="I8" s="54" t="s">
        <v>28</v>
      </c>
      <c r="J8" s="53" t="s">
        <v>15</v>
      </c>
      <c r="K8" s="57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2:18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2:18" ht="29.25" customHeight="1" x14ac:dyDescent="0.35">
      <c r="B10" s="42">
        <v>43470</v>
      </c>
      <c r="C10" s="51">
        <v>6838.56</v>
      </c>
      <c r="D10" s="49">
        <f>C10*19.25%</f>
        <v>1316.4228000000001</v>
      </c>
      <c r="E10" s="51">
        <v>126.60530625599999</v>
      </c>
      <c r="F10" s="51">
        <v>0</v>
      </c>
      <c r="G10" s="51">
        <v>1208.2523184049999</v>
      </c>
      <c r="H10" s="51">
        <v>66.081544348428579</v>
      </c>
      <c r="I10" s="51">
        <v>30.008858450000002</v>
      </c>
      <c r="J10" s="51">
        <v>0</v>
      </c>
      <c r="K10" s="51">
        <v>1.036122115</v>
      </c>
      <c r="L10" s="51">
        <v>0</v>
      </c>
      <c r="M10" s="51">
        <v>0</v>
      </c>
      <c r="N10" s="51">
        <v>0</v>
      </c>
      <c r="O10" s="49">
        <f>SUM(E10:N10)</f>
        <v>1431.9841495744283</v>
      </c>
      <c r="P10" s="49">
        <f>O10-D10</f>
        <v>115.56134957442828</v>
      </c>
      <c r="Q10" s="7"/>
    </row>
    <row r="11" spans="2:18" ht="29.25" customHeight="1" x14ac:dyDescent="0.35">
      <c r="B11" s="42">
        <f>B10+1</f>
        <v>43471</v>
      </c>
      <c r="C11" s="51">
        <v>6838.56</v>
      </c>
      <c r="D11" s="49">
        <f t="shared" ref="D11:D23" si="0">C11*19.25%</f>
        <v>1316.4228000000001</v>
      </c>
      <c r="E11" s="51">
        <v>126.60375157200001</v>
      </c>
      <c r="F11" s="51">
        <v>0</v>
      </c>
      <c r="G11" s="51">
        <v>1208.482545697</v>
      </c>
      <c r="H11" s="51">
        <v>66.081544348428579</v>
      </c>
      <c r="I11" s="51">
        <v>29.522858450000001</v>
      </c>
      <c r="J11" s="51">
        <v>0</v>
      </c>
      <c r="K11" s="51">
        <v>1.036122115</v>
      </c>
      <c r="L11" s="51">
        <v>0</v>
      </c>
      <c r="M11" s="51">
        <v>0</v>
      </c>
      <c r="N11" s="51">
        <v>0</v>
      </c>
      <c r="O11" s="49">
        <f t="shared" ref="O11:O23" si="1">SUM(E11:N11)</f>
        <v>1431.7268221824286</v>
      </c>
      <c r="P11" s="49">
        <f t="shared" ref="P11:P23" si="2">O11-D11</f>
        <v>115.30402218242853</v>
      </c>
      <c r="Q11" s="7"/>
    </row>
    <row r="12" spans="2:18" ht="29.25" customHeight="1" x14ac:dyDescent="0.35">
      <c r="B12" s="42">
        <f>B11+1</f>
        <v>43472</v>
      </c>
      <c r="C12" s="51">
        <v>6838.56</v>
      </c>
      <c r="D12" s="49">
        <f t="shared" si="0"/>
        <v>1316.4228000000001</v>
      </c>
      <c r="E12" s="51">
        <v>126.60219688800001</v>
      </c>
      <c r="F12" s="51">
        <v>0</v>
      </c>
      <c r="G12" s="51">
        <v>1208.7127729879999</v>
      </c>
      <c r="H12" s="51">
        <v>66.081544348428579</v>
      </c>
      <c r="I12" s="51">
        <v>33.961094950000003</v>
      </c>
      <c r="J12" s="51">
        <v>0</v>
      </c>
      <c r="K12" s="51">
        <v>1.0170569759999999</v>
      </c>
      <c r="L12" s="51">
        <v>0</v>
      </c>
      <c r="M12" s="51">
        <v>0</v>
      </c>
      <c r="N12" s="51">
        <v>0</v>
      </c>
      <c r="O12" s="49">
        <f t="shared" si="1"/>
        <v>1436.3746661504285</v>
      </c>
      <c r="P12" s="49">
        <f t="shared" si="2"/>
        <v>119.95186615042849</v>
      </c>
      <c r="Q12" s="7"/>
    </row>
    <row r="13" spans="2:18" ht="29.25" customHeight="1" x14ac:dyDescent="0.35">
      <c r="B13" s="42">
        <f t="shared" ref="B13:B23" si="3">B12+1</f>
        <v>43473</v>
      </c>
      <c r="C13" s="51">
        <v>6838.56</v>
      </c>
      <c r="D13" s="49">
        <f t="shared" si="0"/>
        <v>1316.4228000000001</v>
      </c>
      <c r="E13" s="51">
        <v>126.600642204</v>
      </c>
      <c r="F13" s="51">
        <v>0</v>
      </c>
      <c r="G13" s="51">
        <v>1208.94300028</v>
      </c>
      <c r="H13" s="51">
        <v>66.081544348428579</v>
      </c>
      <c r="I13" s="51">
        <v>37.14937595</v>
      </c>
      <c r="J13" s="51">
        <v>0</v>
      </c>
      <c r="K13" s="51">
        <v>1.0170569759999999</v>
      </c>
      <c r="L13" s="51">
        <v>0</v>
      </c>
      <c r="M13" s="51">
        <v>0</v>
      </c>
      <c r="N13" s="51">
        <v>0</v>
      </c>
      <c r="O13" s="49">
        <f t="shared" si="1"/>
        <v>1439.7916197584286</v>
      </c>
      <c r="P13" s="49">
        <f t="shared" si="2"/>
        <v>123.36881975842857</v>
      </c>
      <c r="Q13" s="7"/>
      <c r="R13" s="78"/>
    </row>
    <row r="14" spans="2:18" ht="29.25" customHeight="1" x14ac:dyDescent="0.35">
      <c r="B14" s="42">
        <f t="shared" si="3"/>
        <v>43474</v>
      </c>
      <c r="C14" s="51">
        <v>6838.56</v>
      </c>
      <c r="D14" s="49">
        <f t="shared" si="0"/>
        <v>1316.4228000000001</v>
      </c>
      <c r="E14" s="51">
        <v>126.59908752000001</v>
      </c>
      <c r="F14" s="51">
        <v>0</v>
      </c>
      <c r="G14" s="51">
        <v>1209.1732275719999</v>
      </c>
      <c r="H14" s="51">
        <v>66.081544348428579</v>
      </c>
      <c r="I14" s="51">
        <v>38.949973849999999</v>
      </c>
      <c r="J14" s="51">
        <v>0</v>
      </c>
      <c r="K14" s="51">
        <v>1.0170569759999999</v>
      </c>
      <c r="L14" s="51">
        <v>0</v>
      </c>
      <c r="M14" s="51">
        <v>0</v>
      </c>
      <c r="N14" s="51">
        <v>0</v>
      </c>
      <c r="O14" s="49">
        <f t="shared" si="1"/>
        <v>1441.8208902664287</v>
      </c>
      <c r="P14" s="49">
        <f t="shared" si="2"/>
        <v>125.39809026642865</v>
      </c>
      <c r="Q14" s="7"/>
    </row>
    <row r="15" spans="2:18" ht="29.25" customHeight="1" x14ac:dyDescent="0.35">
      <c r="B15" s="42">
        <f t="shared" si="3"/>
        <v>43475</v>
      </c>
      <c r="C15" s="51">
        <v>6838.56</v>
      </c>
      <c r="D15" s="49">
        <f t="shared" si="0"/>
        <v>1316.4228000000001</v>
      </c>
      <c r="E15" s="51">
        <v>126.59753283600001</v>
      </c>
      <c r="F15" s="51">
        <v>0</v>
      </c>
      <c r="G15" s="51">
        <v>1209.1992249100001</v>
      </c>
      <c r="H15" s="51">
        <v>66.081544348428579</v>
      </c>
      <c r="I15" s="51">
        <v>35.609529549999998</v>
      </c>
      <c r="J15" s="51">
        <v>0</v>
      </c>
      <c r="K15" s="51">
        <v>1.0170569759999999</v>
      </c>
      <c r="L15" s="51">
        <v>0</v>
      </c>
      <c r="M15" s="51">
        <v>0</v>
      </c>
      <c r="N15" s="51">
        <v>0</v>
      </c>
      <c r="O15" s="49">
        <f t="shared" si="1"/>
        <v>1438.5048886204288</v>
      </c>
      <c r="P15" s="49">
        <f t="shared" si="2"/>
        <v>122.08208862042875</v>
      </c>
      <c r="Q15" s="7"/>
    </row>
    <row r="16" spans="2:18" ht="29.25" customHeight="1" x14ac:dyDescent="0.35">
      <c r="B16" s="42">
        <f t="shared" si="3"/>
        <v>43476</v>
      </c>
      <c r="C16" s="51">
        <v>6838.56</v>
      </c>
      <c r="D16" s="49">
        <f t="shared" si="0"/>
        <v>1316.4228000000001</v>
      </c>
      <c r="E16" s="51">
        <v>126.595978152</v>
      </c>
      <c r="F16" s="51">
        <v>0</v>
      </c>
      <c r="G16" s="51">
        <v>1209.4293572490001</v>
      </c>
      <c r="H16" s="51">
        <v>66.081544348428579</v>
      </c>
      <c r="I16" s="51">
        <v>35.664346549999998</v>
      </c>
      <c r="J16" s="51">
        <v>0</v>
      </c>
      <c r="K16" s="51">
        <v>1.0170569759999999</v>
      </c>
      <c r="L16" s="51">
        <v>0</v>
      </c>
      <c r="M16" s="51">
        <v>0</v>
      </c>
      <c r="N16" s="51">
        <v>0</v>
      </c>
      <c r="O16" s="49">
        <f t="shared" si="1"/>
        <v>1438.7882832754287</v>
      </c>
      <c r="P16" s="49">
        <f t="shared" si="2"/>
        <v>122.36548327542869</v>
      </c>
      <c r="Q16" s="7"/>
    </row>
    <row r="17" spans="2:17" ht="29.25" customHeight="1" x14ac:dyDescent="0.35">
      <c r="B17" s="42">
        <f t="shared" si="3"/>
        <v>43477</v>
      </c>
      <c r="C17" s="51">
        <v>6838.56</v>
      </c>
      <c r="D17" s="49">
        <f t="shared" si="0"/>
        <v>1316.4228000000001</v>
      </c>
      <c r="E17" s="51">
        <v>126.594423468</v>
      </c>
      <c r="F17" s="51">
        <v>0</v>
      </c>
      <c r="G17" s="51">
        <v>1209.6594895870001</v>
      </c>
      <c r="H17" s="51">
        <v>66.081544348428579</v>
      </c>
      <c r="I17" s="51">
        <v>40.165099949999998</v>
      </c>
      <c r="J17" s="51">
        <v>0</v>
      </c>
      <c r="K17" s="51">
        <v>1.0170569759999999</v>
      </c>
      <c r="L17" s="51">
        <v>0</v>
      </c>
      <c r="M17" s="51">
        <v>0</v>
      </c>
      <c r="N17" s="51">
        <v>0</v>
      </c>
      <c r="O17" s="49">
        <f t="shared" si="1"/>
        <v>1443.5176143294289</v>
      </c>
      <c r="P17" s="49">
        <f t="shared" si="2"/>
        <v>127.0948143294288</v>
      </c>
      <c r="Q17" s="7"/>
    </row>
    <row r="18" spans="2:17" ht="29.25" customHeight="1" x14ac:dyDescent="0.35">
      <c r="B18" s="42">
        <f t="shared" si="3"/>
        <v>43478</v>
      </c>
      <c r="C18" s="51">
        <v>6838.56</v>
      </c>
      <c r="D18" s="49">
        <f t="shared" si="0"/>
        <v>1316.4228000000001</v>
      </c>
      <c r="E18" s="51">
        <v>126.59286878400002</v>
      </c>
      <c r="F18" s="51">
        <v>0</v>
      </c>
      <c r="G18" s="51">
        <v>1209.889621925</v>
      </c>
      <c r="H18" s="51">
        <v>66.081544348428579</v>
      </c>
      <c r="I18" s="51">
        <v>39.675974449999998</v>
      </c>
      <c r="J18" s="51">
        <v>0</v>
      </c>
      <c r="K18" s="51">
        <v>1.0170569759999999</v>
      </c>
      <c r="L18" s="51">
        <v>0</v>
      </c>
      <c r="M18" s="51">
        <v>0</v>
      </c>
      <c r="N18" s="51">
        <v>0</v>
      </c>
      <c r="O18" s="49">
        <f t="shared" si="1"/>
        <v>1443.2570664834288</v>
      </c>
      <c r="P18" s="49">
        <f t="shared" si="2"/>
        <v>126.83426648342879</v>
      </c>
      <c r="Q18" s="7"/>
    </row>
    <row r="19" spans="2:17" ht="29.25" customHeight="1" x14ac:dyDescent="0.35">
      <c r="B19" s="42">
        <f t="shared" si="3"/>
        <v>43479</v>
      </c>
      <c r="C19" s="51">
        <v>6838.56</v>
      </c>
      <c r="D19" s="49">
        <f t="shared" si="0"/>
        <v>1316.4228000000001</v>
      </c>
      <c r="E19" s="51">
        <v>126.59131410000001</v>
      </c>
      <c r="F19" s="51">
        <v>0</v>
      </c>
      <c r="G19" s="51">
        <v>1210.119754263</v>
      </c>
      <c r="H19" s="51">
        <v>66.081544348428579</v>
      </c>
      <c r="I19" s="51">
        <v>37.930990850000001</v>
      </c>
      <c r="J19" s="51">
        <v>0</v>
      </c>
      <c r="K19" s="51">
        <v>1.0153513759999999</v>
      </c>
      <c r="L19" s="51">
        <v>0</v>
      </c>
      <c r="M19" s="51">
        <v>0</v>
      </c>
      <c r="N19" s="51">
        <v>0</v>
      </c>
      <c r="O19" s="49">
        <f t="shared" si="1"/>
        <v>1441.7389549374286</v>
      </c>
      <c r="P19" s="49">
        <f t="shared" si="2"/>
        <v>125.31615493742856</v>
      </c>
      <c r="Q19" s="7"/>
    </row>
    <row r="20" spans="2:17" ht="29.25" customHeight="1" x14ac:dyDescent="0.35">
      <c r="B20" s="42">
        <f t="shared" si="3"/>
        <v>43480</v>
      </c>
      <c r="C20" s="51">
        <v>6838.56</v>
      </c>
      <c r="D20" s="49">
        <f t="shared" si="0"/>
        <v>1316.4228000000001</v>
      </c>
      <c r="E20" s="51">
        <v>126.58975941599998</v>
      </c>
      <c r="F20" s="51">
        <v>0</v>
      </c>
      <c r="G20" s="51">
        <v>1239.9725216020001</v>
      </c>
      <c r="H20" s="51">
        <v>66.081544348428579</v>
      </c>
      <c r="I20" s="51">
        <v>37.654348650000003</v>
      </c>
      <c r="J20" s="51">
        <v>0</v>
      </c>
      <c r="K20" s="51">
        <v>1.0153513759999999</v>
      </c>
      <c r="L20" s="51">
        <v>0</v>
      </c>
      <c r="M20" s="51">
        <v>0</v>
      </c>
      <c r="N20" s="51">
        <v>0</v>
      </c>
      <c r="O20" s="49">
        <f t="shared" si="1"/>
        <v>1471.3135253924286</v>
      </c>
      <c r="P20" s="49">
        <f t="shared" si="2"/>
        <v>154.89072539242852</v>
      </c>
      <c r="Q20" s="7"/>
    </row>
    <row r="21" spans="2:17" ht="29.25" customHeight="1" x14ac:dyDescent="0.35">
      <c r="B21" s="42">
        <f t="shared" si="3"/>
        <v>43481</v>
      </c>
      <c r="C21" s="51">
        <v>6838.56</v>
      </c>
      <c r="D21" s="49">
        <f t="shared" si="0"/>
        <v>1316.4228000000001</v>
      </c>
      <c r="E21" s="51">
        <v>126.58820473199999</v>
      </c>
      <c r="F21" s="51">
        <v>0</v>
      </c>
      <c r="G21" s="51">
        <v>1270.1339369400002</v>
      </c>
      <c r="H21" s="51">
        <v>66.081544348428579</v>
      </c>
      <c r="I21" s="51">
        <v>39.036526850000001</v>
      </c>
      <c r="J21" s="51">
        <v>0</v>
      </c>
      <c r="K21" s="51">
        <v>1.0153513759999999</v>
      </c>
      <c r="L21" s="51">
        <v>0</v>
      </c>
      <c r="M21" s="51">
        <v>0</v>
      </c>
      <c r="N21" s="51">
        <v>0</v>
      </c>
      <c r="O21" s="49">
        <f t="shared" si="1"/>
        <v>1502.8555642464287</v>
      </c>
      <c r="P21" s="49">
        <f t="shared" si="2"/>
        <v>186.43276424642863</v>
      </c>
      <c r="Q21" s="7"/>
    </row>
    <row r="22" spans="2:17" ht="29.25" customHeight="1" x14ac:dyDescent="0.35">
      <c r="B22" s="42">
        <f t="shared" si="3"/>
        <v>43482</v>
      </c>
      <c r="C22" s="51">
        <v>6838.56</v>
      </c>
      <c r="D22" s="49">
        <f t="shared" si="0"/>
        <v>1316.4228000000001</v>
      </c>
      <c r="E22" s="51">
        <v>126.586650048</v>
      </c>
      <c r="F22" s="51">
        <v>0</v>
      </c>
      <c r="G22" s="51">
        <v>1285.340169692</v>
      </c>
      <c r="H22" s="51">
        <v>66.081544348428579</v>
      </c>
      <c r="I22" s="51">
        <v>37.359630549999999</v>
      </c>
      <c r="J22" s="51">
        <v>0</v>
      </c>
      <c r="K22" s="51">
        <v>1.0153513759999999</v>
      </c>
      <c r="L22" s="51">
        <v>0</v>
      </c>
      <c r="M22" s="51">
        <v>0</v>
      </c>
      <c r="N22" s="51">
        <v>0</v>
      </c>
      <c r="O22" s="49">
        <f t="shared" si="1"/>
        <v>1516.3833460144285</v>
      </c>
      <c r="P22" s="49">
        <f t="shared" si="2"/>
        <v>199.96054601442847</v>
      </c>
      <c r="Q22" s="7"/>
    </row>
    <row r="23" spans="2:17" ht="29.25" customHeight="1" x14ac:dyDescent="0.35">
      <c r="B23" s="42">
        <f t="shared" si="3"/>
        <v>43483</v>
      </c>
      <c r="C23" s="51">
        <v>6838.56</v>
      </c>
      <c r="D23" s="49">
        <f t="shared" si="0"/>
        <v>1316.4228000000001</v>
      </c>
      <c r="E23" s="51">
        <v>126.58509536399998</v>
      </c>
      <c r="F23" s="51">
        <v>0</v>
      </c>
      <c r="G23" s="51">
        <v>1315.556977444</v>
      </c>
      <c r="H23" s="51">
        <v>66.081544348428579</v>
      </c>
      <c r="I23" s="51">
        <v>36.29537955</v>
      </c>
      <c r="J23" s="51">
        <v>0</v>
      </c>
      <c r="K23" s="51">
        <v>0.94077697599999999</v>
      </c>
      <c r="L23" s="51">
        <v>0</v>
      </c>
      <c r="M23" s="51">
        <v>0</v>
      </c>
      <c r="N23" s="51">
        <v>0</v>
      </c>
      <c r="O23" s="49">
        <f t="shared" si="1"/>
        <v>1545.4597736824287</v>
      </c>
      <c r="P23" s="49">
        <f t="shared" si="2"/>
        <v>229.03697368242865</v>
      </c>
      <c r="Q23" s="7"/>
    </row>
    <row r="24" spans="2:17" ht="29.25" customHeight="1" x14ac:dyDescent="0.35">
      <c r="B24" s="41" t="s">
        <v>4</v>
      </c>
      <c r="C24" s="10"/>
      <c r="D24" s="50">
        <f t="shared" ref="D24:P24" si="4">SUM(D10:D23)</f>
        <v>18429.9192</v>
      </c>
      <c r="E24" s="50">
        <f t="shared" si="4"/>
        <v>1772.3328113399998</v>
      </c>
      <c r="F24" s="50">
        <f t="shared" si="4"/>
        <v>0</v>
      </c>
      <c r="G24" s="50">
        <f t="shared" si="4"/>
        <v>17202.864918554002</v>
      </c>
      <c r="H24" s="50">
        <f t="shared" si="4"/>
        <v>925.14162087800003</v>
      </c>
      <c r="I24" s="50">
        <f t="shared" si="4"/>
        <v>508.98398859999998</v>
      </c>
      <c r="J24" s="50">
        <f t="shared" si="4"/>
        <v>0</v>
      </c>
      <c r="K24" s="50">
        <f t="shared" si="4"/>
        <v>14.193825541999999</v>
      </c>
      <c r="L24" s="50">
        <f t="shared" si="4"/>
        <v>0</v>
      </c>
      <c r="M24" s="50">
        <f t="shared" si="4"/>
        <v>0</v>
      </c>
      <c r="N24" s="50">
        <f t="shared" si="4"/>
        <v>0</v>
      </c>
      <c r="O24" s="50">
        <f t="shared" si="4"/>
        <v>20423.517164913999</v>
      </c>
      <c r="P24" s="50">
        <f t="shared" si="4"/>
        <v>1993.5979649140004</v>
      </c>
      <c r="Q24" s="7"/>
    </row>
    <row r="25" spans="2:17" ht="29.25" customHeight="1" x14ac:dyDescent="0.35">
      <c r="B25" s="41" t="s">
        <v>3</v>
      </c>
      <c r="C25" s="10"/>
      <c r="D25" s="50">
        <f t="shared" ref="D25:P25" si="5">AVERAGE(D10:D23)</f>
        <v>1316.4228000000001</v>
      </c>
      <c r="E25" s="50">
        <f t="shared" si="5"/>
        <v>126.59520080999998</v>
      </c>
      <c r="F25" s="50">
        <f t="shared" si="5"/>
        <v>0</v>
      </c>
      <c r="G25" s="50">
        <f t="shared" si="5"/>
        <v>1228.7760656110001</v>
      </c>
      <c r="H25" s="50">
        <f t="shared" si="5"/>
        <v>66.081544348428579</v>
      </c>
      <c r="I25" s="50">
        <f t="shared" si="5"/>
        <v>36.355999185714282</v>
      </c>
      <c r="J25" s="50">
        <f t="shared" si="5"/>
        <v>0</v>
      </c>
      <c r="K25" s="50">
        <f t="shared" si="5"/>
        <v>1.0138446815714286</v>
      </c>
      <c r="L25" s="50">
        <f t="shared" si="5"/>
        <v>0</v>
      </c>
      <c r="M25" s="50">
        <f t="shared" si="5"/>
        <v>0</v>
      </c>
      <c r="N25" s="50">
        <f t="shared" si="5"/>
        <v>0</v>
      </c>
      <c r="O25" s="50">
        <f t="shared" si="5"/>
        <v>1458.8226546367143</v>
      </c>
      <c r="P25" s="50">
        <f t="shared" si="5"/>
        <v>142.39985463671431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1"/>
      <c r="G31" s="1"/>
      <c r="H31" s="22"/>
      <c r="I31" s="22"/>
      <c r="J31" s="22"/>
      <c r="K31" s="22"/>
      <c r="L31" s="22"/>
      <c r="M31" s="22"/>
      <c r="N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1"/>
      <c r="G32" s="1"/>
      <c r="H32" s="22"/>
      <c r="I32" s="2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95" top="0.75" bottom="0.75" header="0.3" footer="0.3"/>
  <pageSetup paperSize="9" scale="4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B1:R37"/>
  <sheetViews>
    <sheetView showGridLines="0" zoomScale="55" zoomScaleNormal="55" workbookViewId="0"/>
  </sheetViews>
  <sheetFormatPr defaultRowHeight="15" x14ac:dyDescent="0.25"/>
  <cols>
    <col min="2" max="2" width="17.7109375" customWidth="1"/>
    <col min="3" max="3" width="2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30.85546875" customWidth="1"/>
    <col min="9" max="9" width="11.5703125" customWidth="1"/>
    <col min="10" max="10" width="12.85546875" customWidth="1"/>
    <col min="11" max="11" width="23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5.5703125" customWidth="1"/>
  </cols>
  <sheetData>
    <row r="1" spans="2:18" ht="23.25" x14ac:dyDescent="0.35">
      <c r="B1" s="45" t="s">
        <v>36</v>
      </c>
      <c r="C1" s="1"/>
      <c r="D1" s="1"/>
      <c r="E1" s="8"/>
      <c r="F1" s="25" t="s">
        <v>19</v>
      </c>
      <c r="G1" s="29"/>
      <c r="H1" s="29"/>
      <c r="I1" s="29"/>
      <c r="J1" s="29"/>
      <c r="K1" s="29"/>
      <c r="L1" s="30"/>
      <c r="M1" s="31"/>
      <c r="N1" s="8"/>
      <c r="O1" s="8"/>
      <c r="P1" s="8"/>
      <c r="Q1" s="1"/>
    </row>
    <row r="2" spans="2:18" ht="23.25" x14ac:dyDescent="0.35">
      <c r="B2" s="45" t="s">
        <v>1</v>
      </c>
      <c r="C2" s="1"/>
      <c r="D2" s="1"/>
      <c r="E2" s="8"/>
      <c r="F2" s="26" t="s">
        <v>20</v>
      </c>
      <c r="G2" s="29"/>
      <c r="H2" s="29"/>
      <c r="I2" s="29"/>
      <c r="J2" s="29"/>
      <c r="K2" s="29"/>
      <c r="L2" s="30"/>
      <c r="M2" s="31"/>
      <c r="N2" s="8"/>
      <c r="O2" s="8"/>
      <c r="P2" s="8"/>
      <c r="Q2" s="1"/>
    </row>
    <row r="3" spans="2:18" ht="21" x14ac:dyDescent="0.35">
      <c r="B3" s="45" t="s">
        <v>52</v>
      </c>
      <c r="C3" s="1"/>
      <c r="D3" s="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"/>
    </row>
    <row r="4" spans="2:18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90</v>
      </c>
      <c r="H4" s="2"/>
      <c r="I4" s="2"/>
      <c r="J4" s="2"/>
      <c r="K4" s="2"/>
      <c r="L4" s="2"/>
      <c r="M4" s="2"/>
      <c r="N4" s="2" t="s">
        <v>45</v>
      </c>
      <c r="O4" s="2"/>
      <c r="P4" s="2"/>
      <c r="Q4" s="3"/>
    </row>
    <row r="5" spans="2:18" ht="21" x14ac:dyDescent="0.35">
      <c r="B5" s="45" t="s">
        <v>50</v>
      </c>
      <c r="C5" s="1"/>
      <c r="D5" s="3"/>
      <c r="E5" s="2"/>
      <c r="F5" s="11"/>
      <c r="G5" s="11"/>
      <c r="H5" s="11"/>
      <c r="I5" s="11"/>
      <c r="J5" s="11"/>
      <c r="K5" s="11"/>
      <c r="L5" s="2"/>
      <c r="M5" s="2"/>
      <c r="N5" s="2"/>
      <c r="O5" s="2"/>
      <c r="P5" s="2"/>
      <c r="Q5" s="3"/>
    </row>
    <row r="6" spans="2:18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2:18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2:18" s="33" customFormat="1" ht="84" x14ac:dyDescent="0.25">
      <c r="B8" s="34" t="s">
        <v>21</v>
      </c>
      <c r="C8" s="35" t="s">
        <v>91</v>
      </c>
      <c r="D8" s="35" t="s">
        <v>23</v>
      </c>
      <c r="E8" s="34" t="s">
        <v>24</v>
      </c>
      <c r="F8" s="34" t="s">
        <v>25</v>
      </c>
      <c r="G8" s="34" t="s">
        <v>26</v>
      </c>
      <c r="H8" s="53" t="s">
        <v>27</v>
      </c>
      <c r="I8" s="54" t="s">
        <v>28</v>
      </c>
      <c r="J8" s="53" t="s">
        <v>15</v>
      </c>
      <c r="K8" s="57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2:18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2:18" ht="29.25" customHeight="1" x14ac:dyDescent="0.35">
      <c r="B10" s="42">
        <v>43484</v>
      </c>
      <c r="C10" s="51">
        <v>6870.17</v>
      </c>
      <c r="D10" s="49">
        <f>C10*19.25%</f>
        <v>1322.5077249999999</v>
      </c>
      <c r="E10" s="51">
        <v>126.58354068</v>
      </c>
      <c r="F10" s="51">
        <v>0</v>
      </c>
      <c r="G10" s="51">
        <v>1315.8055551960001</v>
      </c>
      <c r="H10" s="51">
        <v>51.12</v>
      </c>
      <c r="I10" s="51">
        <v>32.667232849999998</v>
      </c>
      <c r="J10" s="51">
        <v>0</v>
      </c>
      <c r="K10" s="51">
        <v>0.94077697599999999</v>
      </c>
      <c r="L10" s="51">
        <v>0</v>
      </c>
      <c r="M10" s="51">
        <v>0</v>
      </c>
      <c r="N10" s="51">
        <v>0</v>
      </c>
      <c r="O10" s="49">
        <f>SUM(E10:N10)</f>
        <v>1527.1171057019999</v>
      </c>
      <c r="P10" s="49">
        <f>O10-D10</f>
        <v>204.60938070199995</v>
      </c>
      <c r="Q10" s="7"/>
    </row>
    <row r="11" spans="2:18" ht="29.25" customHeight="1" x14ac:dyDescent="0.35">
      <c r="B11" s="42">
        <f>B10+1</f>
        <v>43485</v>
      </c>
      <c r="C11" s="51">
        <v>6870.17</v>
      </c>
      <c r="D11" s="49">
        <f t="shared" ref="D11:D23" si="0">C11*19.25%</f>
        <v>1322.5077249999999</v>
      </c>
      <c r="E11" s="51">
        <v>126.581985996</v>
      </c>
      <c r="F11" s="51">
        <v>0</v>
      </c>
      <c r="G11" s="51">
        <v>1316.054132948</v>
      </c>
      <c r="H11" s="51">
        <v>51.12</v>
      </c>
      <c r="I11" s="51">
        <v>32.417036349999997</v>
      </c>
      <c r="J11" s="51">
        <v>0</v>
      </c>
      <c r="K11" s="51">
        <v>0.94077697599999999</v>
      </c>
      <c r="L11" s="51">
        <v>0</v>
      </c>
      <c r="M11" s="51">
        <v>0</v>
      </c>
      <c r="N11" s="51">
        <v>0</v>
      </c>
      <c r="O11" s="49">
        <f t="shared" ref="O11:O23" si="1">SUM(E11:N11)</f>
        <v>1527.1139322699999</v>
      </c>
      <c r="P11" s="49">
        <f t="shared" ref="P11:P23" si="2">O11-D11</f>
        <v>204.60620726999991</v>
      </c>
      <c r="Q11" s="7"/>
    </row>
    <row r="12" spans="2:18" ht="29.25" customHeight="1" x14ac:dyDescent="0.35">
      <c r="B12" s="42">
        <f>B11+1</f>
        <v>43486</v>
      </c>
      <c r="C12" s="51">
        <v>6870.17</v>
      </c>
      <c r="D12" s="49">
        <f t="shared" si="0"/>
        <v>1322.5077249999999</v>
      </c>
      <c r="E12" s="51">
        <v>126.58043131199999</v>
      </c>
      <c r="F12" s="51">
        <v>0</v>
      </c>
      <c r="G12" s="51">
        <v>1346.2550827</v>
      </c>
      <c r="H12" s="51">
        <v>51.12</v>
      </c>
      <c r="I12" s="51">
        <v>36.402881950000001</v>
      </c>
      <c r="J12" s="51">
        <v>0</v>
      </c>
      <c r="K12" s="51">
        <v>0.94077697599999999</v>
      </c>
      <c r="L12" s="51">
        <v>0</v>
      </c>
      <c r="M12" s="51">
        <v>0</v>
      </c>
      <c r="N12" s="51">
        <v>0</v>
      </c>
      <c r="O12" s="49">
        <f t="shared" si="1"/>
        <v>1561.2991729379999</v>
      </c>
      <c r="P12" s="49">
        <f t="shared" si="2"/>
        <v>238.79144793799992</v>
      </c>
      <c r="Q12" s="7"/>
    </row>
    <row r="13" spans="2:18" ht="29.25" customHeight="1" x14ac:dyDescent="0.35">
      <c r="B13" s="42">
        <f t="shared" ref="B13:B23" si="3">B12+1</f>
        <v>43487</v>
      </c>
      <c r="C13" s="51">
        <v>6870.17</v>
      </c>
      <c r="D13" s="49">
        <f t="shared" si="0"/>
        <v>1322.5077249999999</v>
      </c>
      <c r="E13" s="51">
        <v>126.578876628</v>
      </c>
      <c r="F13" s="51">
        <v>0</v>
      </c>
      <c r="G13" s="51">
        <v>1376.4789563419999</v>
      </c>
      <c r="H13" s="51">
        <v>51.12</v>
      </c>
      <c r="I13" s="51">
        <v>37.114599050000002</v>
      </c>
      <c r="J13" s="51">
        <v>0</v>
      </c>
      <c r="K13" s="51">
        <v>0.94077697599999999</v>
      </c>
      <c r="L13" s="51">
        <v>0</v>
      </c>
      <c r="M13" s="51">
        <v>0</v>
      </c>
      <c r="N13" s="51">
        <v>0</v>
      </c>
      <c r="O13" s="49">
        <f t="shared" si="1"/>
        <v>1592.2332089959998</v>
      </c>
      <c r="P13" s="49">
        <f t="shared" si="2"/>
        <v>269.72548399599987</v>
      </c>
      <c r="Q13" s="7"/>
      <c r="R13" s="78"/>
    </row>
    <row r="14" spans="2:18" ht="29.25" customHeight="1" x14ac:dyDescent="0.35">
      <c r="B14" s="42">
        <f t="shared" si="3"/>
        <v>43488</v>
      </c>
      <c r="C14" s="51">
        <v>6870.17</v>
      </c>
      <c r="D14" s="49">
        <f t="shared" si="0"/>
        <v>1322.5077249999999</v>
      </c>
      <c r="E14" s="51">
        <v>126.577321944</v>
      </c>
      <c r="F14" s="51">
        <v>0</v>
      </c>
      <c r="G14" s="51">
        <v>1391.7381199829999</v>
      </c>
      <c r="H14" s="51">
        <v>51.12</v>
      </c>
      <c r="I14" s="51">
        <v>36.018540549999997</v>
      </c>
      <c r="J14" s="51">
        <v>0</v>
      </c>
      <c r="K14" s="51">
        <v>0.94077697599999999</v>
      </c>
      <c r="L14" s="51">
        <v>0</v>
      </c>
      <c r="M14" s="51">
        <v>0</v>
      </c>
      <c r="N14" s="51">
        <v>0</v>
      </c>
      <c r="O14" s="49">
        <f t="shared" si="1"/>
        <v>1606.3947594529998</v>
      </c>
      <c r="P14" s="49">
        <f>O14-D14</f>
        <v>283.88703445299984</v>
      </c>
      <c r="Q14" s="7"/>
    </row>
    <row r="15" spans="2:18" ht="29.25" customHeight="1" x14ac:dyDescent="0.35">
      <c r="B15" s="42">
        <f t="shared" si="3"/>
        <v>43489</v>
      </c>
      <c r="C15" s="51">
        <v>6870.17</v>
      </c>
      <c r="D15" s="49">
        <f t="shared" si="0"/>
        <v>1322.5077249999999</v>
      </c>
      <c r="E15" s="51">
        <v>126.57576725999999</v>
      </c>
      <c r="F15" s="51">
        <v>0</v>
      </c>
      <c r="G15" s="51">
        <v>1296.90283335</v>
      </c>
      <c r="H15" s="51">
        <v>51.12</v>
      </c>
      <c r="I15" s="51">
        <v>35.350726350000002</v>
      </c>
      <c r="J15" s="51">
        <v>0</v>
      </c>
      <c r="K15" s="51">
        <v>0.94077697599999999</v>
      </c>
      <c r="L15" s="51">
        <v>0</v>
      </c>
      <c r="M15" s="51">
        <v>0</v>
      </c>
      <c r="N15" s="51">
        <v>0</v>
      </c>
      <c r="O15" s="49">
        <f t="shared" si="1"/>
        <v>1510.8901039360001</v>
      </c>
      <c r="P15" s="49">
        <f t="shared" si="2"/>
        <v>188.38237893600012</v>
      </c>
      <c r="Q15" s="7"/>
    </row>
    <row r="16" spans="2:18" ht="29.25" customHeight="1" x14ac:dyDescent="0.35">
      <c r="B16" s="42">
        <f t="shared" si="3"/>
        <v>43490</v>
      </c>
      <c r="C16" s="51">
        <v>6870.17</v>
      </c>
      <c r="D16" s="49">
        <f t="shared" si="0"/>
        <v>1322.5077249999999</v>
      </c>
      <c r="E16" s="51">
        <v>126.57421257599999</v>
      </c>
      <c r="F16" s="51">
        <v>0</v>
      </c>
      <c r="G16" s="51">
        <v>1327.0471973849999</v>
      </c>
      <c r="H16" s="51">
        <v>51.12</v>
      </c>
      <c r="I16" s="51">
        <v>35.732071550000001</v>
      </c>
      <c r="J16" s="51">
        <v>0</v>
      </c>
      <c r="K16" s="51">
        <v>0.94077697599999999</v>
      </c>
      <c r="L16" s="51">
        <v>0</v>
      </c>
      <c r="M16" s="51">
        <v>0</v>
      </c>
      <c r="N16" s="51">
        <v>0</v>
      </c>
      <c r="O16" s="49">
        <f t="shared" si="1"/>
        <v>1541.4142584869999</v>
      </c>
      <c r="P16" s="49">
        <f t="shared" si="2"/>
        <v>218.90653348699993</v>
      </c>
      <c r="Q16" s="7"/>
    </row>
    <row r="17" spans="2:17" ht="29.25" customHeight="1" x14ac:dyDescent="0.35">
      <c r="B17" s="42">
        <f t="shared" si="3"/>
        <v>43491</v>
      </c>
      <c r="C17" s="51">
        <v>6870.17</v>
      </c>
      <c r="D17" s="49">
        <f t="shared" si="0"/>
        <v>1322.5077249999999</v>
      </c>
      <c r="E17" s="51">
        <v>126.57265789200001</v>
      </c>
      <c r="F17" s="51">
        <v>0</v>
      </c>
      <c r="G17" s="51">
        <v>1327.2974214190001</v>
      </c>
      <c r="H17" s="51">
        <v>51.12</v>
      </c>
      <c r="I17" s="51">
        <v>35.518471550000001</v>
      </c>
      <c r="J17" s="51">
        <v>0</v>
      </c>
      <c r="K17" s="51">
        <v>0.94077697599999999</v>
      </c>
      <c r="L17" s="51">
        <v>0</v>
      </c>
      <c r="M17" s="51">
        <v>0</v>
      </c>
      <c r="N17" s="51">
        <v>0</v>
      </c>
      <c r="O17" s="49">
        <f t="shared" si="1"/>
        <v>1541.4493278370001</v>
      </c>
      <c r="P17" s="49">
        <f t="shared" si="2"/>
        <v>218.94160283700012</v>
      </c>
      <c r="Q17" s="7"/>
    </row>
    <row r="18" spans="2:17" ht="29.25" customHeight="1" x14ac:dyDescent="0.35">
      <c r="B18" s="42">
        <f t="shared" si="3"/>
        <v>43492</v>
      </c>
      <c r="C18" s="51">
        <v>6870.17</v>
      </c>
      <c r="D18" s="49">
        <f t="shared" si="0"/>
        <v>1322.5077249999999</v>
      </c>
      <c r="E18" s="51">
        <v>126.571103208</v>
      </c>
      <c r="F18" s="51">
        <v>0</v>
      </c>
      <c r="G18" s="51">
        <v>1327.5476454550001</v>
      </c>
      <c r="H18" s="51">
        <v>51.12</v>
      </c>
      <c r="I18" s="51">
        <v>36.314868949999997</v>
      </c>
      <c r="J18" s="51">
        <v>0</v>
      </c>
      <c r="K18" s="51">
        <v>0.94077697599999999</v>
      </c>
      <c r="L18" s="51">
        <v>0</v>
      </c>
      <c r="M18" s="51">
        <v>0</v>
      </c>
      <c r="N18" s="51">
        <v>0</v>
      </c>
      <c r="O18" s="49">
        <f t="shared" si="1"/>
        <v>1542.494394589</v>
      </c>
      <c r="P18" s="49">
        <f t="shared" si="2"/>
        <v>219.98666958900003</v>
      </c>
      <c r="Q18" s="7"/>
    </row>
    <row r="19" spans="2:17" ht="29.25" customHeight="1" x14ac:dyDescent="0.35">
      <c r="B19" s="42">
        <f t="shared" si="3"/>
        <v>43493</v>
      </c>
      <c r="C19" s="51">
        <v>6870.17</v>
      </c>
      <c r="D19" s="49">
        <f t="shared" si="0"/>
        <v>1322.5077249999999</v>
      </c>
      <c r="E19" s="51">
        <v>126.569548524</v>
      </c>
      <c r="F19" s="51">
        <v>0</v>
      </c>
      <c r="G19" s="51">
        <v>1332.7961228219999</v>
      </c>
      <c r="H19" s="51">
        <v>51.12</v>
      </c>
      <c r="I19" s="51">
        <v>33.883933849999998</v>
      </c>
      <c r="J19" s="51">
        <v>0</v>
      </c>
      <c r="K19" s="51">
        <v>0.94077697599999999</v>
      </c>
      <c r="L19" s="51">
        <v>0</v>
      </c>
      <c r="M19" s="51">
        <v>0</v>
      </c>
      <c r="N19" s="51">
        <v>0</v>
      </c>
      <c r="O19" s="49">
        <f t="shared" si="1"/>
        <v>1545.3103821719999</v>
      </c>
      <c r="P19" s="49">
        <f t="shared" si="2"/>
        <v>222.80265717199995</v>
      </c>
      <c r="Q19" s="7"/>
    </row>
    <row r="20" spans="2:17" ht="29.25" customHeight="1" x14ac:dyDescent="0.35">
      <c r="B20" s="42">
        <f t="shared" si="3"/>
        <v>43494</v>
      </c>
      <c r="C20" s="51">
        <v>6870.17</v>
      </c>
      <c r="D20" s="49">
        <f t="shared" si="0"/>
        <v>1322.5077249999999</v>
      </c>
      <c r="E20" s="51">
        <v>126.56799384000001</v>
      </c>
      <c r="F20" s="51">
        <v>0</v>
      </c>
      <c r="G20" s="51">
        <v>1333.0472201919999</v>
      </c>
      <c r="H20" s="51">
        <v>51.12</v>
      </c>
      <c r="I20" s="51">
        <v>33.008818349999999</v>
      </c>
      <c r="J20" s="51">
        <v>0</v>
      </c>
      <c r="K20" s="51">
        <v>0.94077697599999999</v>
      </c>
      <c r="L20" s="51">
        <v>0</v>
      </c>
      <c r="M20" s="51">
        <v>0</v>
      </c>
      <c r="N20" s="51">
        <v>0</v>
      </c>
      <c r="O20" s="49">
        <f t="shared" si="1"/>
        <v>1544.6848093579999</v>
      </c>
      <c r="P20" s="49">
        <f t="shared" si="2"/>
        <v>222.177084358</v>
      </c>
      <c r="Q20" s="7"/>
    </row>
    <row r="21" spans="2:17" ht="29.25" customHeight="1" x14ac:dyDescent="0.35">
      <c r="B21" s="42">
        <f t="shared" si="3"/>
        <v>43495</v>
      </c>
      <c r="C21" s="51">
        <v>6870.17</v>
      </c>
      <c r="D21" s="49">
        <f t="shared" si="0"/>
        <v>1322.5077249999999</v>
      </c>
      <c r="E21" s="51">
        <v>126.566439156</v>
      </c>
      <c r="F21" s="51">
        <v>0</v>
      </c>
      <c r="G21" s="51">
        <v>1333.2983175580002</v>
      </c>
      <c r="H21" s="51">
        <v>51.12</v>
      </c>
      <c r="I21" s="51">
        <v>32.404232149999999</v>
      </c>
      <c r="J21" s="51">
        <v>0</v>
      </c>
      <c r="K21" s="51">
        <v>0.94061127599999994</v>
      </c>
      <c r="L21" s="51">
        <v>0</v>
      </c>
      <c r="M21" s="51">
        <v>0</v>
      </c>
      <c r="N21" s="51">
        <v>0</v>
      </c>
      <c r="O21" s="49">
        <f t="shared" si="1"/>
        <v>1544.3296001400001</v>
      </c>
      <c r="P21" s="49">
        <f t="shared" si="2"/>
        <v>221.8218751400002</v>
      </c>
      <c r="Q21" s="7"/>
    </row>
    <row r="22" spans="2:17" ht="29.25" customHeight="1" x14ac:dyDescent="0.35">
      <c r="B22" s="42">
        <f t="shared" si="3"/>
        <v>43496</v>
      </c>
      <c r="C22" s="51">
        <v>6870.17</v>
      </c>
      <c r="D22" s="49">
        <f t="shared" si="0"/>
        <v>1322.5077249999999</v>
      </c>
      <c r="E22" s="51">
        <v>126.564884472</v>
      </c>
      <c r="F22" s="51">
        <v>0</v>
      </c>
      <c r="G22" s="51">
        <v>1208.676069608</v>
      </c>
      <c r="H22" s="51">
        <v>51.12</v>
      </c>
      <c r="I22" s="51">
        <v>32.482087049999997</v>
      </c>
      <c r="J22" s="51">
        <v>0</v>
      </c>
      <c r="K22" s="51">
        <v>0.94061127599999994</v>
      </c>
      <c r="L22" s="51"/>
      <c r="M22" s="51"/>
      <c r="N22" s="51">
        <v>0</v>
      </c>
      <c r="O22" s="49">
        <f t="shared" si="1"/>
        <v>1419.7836524059999</v>
      </c>
      <c r="P22" s="49">
        <f t="shared" si="2"/>
        <v>97.275927405999937</v>
      </c>
      <c r="Q22" s="7"/>
    </row>
    <row r="23" spans="2:17" ht="29.25" customHeight="1" x14ac:dyDescent="0.35">
      <c r="B23" s="42">
        <f t="shared" si="3"/>
        <v>43497</v>
      </c>
      <c r="C23" s="51">
        <v>6870.17</v>
      </c>
      <c r="D23" s="49">
        <f t="shared" si="0"/>
        <v>1322.5077249999999</v>
      </c>
      <c r="E23" s="51">
        <v>126.56332978800002</v>
      </c>
      <c r="F23" s="51">
        <v>0</v>
      </c>
      <c r="G23" s="51">
        <v>1208.9051210520001</v>
      </c>
      <c r="H23" s="51">
        <v>51.12</v>
      </c>
      <c r="I23" s="51">
        <v>30.151696449999999</v>
      </c>
      <c r="J23" s="51">
        <v>0</v>
      </c>
      <c r="K23" s="51">
        <v>0.94061127599999994</v>
      </c>
      <c r="L23" s="51">
        <f>E23+G23</f>
        <v>1335.4684508400001</v>
      </c>
      <c r="M23" s="51">
        <v>0</v>
      </c>
      <c r="N23" s="51">
        <v>0</v>
      </c>
      <c r="O23" s="49">
        <f t="shared" si="1"/>
        <v>2753.149209406</v>
      </c>
      <c r="P23" s="49">
        <f t="shared" si="2"/>
        <v>1430.641484406</v>
      </c>
      <c r="Q23" s="7"/>
    </row>
    <row r="24" spans="2:17" ht="29.25" customHeight="1" x14ac:dyDescent="0.35">
      <c r="B24" s="41" t="s">
        <v>4</v>
      </c>
      <c r="C24" s="10"/>
      <c r="D24" s="50">
        <f t="shared" ref="D24:P24" si="4">SUM(D10:D23)</f>
        <v>18515.108149999996</v>
      </c>
      <c r="E24" s="50">
        <f t="shared" si="4"/>
        <v>1772.0280932760002</v>
      </c>
      <c r="F24" s="50">
        <f t="shared" si="4"/>
        <v>0</v>
      </c>
      <c r="G24" s="50">
        <f t="shared" si="4"/>
        <v>18441.849796010003</v>
      </c>
      <c r="H24" s="50">
        <f t="shared" si="4"/>
        <v>715.68</v>
      </c>
      <c r="I24" s="50">
        <f t="shared" si="4"/>
        <v>479.467197</v>
      </c>
      <c r="J24" s="50">
        <f t="shared" si="4"/>
        <v>0</v>
      </c>
      <c r="K24" s="50">
        <f t="shared" si="4"/>
        <v>13.170380564000004</v>
      </c>
      <c r="L24" s="50">
        <f t="shared" si="4"/>
        <v>1335.4684508400001</v>
      </c>
      <c r="M24" s="50">
        <f t="shared" si="4"/>
        <v>0</v>
      </c>
      <c r="N24" s="50">
        <f t="shared" si="4"/>
        <v>0</v>
      </c>
      <c r="O24" s="50">
        <f t="shared" si="4"/>
        <v>22757.663917690006</v>
      </c>
      <c r="P24" s="50">
        <f t="shared" si="4"/>
        <v>4242.5557676899998</v>
      </c>
      <c r="Q24" s="7"/>
    </row>
    <row r="25" spans="2:17" ht="29.25" customHeight="1" x14ac:dyDescent="0.35">
      <c r="B25" s="41" t="s">
        <v>3</v>
      </c>
      <c r="C25" s="10"/>
      <c r="D25" s="50">
        <f t="shared" ref="D25:P25" si="5">AVERAGE(D10:D23)</f>
        <v>1322.5077249999997</v>
      </c>
      <c r="E25" s="50">
        <f t="shared" si="5"/>
        <v>126.57343523400002</v>
      </c>
      <c r="F25" s="50">
        <f t="shared" si="5"/>
        <v>0</v>
      </c>
      <c r="G25" s="50">
        <f t="shared" si="5"/>
        <v>1317.2749854292858</v>
      </c>
      <c r="H25" s="50">
        <f t="shared" si="5"/>
        <v>51.12</v>
      </c>
      <c r="I25" s="50">
        <f t="shared" si="5"/>
        <v>34.247656928571431</v>
      </c>
      <c r="J25" s="50">
        <f t="shared" si="5"/>
        <v>0</v>
      </c>
      <c r="K25" s="50">
        <f t="shared" si="5"/>
        <v>0.94074146885714316</v>
      </c>
      <c r="L25" s="50">
        <f t="shared" si="5"/>
        <v>102.72834237230769</v>
      </c>
      <c r="M25" s="50">
        <f t="shared" si="5"/>
        <v>0</v>
      </c>
      <c r="N25" s="50">
        <f t="shared" si="5"/>
        <v>0</v>
      </c>
      <c r="O25" s="50">
        <f t="shared" si="5"/>
        <v>1625.5474226921433</v>
      </c>
      <c r="P25" s="50">
        <f t="shared" si="5"/>
        <v>303.03969769214285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1"/>
      <c r="G31" s="1"/>
      <c r="H31" s="22"/>
      <c r="I31" s="22"/>
      <c r="J31" s="22"/>
      <c r="K31" s="22"/>
      <c r="L31" s="22"/>
      <c r="M31" s="22"/>
      <c r="N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1"/>
      <c r="G32" s="1"/>
      <c r="H32" s="22"/>
      <c r="I32" s="2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95" top="0.75" bottom="0.75" header="0.3" footer="0.3"/>
  <pageSetup paperSize="9" scale="4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1:R37"/>
  <sheetViews>
    <sheetView zoomScale="54" zoomScaleNormal="54" workbookViewId="0"/>
  </sheetViews>
  <sheetFormatPr defaultRowHeight="15" x14ac:dyDescent="0.25"/>
  <cols>
    <col min="2" max="2" width="17.7109375" customWidth="1"/>
    <col min="3" max="3" width="2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30.85546875" customWidth="1"/>
    <col min="9" max="9" width="11.5703125" customWidth="1"/>
    <col min="10" max="10" width="12.85546875" customWidth="1"/>
    <col min="11" max="11" width="23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5.5703125" customWidth="1"/>
  </cols>
  <sheetData>
    <row r="1" spans="2:18" ht="23.25" x14ac:dyDescent="0.35">
      <c r="B1" s="45" t="s">
        <v>36</v>
      </c>
      <c r="C1" s="1"/>
      <c r="D1" s="1"/>
      <c r="E1" s="8"/>
      <c r="F1" s="25" t="s">
        <v>19</v>
      </c>
      <c r="G1" s="29"/>
      <c r="H1" s="29"/>
      <c r="I1" s="29"/>
      <c r="J1" s="29"/>
      <c r="K1" s="29"/>
      <c r="L1" s="30"/>
      <c r="M1" s="31"/>
      <c r="N1" s="8"/>
      <c r="O1" s="8"/>
      <c r="P1" s="8"/>
      <c r="Q1" s="1"/>
    </row>
    <row r="2" spans="2:18" ht="23.25" x14ac:dyDescent="0.35">
      <c r="B2" s="45" t="s">
        <v>1</v>
      </c>
      <c r="C2" s="1"/>
      <c r="D2" s="1"/>
      <c r="E2" s="8"/>
      <c r="F2" s="26" t="s">
        <v>20</v>
      </c>
      <c r="G2" s="29"/>
      <c r="H2" s="29"/>
      <c r="I2" s="29"/>
      <c r="J2" s="29"/>
      <c r="K2" s="29"/>
      <c r="L2" s="30"/>
      <c r="M2" s="31"/>
      <c r="N2" s="8"/>
      <c r="O2" s="8"/>
      <c r="P2" s="8"/>
      <c r="Q2" s="1"/>
    </row>
    <row r="3" spans="2:18" ht="21" x14ac:dyDescent="0.35">
      <c r="B3" s="45" t="s">
        <v>52</v>
      </c>
      <c r="C3" s="1"/>
      <c r="D3" s="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"/>
    </row>
    <row r="4" spans="2:18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92</v>
      </c>
      <c r="H4" s="2"/>
      <c r="I4" s="2"/>
      <c r="J4" s="2"/>
      <c r="K4" s="2"/>
      <c r="L4" s="2"/>
      <c r="M4" s="2"/>
      <c r="N4" s="2" t="s">
        <v>45</v>
      </c>
      <c r="O4" s="2"/>
      <c r="P4" s="2"/>
      <c r="Q4" s="3"/>
    </row>
    <row r="5" spans="2:18" ht="21" x14ac:dyDescent="0.35">
      <c r="B5" s="45" t="s">
        <v>50</v>
      </c>
      <c r="C5" s="1"/>
      <c r="D5" s="3"/>
      <c r="E5" s="2"/>
      <c r="F5" s="11"/>
      <c r="G5" s="11"/>
      <c r="H5" s="11"/>
      <c r="I5" s="11"/>
      <c r="J5" s="11"/>
      <c r="K5" s="11"/>
      <c r="L5" s="2"/>
      <c r="M5" s="2"/>
      <c r="N5" s="2"/>
      <c r="O5" s="2"/>
      <c r="P5" s="2"/>
      <c r="Q5" s="3"/>
    </row>
    <row r="6" spans="2:18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2:18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2:18" s="33" customFormat="1" ht="84" x14ac:dyDescent="0.25">
      <c r="B8" s="34" t="s">
        <v>21</v>
      </c>
      <c r="C8" s="35" t="s">
        <v>93</v>
      </c>
      <c r="D8" s="35" t="s">
        <v>23</v>
      </c>
      <c r="E8" s="34" t="s">
        <v>24</v>
      </c>
      <c r="F8" s="34" t="s">
        <v>25</v>
      </c>
      <c r="G8" s="34" t="s">
        <v>26</v>
      </c>
      <c r="H8" s="59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2:18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2:18" ht="29.25" customHeight="1" x14ac:dyDescent="0.35">
      <c r="B10" s="42">
        <v>43498</v>
      </c>
      <c r="C10" s="51">
        <v>6856.81</v>
      </c>
      <c r="D10" s="49">
        <f>C10*19.25%</f>
        <v>1319.935925</v>
      </c>
      <c r="E10" s="51">
        <v>126.56177510399999</v>
      </c>
      <c r="F10" s="51">
        <v>0</v>
      </c>
      <c r="G10" s="51">
        <v>1209.134172497</v>
      </c>
      <c r="H10" s="51">
        <v>63.124225503142824</v>
      </c>
      <c r="I10" s="51">
        <v>28.835389849999999</v>
      </c>
      <c r="J10" s="51">
        <v>0</v>
      </c>
      <c r="K10" s="51">
        <v>0.94061127599999994</v>
      </c>
      <c r="L10" s="51">
        <v>0</v>
      </c>
      <c r="M10" s="51">
        <v>0</v>
      </c>
      <c r="N10" s="51">
        <v>0</v>
      </c>
      <c r="O10" s="49">
        <f>SUM(E10:N10)</f>
        <v>1428.5961742301427</v>
      </c>
      <c r="P10" s="49">
        <f>O10-D10</f>
        <v>108.66024923014265</v>
      </c>
      <c r="Q10" s="7"/>
    </row>
    <row r="11" spans="2:18" ht="29.25" customHeight="1" x14ac:dyDescent="0.35">
      <c r="B11" s="42">
        <f>B10+1</f>
        <v>43499</v>
      </c>
      <c r="C11" s="51">
        <v>6856.81</v>
      </c>
      <c r="D11" s="49">
        <f t="shared" ref="D11:D23" si="0">C11*19.25%</f>
        <v>1319.935925</v>
      </c>
      <c r="E11" s="51">
        <v>126.56022042000001</v>
      </c>
      <c r="F11" s="51">
        <v>0</v>
      </c>
      <c r="G11" s="51">
        <v>1209.3632239409999</v>
      </c>
      <c r="H11" s="51">
        <v>63.124225503142824</v>
      </c>
      <c r="I11" s="51">
        <v>28.329559849999999</v>
      </c>
      <c r="J11" s="51">
        <v>0</v>
      </c>
      <c r="K11" s="51">
        <v>0.94061127599999994</v>
      </c>
      <c r="L11" s="51">
        <v>0</v>
      </c>
      <c r="M11" s="51">
        <v>0</v>
      </c>
      <c r="N11" s="51">
        <v>0</v>
      </c>
      <c r="O11" s="49">
        <f t="shared" ref="O11:O23" si="1">SUM(E11:N11)</f>
        <v>1428.3178409901425</v>
      </c>
      <c r="P11" s="49">
        <f t="shared" ref="P11:P23" si="2">O11-D11</f>
        <v>108.38191599014249</v>
      </c>
      <c r="Q11" s="7"/>
    </row>
    <row r="12" spans="2:18" ht="29.25" customHeight="1" x14ac:dyDescent="0.35">
      <c r="B12" s="42">
        <f>B11+1</f>
        <v>43500</v>
      </c>
      <c r="C12" s="51">
        <v>6856.81</v>
      </c>
      <c r="D12" s="49">
        <f t="shared" si="0"/>
        <v>1319.935925</v>
      </c>
      <c r="E12" s="51">
        <v>126.55866573600001</v>
      </c>
      <c r="F12" s="51">
        <v>0</v>
      </c>
      <c r="G12" s="51">
        <v>1209.592275386</v>
      </c>
      <c r="H12" s="51">
        <v>63.124225503142824</v>
      </c>
      <c r="I12" s="51">
        <v>29.002428850000001</v>
      </c>
      <c r="J12" s="51">
        <v>0</v>
      </c>
      <c r="K12" s="51">
        <v>0.94061127599999994</v>
      </c>
      <c r="L12" s="51">
        <v>0</v>
      </c>
      <c r="M12" s="51">
        <v>0</v>
      </c>
      <c r="N12" s="51">
        <v>0</v>
      </c>
      <c r="O12" s="49">
        <f t="shared" si="1"/>
        <v>1429.2182067511428</v>
      </c>
      <c r="P12" s="49">
        <f>O12-D12</f>
        <v>109.28228175114282</v>
      </c>
      <c r="Q12" s="7"/>
    </row>
    <row r="13" spans="2:18" ht="29.25" customHeight="1" x14ac:dyDescent="0.35">
      <c r="B13" s="42">
        <f t="shared" ref="B13:B23" si="3">B12+1</f>
        <v>43501</v>
      </c>
      <c r="C13" s="51">
        <v>6856.81</v>
      </c>
      <c r="D13" s="49">
        <f t="shared" si="0"/>
        <v>1319.935925</v>
      </c>
      <c r="E13" s="51">
        <v>126.557111052</v>
      </c>
      <c r="F13" s="51">
        <v>0</v>
      </c>
      <c r="G13" s="51">
        <v>1206.5587789289998</v>
      </c>
      <c r="H13" s="51">
        <v>63.124225503142824</v>
      </c>
      <c r="I13" s="51">
        <v>31.721859850000001</v>
      </c>
      <c r="J13" s="51">
        <v>0</v>
      </c>
      <c r="K13" s="51">
        <v>0.94056397599999997</v>
      </c>
      <c r="L13" s="51">
        <v>0</v>
      </c>
      <c r="M13" s="51">
        <v>0</v>
      </c>
      <c r="N13" s="51">
        <v>0</v>
      </c>
      <c r="O13" s="49">
        <f t="shared" si="1"/>
        <v>1428.9025393101426</v>
      </c>
      <c r="P13" s="49">
        <f t="shared" si="2"/>
        <v>108.96661431014263</v>
      </c>
      <c r="Q13" s="7"/>
      <c r="R13" s="78"/>
    </row>
    <row r="14" spans="2:18" ht="29.25" customHeight="1" x14ac:dyDescent="0.35">
      <c r="B14" s="42">
        <f t="shared" si="3"/>
        <v>43502</v>
      </c>
      <c r="C14" s="51">
        <v>6856.81</v>
      </c>
      <c r="D14" s="49">
        <f t="shared" si="0"/>
        <v>1319.935925</v>
      </c>
      <c r="E14" s="51">
        <v>126.55555636800001</v>
      </c>
      <c r="F14" s="51">
        <v>0</v>
      </c>
      <c r="G14" s="51">
        <v>1206.786568147</v>
      </c>
      <c r="H14" s="51">
        <v>63.124225503142824</v>
      </c>
      <c r="I14" s="51">
        <v>32.837514749999997</v>
      </c>
      <c r="J14" s="51">
        <v>0</v>
      </c>
      <c r="K14" s="51">
        <v>0.94056397599999997</v>
      </c>
      <c r="L14" s="51">
        <v>0</v>
      </c>
      <c r="M14" s="51">
        <v>0</v>
      </c>
      <c r="N14" s="51">
        <v>0</v>
      </c>
      <c r="O14" s="49">
        <f t="shared" si="1"/>
        <v>1430.2444287441429</v>
      </c>
      <c r="P14" s="49">
        <f>O14-D14</f>
        <v>110.30850374414285</v>
      </c>
      <c r="Q14" s="7"/>
    </row>
    <row r="15" spans="2:18" ht="29.25" customHeight="1" x14ac:dyDescent="0.35">
      <c r="B15" s="42">
        <f t="shared" si="3"/>
        <v>43503</v>
      </c>
      <c r="C15" s="51">
        <v>6856.81</v>
      </c>
      <c r="D15" s="49">
        <f t="shared" si="0"/>
        <v>1319.935925</v>
      </c>
      <c r="E15" s="51">
        <v>126.55400168400001</v>
      </c>
      <c r="F15" s="51">
        <v>0</v>
      </c>
      <c r="G15" s="51">
        <v>1209.702323425</v>
      </c>
      <c r="H15" s="51">
        <v>63.124225503142824</v>
      </c>
      <c r="I15" s="51">
        <v>33.931277250000001</v>
      </c>
      <c r="J15" s="51">
        <v>0</v>
      </c>
      <c r="K15" s="51">
        <v>0.94056397599999997</v>
      </c>
      <c r="L15" s="51">
        <v>0</v>
      </c>
      <c r="M15" s="51">
        <v>0</v>
      </c>
      <c r="N15" s="51">
        <v>0</v>
      </c>
      <c r="O15" s="49">
        <f t="shared" si="1"/>
        <v>1434.2523918381428</v>
      </c>
      <c r="P15" s="49">
        <f t="shared" si="2"/>
        <v>114.31646683814279</v>
      </c>
      <c r="Q15" s="7"/>
    </row>
    <row r="16" spans="2:18" ht="29.25" customHeight="1" x14ac:dyDescent="0.35">
      <c r="B16" s="42">
        <f t="shared" si="3"/>
        <v>43504</v>
      </c>
      <c r="C16" s="51">
        <v>6856.81</v>
      </c>
      <c r="D16" s="49">
        <f t="shared" si="0"/>
        <v>1319.935925</v>
      </c>
      <c r="E16" s="51">
        <v>126.552447</v>
      </c>
      <c r="F16" s="51">
        <v>0</v>
      </c>
      <c r="G16" s="51">
        <v>1206.5881567850001</v>
      </c>
      <c r="H16" s="51">
        <v>63.124225503142824</v>
      </c>
      <c r="I16" s="51">
        <v>34.089804950000001</v>
      </c>
      <c r="J16" s="51">
        <v>0</v>
      </c>
      <c r="K16" s="51">
        <v>0.94056397599999997</v>
      </c>
      <c r="L16" s="51">
        <v>0</v>
      </c>
      <c r="M16" s="51">
        <v>0</v>
      </c>
      <c r="N16" s="51">
        <v>0</v>
      </c>
      <c r="O16" s="49">
        <f t="shared" si="1"/>
        <v>1431.2951982141428</v>
      </c>
      <c r="P16" s="49">
        <f t="shared" si="2"/>
        <v>111.35927321414283</v>
      </c>
      <c r="Q16" s="7"/>
    </row>
    <row r="17" spans="2:17" ht="29.25" customHeight="1" x14ac:dyDescent="0.35">
      <c r="B17" s="42">
        <f t="shared" si="3"/>
        <v>43505</v>
      </c>
      <c r="C17" s="51">
        <v>6856.81</v>
      </c>
      <c r="D17" s="49">
        <f t="shared" si="0"/>
        <v>1319.935925</v>
      </c>
      <c r="E17" s="51">
        <v>126.55089231599999</v>
      </c>
      <c r="F17" s="51">
        <v>0</v>
      </c>
      <c r="G17" s="51">
        <v>1206.8128158030001</v>
      </c>
      <c r="H17" s="51">
        <v>63.124225503142824</v>
      </c>
      <c r="I17" s="51">
        <v>36.431658650000003</v>
      </c>
      <c r="J17" s="51">
        <v>0</v>
      </c>
      <c r="K17" s="51">
        <v>0.94056397599999997</v>
      </c>
      <c r="L17" s="51">
        <v>0</v>
      </c>
      <c r="M17" s="51">
        <v>0</v>
      </c>
      <c r="N17" s="51">
        <v>0</v>
      </c>
      <c r="O17" s="49">
        <f t="shared" si="1"/>
        <v>1433.8601562481429</v>
      </c>
      <c r="P17" s="49">
        <f t="shared" si="2"/>
        <v>113.92423124814286</v>
      </c>
      <c r="Q17" s="7"/>
    </row>
    <row r="18" spans="2:17" ht="29.25" customHeight="1" x14ac:dyDescent="0.35">
      <c r="B18" s="42">
        <f t="shared" si="3"/>
        <v>43506</v>
      </c>
      <c r="C18" s="51">
        <v>6856.81</v>
      </c>
      <c r="D18" s="49">
        <f t="shared" si="0"/>
        <v>1319.935925</v>
      </c>
      <c r="E18" s="51">
        <v>126.54933763199999</v>
      </c>
      <c r="F18" s="51">
        <v>0</v>
      </c>
      <c r="G18" s="51">
        <v>1207.0374748199999</v>
      </c>
      <c r="H18" s="51">
        <v>63.124225503142824</v>
      </c>
      <c r="I18" s="51">
        <v>35.751418649999998</v>
      </c>
      <c r="J18" s="51">
        <v>0</v>
      </c>
      <c r="K18" s="51">
        <v>0.94056397599999997</v>
      </c>
      <c r="L18" s="51">
        <v>0</v>
      </c>
      <c r="M18" s="51">
        <v>0</v>
      </c>
      <c r="N18" s="51">
        <v>0</v>
      </c>
      <c r="O18" s="49">
        <f t="shared" si="1"/>
        <v>1433.4030205811428</v>
      </c>
      <c r="P18" s="49">
        <f t="shared" si="2"/>
        <v>113.46709558114276</v>
      </c>
      <c r="Q18" s="7"/>
    </row>
    <row r="19" spans="2:17" ht="29.25" customHeight="1" x14ac:dyDescent="0.35">
      <c r="B19" s="42">
        <f t="shared" si="3"/>
        <v>43507</v>
      </c>
      <c r="C19" s="51">
        <v>6856.81</v>
      </c>
      <c r="D19" s="49">
        <f t="shared" si="0"/>
        <v>1319.935925</v>
      </c>
      <c r="E19" s="51">
        <v>126.54778294800001</v>
      </c>
      <c r="F19" s="51"/>
      <c r="G19" s="51">
        <v>1217.0056353049999</v>
      </c>
      <c r="H19" s="51">
        <v>63.124225503142824</v>
      </c>
      <c r="I19" s="51">
        <v>35.800815550000003</v>
      </c>
      <c r="J19" s="51"/>
      <c r="K19" s="51">
        <v>0.94056397599999997</v>
      </c>
      <c r="L19" s="51">
        <v>0</v>
      </c>
      <c r="M19" s="51"/>
      <c r="N19" s="51"/>
      <c r="O19" s="49">
        <f t="shared" si="1"/>
        <v>1443.4190232821427</v>
      </c>
      <c r="P19" s="49">
        <f t="shared" si="2"/>
        <v>123.48309828214269</v>
      </c>
      <c r="Q19" s="7"/>
    </row>
    <row r="20" spans="2:17" ht="29.25" customHeight="1" x14ac:dyDescent="0.35">
      <c r="B20" s="42">
        <f t="shared" si="3"/>
        <v>43508</v>
      </c>
      <c r="C20" s="51">
        <v>6856.81</v>
      </c>
      <c r="D20" s="49">
        <f t="shared" si="0"/>
        <v>1319.935925</v>
      </c>
      <c r="E20" s="51">
        <v>126.54622826399999</v>
      </c>
      <c r="F20" s="51"/>
      <c r="G20" s="51">
        <v>1232.0134718940001</v>
      </c>
      <c r="H20" s="51">
        <v>63.124225503142824</v>
      </c>
      <c r="I20" s="51">
        <v>35.903713549999999</v>
      </c>
      <c r="J20" s="51"/>
      <c r="K20" s="51">
        <v>0.940313976</v>
      </c>
      <c r="L20" s="51">
        <v>0</v>
      </c>
      <c r="M20" s="51"/>
      <c r="N20" s="51"/>
      <c r="O20" s="49">
        <f t="shared" si="1"/>
        <v>1458.5279531871429</v>
      </c>
      <c r="P20" s="49">
        <f t="shared" si="2"/>
        <v>138.59202818714289</v>
      </c>
      <c r="Q20" s="7"/>
    </row>
    <row r="21" spans="2:17" ht="29.25" customHeight="1" x14ac:dyDescent="0.35">
      <c r="B21" s="42">
        <f t="shared" si="3"/>
        <v>43509</v>
      </c>
      <c r="C21" s="51">
        <v>6856.81</v>
      </c>
      <c r="D21" s="49">
        <f t="shared" si="0"/>
        <v>1319.935925</v>
      </c>
      <c r="E21" s="51">
        <v>126.54467357999999</v>
      </c>
      <c r="F21" s="51"/>
      <c r="G21" s="51">
        <v>1247.026044425</v>
      </c>
      <c r="H21" s="51">
        <v>63.124225503142824</v>
      </c>
      <c r="I21" s="51">
        <v>36.199355349999998</v>
      </c>
      <c r="J21" s="51"/>
      <c r="K21" s="51">
        <v>0.940313976</v>
      </c>
      <c r="L21" s="51">
        <v>0</v>
      </c>
      <c r="M21" s="51"/>
      <c r="N21" s="51"/>
      <c r="O21" s="49">
        <f t="shared" si="1"/>
        <v>1473.8346128341425</v>
      </c>
      <c r="P21" s="49">
        <f t="shared" si="2"/>
        <v>153.89868783414249</v>
      </c>
      <c r="Q21" s="7"/>
    </row>
    <row r="22" spans="2:17" ht="29.25" customHeight="1" x14ac:dyDescent="0.35">
      <c r="B22" s="42">
        <f t="shared" si="3"/>
        <v>43510</v>
      </c>
      <c r="C22" s="51">
        <v>6856.81</v>
      </c>
      <c r="D22" s="49">
        <f t="shared" si="0"/>
        <v>1319.935925</v>
      </c>
      <c r="E22" s="51">
        <v>126.54311889600001</v>
      </c>
      <c r="F22" s="51"/>
      <c r="G22" s="51">
        <v>1271.8698549219998</v>
      </c>
      <c r="H22" s="51">
        <v>63.124225503142824</v>
      </c>
      <c r="I22" s="51">
        <v>37.21492215</v>
      </c>
      <c r="J22" s="51"/>
      <c r="K22" s="51">
        <v>0.940313976</v>
      </c>
      <c r="L22" s="51">
        <v>0</v>
      </c>
      <c r="M22" s="51"/>
      <c r="N22" s="51"/>
      <c r="O22" s="49">
        <f t="shared" si="1"/>
        <v>1499.6924354471425</v>
      </c>
      <c r="P22" s="49">
        <f t="shared" si="2"/>
        <v>179.75651044714255</v>
      </c>
      <c r="Q22" s="7"/>
    </row>
    <row r="23" spans="2:17" ht="29.25" customHeight="1" x14ac:dyDescent="0.35">
      <c r="B23" s="42">
        <f t="shared" si="3"/>
        <v>43511</v>
      </c>
      <c r="C23" s="51">
        <v>6856.81</v>
      </c>
      <c r="D23" s="49">
        <f t="shared" si="0"/>
        <v>1319.935925</v>
      </c>
      <c r="E23" s="51">
        <v>126.54156421199998</v>
      </c>
      <c r="F23" s="51"/>
      <c r="G23" s="51">
        <v>1281.847707675</v>
      </c>
      <c r="H23" s="51">
        <v>63.124225503142824</v>
      </c>
      <c r="I23" s="51">
        <v>37.132579049999997</v>
      </c>
      <c r="J23" s="51"/>
      <c r="K23" s="51">
        <v>0.940313976</v>
      </c>
      <c r="L23" s="51">
        <v>0</v>
      </c>
      <c r="M23" s="51"/>
      <c r="N23" s="51"/>
      <c r="O23" s="49">
        <f t="shared" si="1"/>
        <v>1509.5863904161426</v>
      </c>
      <c r="P23" s="49">
        <f t="shared" si="2"/>
        <v>189.65046541614265</v>
      </c>
      <c r="Q23" s="7"/>
    </row>
    <row r="24" spans="2:17" ht="29.25" customHeight="1" x14ac:dyDescent="0.35">
      <c r="B24" s="41" t="s">
        <v>4</v>
      </c>
      <c r="C24" s="51"/>
      <c r="D24" s="50">
        <f t="shared" ref="D24:P24" si="4">SUM(D10:D23)</f>
        <v>18479.10295</v>
      </c>
      <c r="E24" s="50">
        <f t="shared" si="4"/>
        <v>1771.7233752120003</v>
      </c>
      <c r="F24" s="50">
        <f t="shared" si="4"/>
        <v>0</v>
      </c>
      <c r="G24" s="50">
        <f>SUM(G10:G23)</f>
        <v>17121.338503953997</v>
      </c>
      <c r="H24" s="50">
        <f t="shared" si="4"/>
        <v>883.73915704399963</v>
      </c>
      <c r="I24" s="50">
        <f t="shared" si="4"/>
        <v>473.18229830000001</v>
      </c>
      <c r="J24" s="50">
        <f t="shared" si="4"/>
        <v>0</v>
      </c>
      <c r="K24" s="50">
        <f t="shared" si="4"/>
        <v>13.167037564000001</v>
      </c>
      <c r="L24" s="50">
        <f t="shared" si="4"/>
        <v>0</v>
      </c>
      <c r="M24" s="50">
        <f t="shared" si="4"/>
        <v>0</v>
      </c>
      <c r="N24" s="50">
        <f t="shared" si="4"/>
        <v>0</v>
      </c>
      <c r="O24" s="50">
        <f t="shared" si="4"/>
        <v>20263.150372073997</v>
      </c>
      <c r="P24" s="50">
        <f t="shared" si="4"/>
        <v>1784.047422073998</v>
      </c>
      <c r="Q24" s="7"/>
    </row>
    <row r="25" spans="2:17" ht="29.25" customHeight="1" x14ac:dyDescent="0.35">
      <c r="B25" s="41" t="s">
        <v>3</v>
      </c>
      <c r="C25" s="51"/>
      <c r="D25" s="50">
        <f t="shared" ref="D25:P25" si="5">AVERAGE(D10:D23)</f>
        <v>1319.935925</v>
      </c>
      <c r="E25" s="50">
        <f t="shared" si="5"/>
        <v>126.55166965800002</v>
      </c>
      <c r="F25" s="50">
        <f t="shared" si="5"/>
        <v>0</v>
      </c>
      <c r="G25" s="50">
        <f>AVERAGE(G10:G23)</f>
        <v>1222.9527502824283</v>
      </c>
      <c r="H25" s="50">
        <f t="shared" si="5"/>
        <v>63.124225503142831</v>
      </c>
      <c r="I25" s="50">
        <f t="shared" si="5"/>
        <v>33.798735592857142</v>
      </c>
      <c r="J25" s="50">
        <f t="shared" si="5"/>
        <v>0</v>
      </c>
      <c r="K25" s="50">
        <f t="shared" si="5"/>
        <v>0.94050268314285723</v>
      </c>
      <c r="L25" s="50">
        <f t="shared" si="5"/>
        <v>0</v>
      </c>
      <c r="M25" s="50">
        <f t="shared" si="5"/>
        <v>0</v>
      </c>
      <c r="N25" s="50">
        <f t="shared" si="5"/>
        <v>0</v>
      </c>
      <c r="O25" s="50">
        <f t="shared" si="5"/>
        <v>1447.3678837195712</v>
      </c>
      <c r="P25" s="50">
        <f t="shared" si="5"/>
        <v>127.43195871957128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1"/>
      <c r="G31" s="1"/>
      <c r="H31" s="22"/>
      <c r="I31" s="22"/>
      <c r="J31" s="22"/>
      <c r="K31" s="22"/>
      <c r="L31" s="22"/>
      <c r="M31" s="22"/>
      <c r="N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1"/>
      <c r="G32" s="1"/>
      <c r="H32" s="22"/>
      <c r="I32" s="2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1:R37"/>
  <sheetViews>
    <sheetView zoomScale="53" zoomScaleNormal="53" workbookViewId="0">
      <selection activeCell="L22" sqref="L22:M22"/>
    </sheetView>
  </sheetViews>
  <sheetFormatPr defaultRowHeight="15" x14ac:dyDescent="0.25"/>
  <cols>
    <col min="2" max="2" width="17.7109375" customWidth="1"/>
    <col min="3" max="3" width="2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30.85546875" customWidth="1"/>
    <col min="9" max="9" width="18.140625" bestFit="1" customWidth="1"/>
    <col min="10" max="10" width="12.85546875" customWidth="1"/>
    <col min="11" max="11" width="23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5.5703125" customWidth="1"/>
  </cols>
  <sheetData>
    <row r="1" spans="2:18" ht="23.25" x14ac:dyDescent="0.35">
      <c r="B1" s="45" t="s">
        <v>36</v>
      </c>
      <c r="C1" s="1"/>
      <c r="D1" s="1"/>
      <c r="E1" s="8"/>
      <c r="F1" s="25" t="s">
        <v>19</v>
      </c>
      <c r="G1" s="29"/>
      <c r="H1" s="29"/>
      <c r="I1" s="29"/>
      <c r="J1" s="29"/>
      <c r="K1" s="29"/>
      <c r="L1" s="30"/>
      <c r="M1" s="31"/>
      <c r="N1" s="8"/>
      <c r="O1" s="8"/>
      <c r="P1" s="8"/>
      <c r="Q1" s="1"/>
    </row>
    <row r="2" spans="2:18" ht="23.25" x14ac:dyDescent="0.35">
      <c r="B2" s="45" t="s">
        <v>1</v>
      </c>
      <c r="C2" s="1"/>
      <c r="D2" s="1"/>
      <c r="E2" s="8"/>
      <c r="F2" s="26" t="s">
        <v>20</v>
      </c>
      <c r="G2" s="29"/>
      <c r="H2" s="29"/>
      <c r="I2" s="29"/>
      <c r="J2" s="29"/>
      <c r="K2" s="29"/>
      <c r="L2" s="30"/>
      <c r="M2" s="31"/>
      <c r="N2" s="8"/>
      <c r="O2" s="8"/>
      <c r="P2" s="8"/>
      <c r="Q2" s="1"/>
    </row>
    <row r="3" spans="2:18" ht="21" x14ac:dyDescent="0.35">
      <c r="B3" s="45" t="s">
        <v>52</v>
      </c>
      <c r="C3" s="1"/>
      <c r="D3" s="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"/>
    </row>
    <row r="4" spans="2:18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94</v>
      </c>
      <c r="H4" s="2"/>
      <c r="I4" s="2"/>
      <c r="J4" s="2"/>
      <c r="K4" s="2"/>
      <c r="L4" s="2"/>
      <c r="M4" s="2"/>
      <c r="N4" s="2" t="s">
        <v>45</v>
      </c>
      <c r="O4" s="2"/>
      <c r="P4" s="2"/>
      <c r="Q4" s="3"/>
    </row>
    <row r="5" spans="2:18" ht="21" x14ac:dyDescent="0.35">
      <c r="B5" s="45" t="s">
        <v>50</v>
      </c>
      <c r="C5" s="1"/>
      <c r="D5" s="3"/>
      <c r="E5" s="2"/>
      <c r="F5" s="11"/>
      <c r="G5" s="11"/>
      <c r="H5" s="11"/>
      <c r="I5" s="11"/>
      <c r="J5" s="11"/>
      <c r="K5" s="11"/>
      <c r="L5" s="2"/>
      <c r="M5" s="2"/>
      <c r="N5" s="2"/>
      <c r="O5" s="2"/>
      <c r="P5" s="2"/>
      <c r="Q5" s="3"/>
    </row>
    <row r="6" spans="2:18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2:18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2:18" s="33" customFormat="1" ht="84" x14ac:dyDescent="0.25">
      <c r="B8" s="34" t="s">
        <v>21</v>
      </c>
      <c r="C8" s="35" t="s">
        <v>95</v>
      </c>
      <c r="D8" s="35" t="s">
        <v>23</v>
      </c>
      <c r="E8" s="34" t="s">
        <v>24</v>
      </c>
      <c r="F8" s="34" t="s">
        <v>25</v>
      </c>
      <c r="G8" s="34" t="s">
        <v>26</v>
      </c>
      <c r="H8" s="53" t="s">
        <v>27</v>
      </c>
      <c r="I8" s="54" t="s">
        <v>28</v>
      </c>
      <c r="J8" s="53" t="s">
        <v>15</v>
      </c>
      <c r="K8" s="57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2:18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2:18" ht="29.25" customHeight="1" x14ac:dyDescent="0.35">
      <c r="B10" s="42">
        <v>43512</v>
      </c>
      <c r="C10" s="51">
        <v>7192.78</v>
      </c>
      <c r="D10" s="49">
        <f>C10*19.25%</f>
        <v>1384.61015</v>
      </c>
      <c r="E10" s="49">
        <v>126.540009528</v>
      </c>
      <c r="F10" s="49"/>
      <c r="G10" s="51">
        <v>1282.0852404270001</v>
      </c>
      <c r="H10" s="51">
        <v>75.885523947357143</v>
      </c>
      <c r="I10" s="51">
        <v>33.387278950000002</v>
      </c>
      <c r="J10" s="51">
        <v>0</v>
      </c>
      <c r="K10" s="51">
        <v>0.93888437599999996</v>
      </c>
      <c r="L10" s="51">
        <v>0</v>
      </c>
      <c r="M10" s="51">
        <v>0</v>
      </c>
      <c r="N10" s="51">
        <v>0</v>
      </c>
      <c r="O10" s="49">
        <f>SUM(E10:N10)</f>
        <v>1518.8369372283573</v>
      </c>
      <c r="P10" s="49">
        <f>O10-D10</f>
        <v>134.22678722835735</v>
      </c>
      <c r="Q10" s="7"/>
    </row>
    <row r="11" spans="2:18" ht="29.25" customHeight="1" x14ac:dyDescent="0.35">
      <c r="B11" s="42">
        <f>B10+1</f>
        <v>43513</v>
      </c>
      <c r="C11" s="51">
        <v>7192.78</v>
      </c>
      <c r="D11" s="49">
        <f t="shared" ref="D11:D23" si="0">C11*19.25%</f>
        <v>1384.61015</v>
      </c>
      <c r="E11" s="49">
        <v>126.538454844</v>
      </c>
      <c r="F11" s="49"/>
      <c r="G11" s="51">
        <v>1282.32277318</v>
      </c>
      <c r="H11" s="51">
        <v>75.885523947357143</v>
      </c>
      <c r="I11" s="51">
        <v>32.834338950000003</v>
      </c>
      <c r="J11" s="51">
        <v>0</v>
      </c>
      <c r="K11" s="51">
        <v>0.93888437599999996</v>
      </c>
      <c r="L11" s="51">
        <v>0</v>
      </c>
      <c r="M11" s="51">
        <v>0</v>
      </c>
      <c r="N11" s="51">
        <v>0</v>
      </c>
      <c r="O11" s="49">
        <f t="shared" ref="O11:O15" si="1">SUM(E11:N11)</f>
        <v>1518.5199752973572</v>
      </c>
      <c r="P11" s="49">
        <f t="shared" ref="P11:P15" si="2">O11-D11</f>
        <v>133.9098252973572</v>
      </c>
      <c r="Q11" s="7"/>
    </row>
    <row r="12" spans="2:18" ht="29.25" customHeight="1" x14ac:dyDescent="0.35">
      <c r="B12" s="42">
        <f>B11+1</f>
        <v>43514</v>
      </c>
      <c r="C12" s="51">
        <v>7192.78</v>
      </c>
      <c r="D12" s="49">
        <f t="shared" si="0"/>
        <v>1384.61015</v>
      </c>
      <c r="E12" s="51">
        <v>126.53690015999999</v>
      </c>
      <c r="F12" s="49"/>
      <c r="G12" s="51">
        <v>1282.5603059319999</v>
      </c>
      <c r="H12" s="51">
        <v>75.885523947357143</v>
      </c>
      <c r="I12" s="51">
        <v>36.302593250000001</v>
      </c>
      <c r="J12" s="51">
        <v>0</v>
      </c>
      <c r="K12" s="51">
        <v>0.86654197599999994</v>
      </c>
      <c r="L12" s="51">
        <v>0</v>
      </c>
      <c r="M12" s="51">
        <v>0</v>
      </c>
      <c r="N12" s="51">
        <v>0</v>
      </c>
      <c r="O12" s="49">
        <f t="shared" si="1"/>
        <v>1522.1518652653569</v>
      </c>
      <c r="P12" s="49">
        <f t="shared" si="2"/>
        <v>137.54171526535697</v>
      </c>
      <c r="Q12" s="7"/>
    </row>
    <row r="13" spans="2:18" ht="29.25" customHeight="1" x14ac:dyDescent="0.35">
      <c r="B13" s="42">
        <f t="shared" ref="B13:B23" si="3">B12+1</f>
        <v>43515</v>
      </c>
      <c r="C13" s="51">
        <v>7192.78</v>
      </c>
      <c r="D13" s="49">
        <f t="shared" si="0"/>
        <v>1384.61015</v>
      </c>
      <c r="E13" s="51">
        <v>126.535345476</v>
      </c>
      <c r="F13" s="51">
        <v>0</v>
      </c>
      <c r="G13" s="51">
        <v>1282.797838686</v>
      </c>
      <c r="H13" s="51">
        <v>75.885523947357143</v>
      </c>
      <c r="I13" s="51">
        <v>38.35534715</v>
      </c>
      <c r="J13" s="51">
        <v>0</v>
      </c>
      <c r="K13" s="51">
        <v>1.6369176000000003E-2</v>
      </c>
      <c r="L13" s="51">
        <v>0</v>
      </c>
      <c r="M13" s="51">
        <v>0</v>
      </c>
      <c r="N13" s="51">
        <v>0</v>
      </c>
      <c r="O13" s="49">
        <f t="shared" si="1"/>
        <v>1523.5904244353569</v>
      </c>
      <c r="P13" s="49">
        <f t="shared" si="2"/>
        <v>138.98027443535693</v>
      </c>
      <c r="Q13" s="7"/>
      <c r="R13" s="78"/>
    </row>
    <row r="14" spans="2:18" ht="29.25" customHeight="1" x14ac:dyDescent="0.35">
      <c r="B14" s="42">
        <f t="shared" si="3"/>
        <v>43516</v>
      </c>
      <c r="C14" s="51">
        <v>7192.78</v>
      </c>
      <c r="D14" s="49">
        <f t="shared" si="0"/>
        <v>1384.61015</v>
      </c>
      <c r="E14" s="51">
        <v>126.533790792</v>
      </c>
      <c r="F14" s="51">
        <v>0</v>
      </c>
      <c r="G14" s="51">
        <v>1283.0353714379999</v>
      </c>
      <c r="H14" s="51">
        <v>75.885523947357143</v>
      </c>
      <c r="I14" s="51">
        <v>36.321620549999999</v>
      </c>
      <c r="J14" s="51">
        <v>0</v>
      </c>
      <c r="K14" s="51">
        <v>1.6369176000000003E-2</v>
      </c>
      <c r="L14" s="51">
        <v>0</v>
      </c>
      <c r="M14" s="51">
        <v>0</v>
      </c>
      <c r="N14" s="51">
        <v>0</v>
      </c>
      <c r="O14" s="49">
        <f t="shared" si="1"/>
        <v>1521.7926759033569</v>
      </c>
      <c r="P14" s="49">
        <f t="shared" si="2"/>
        <v>137.18252590335692</v>
      </c>
      <c r="Q14" s="7"/>
    </row>
    <row r="15" spans="2:18" ht="29.25" customHeight="1" x14ac:dyDescent="0.35">
      <c r="B15" s="42">
        <f t="shared" si="3"/>
        <v>43517</v>
      </c>
      <c r="C15" s="51">
        <v>7192.78</v>
      </c>
      <c r="D15" s="49">
        <f t="shared" si="0"/>
        <v>1384.61015</v>
      </c>
      <c r="E15" s="51">
        <v>126.53223610799999</v>
      </c>
      <c r="F15" s="51">
        <v>0</v>
      </c>
      <c r="G15" s="51">
        <v>1283.2729041919999</v>
      </c>
      <c r="H15" s="51">
        <v>75.885523947357143</v>
      </c>
      <c r="I15" s="51">
        <v>35.589991650000002</v>
      </c>
      <c r="J15" s="51">
        <v>0</v>
      </c>
      <c r="K15" s="51">
        <v>1.6369176000000003E-2</v>
      </c>
      <c r="L15" s="51">
        <v>0</v>
      </c>
      <c r="M15" s="51">
        <v>0</v>
      </c>
      <c r="N15" s="51">
        <v>0</v>
      </c>
      <c r="O15" s="49">
        <f t="shared" si="1"/>
        <v>1521.297025073357</v>
      </c>
      <c r="P15" s="49">
        <f t="shared" si="2"/>
        <v>136.68687507335699</v>
      </c>
      <c r="Q15" s="7"/>
    </row>
    <row r="16" spans="2:18" ht="29.25" customHeight="1" x14ac:dyDescent="0.35">
      <c r="B16" s="42">
        <f t="shared" si="3"/>
        <v>43518</v>
      </c>
      <c r="C16" s="51">
        <v>7192.78</v>
      </c>
      <c r="D16" s="49">
        <f t="shared" si="0"/>
        <v>1384.61015</v>
      </c>
      <c r="E16" s="51">
        <v>126.53068142400001</v>
      </c>
      <c r="F16" s="51">
        <v>0</v>
      </c>
      <c r="G16" s="51">
        <v>1283.5104369430001</v>
      </c>
      <c r="H16" s="51">
        <v>75.885523947357143</v>
      </c>
      <c r="I16" s="51">
        <v>34.41598965</v>
      </c>
      <c r="J16" s="51">
        <v>0</v>
      </c>
      <c r="K16" s="51">
        <v>1.6369176000000003E-2</v>
      </c>
      <c r="L16" s="51">
        <v>0</v>
      </c>
      <c r="M16" s="51">
        <v>0</v>
      </c>
      <c r="N16" s="51">
        <v>0</v>
      </c>
      <c r="O16" s="49">
        <f t="shared" ref="O16:O18" si="4">SUM(E16:N16)</f>
        <v>1520.3590011403571</v>
      </c>
      <c r="P16" s="49">
        <f t="shared" ref="P16:P18" si="5">O16-D16</f>
        <v>135.74885114035715</v>
      </c>
      <c r="Q16" s="7"/>
    </row>
    <row r="17" spans="2:17" ht="29.25" customHeight="1" x14ac:dyDescent="0.35">
      <c r="B17" s="42">
        <f t="shared" si="3"/>
        <v>43519</v>
      </c>
      <c r="C17" s="51">
        <v>7192.78</v>
      </c>
      <c r="D17" s="49">
        <f t="shared" si="0"/>
        <v>1384.61015</v>
      </c>
      <c r="E17" s="51">
        <v>126.52912674000001</v>
      </c>
      <c r="F17" s="51">
        <v>0</v>
      </c>
      <c r="G17" s="51">
        <v>1283.7479696969999</v>
      </c>
      <c r="H17" s="51">
        <v>75.885523947357143</v>
      </c>
      <c r="I17" s="51">
        <v>36.530281549999998</v>
      </c>
      <c r="J17" s="51">
        <v>0</v>
      </c>
      <c r="K17" s="51">
        <v>1.6369176000000003E-2</v>
      </c>
      <c r="L17" s="51">
        <v>0</v>
      </c>
      <c r="M17" s="51">
        <v>0</v>
      </c>
      <c r="N17" s="51">
        <v>0</v>
      </c>
      <c r="O17" s="49">
        <f t="shared" si="4"/>
        <v>1522.7092711103569</v>
      </c>
      <c r="P17" s="49">
        <f t="shared" si="5"/>
        <v>138.09912111035692</v>
      </c>
      <c r="Q17" s="7"/>
    </row>
    <row r="18" spans="2:17" ht="29.25" customHeight="1" x14ac:dyDescent="0.35">
      <c r="B18" s="42">
        <f t="shared" si="3"/>
        <v>43520</v>
      </c>
      <c r="C18" s="51">
        <v>7192.78</v>
      </c>
      <c r="D18" s="49">
        <f t="shared" si="0"/>
        <v>1384.61015</v>
      </c>
      <c r="E18" s="51">
        <v>126.527572056</v>
      </c>
      <c r="F18" s="51">
        <v>0</v>
      </c>
      <c r="G18" s="51">
        <v>1283.985502448</v>
      </c>
      <c r="H18" s="51">
        <v>75.885523947357143</v>
      </c>
      <c r="I18" s="51">
        <v>36.519312650000003</v>
      </c>
      <c r="J18" s="51">
        <v>0</v>
      </c>
      <c r="K18" s="51">
        <v>1.6369176000000003E-2</v>
      </c>
      <c r="L18" s="51">
        <v>0</v>
      </c>
      <c r="M18" s="51">
        <v>0</v>
      </c>
      <c r="N18" s="51">
        <v>0</v>
      </c>
      <c r="O18" s="49">
        <f t="shared" si="4"/>
        <v>1522.9342802773572</v>
      </c>
      <c r="P18" s="49">
        <f t="shared" si="5"/>
        <v>138.3241302773572</v>
      </c>
      <c r="Q18" s="7"/>
    </row>
    <row r="19" spans="2:17" ht="29.25" customHeight="1" x14ac:dyDescent="0.35">
      <c r="B19" s="42">
        <f t="shared" si="3"/>
        <v>43521</v>
      </c>
      <c r="C19" s="51">
        <v>7192.78</v>
      </c>
      <c r="D19" s="49">
        <f t="shared" si="0"/>
        <v>1384.61015</v>
      </c>
      <c r="E19" s="51">
        <v>126.526017372</v>
      </c>
      <c r="F19" s="51">
        <v>0</v>
      </c>
      <c r="G19" s="51">
        <v>1284.2230352020001</v>
      </c>
      <c r="H19" s="51">
        <v>75.885523947357143</v>
      </c>
      <c r="I19" s="51">
        <v>35.342904449999999</v>
      </c>
      <c r="J19" s="51">
        <v>0</v>
      </c>
      <c r="K19" s="51">
        <v>1.6369176000000003E-2</v>
      </c>
      <c r="L19" s="51">
        <v>0</v>
      </c>
      <c r="M19" s="51">
        <v>0</v>
      </c>
      <c r="N19" s="51">
        <v>0</v>
      </c>
      <c r="O19" s="49">
        <f t="shared" ref="O19:O23" si="6">SUM(E19:N19)</f>
        <v>1521.9938501473573</v>
      </c>
      <c r="P19" s="49">
        <f t="shared" ref="P19:P23" si="7">O19-D19</f>
        <v>137.38370014735733</v>
      </c>
      <c r="Q19" s="7"/>
    </row>
    <row r="20" spans="2:17" ht="29.25" customHeight="1" x14ac:dyDescent="0.35">
      <c r="B20" s="42">
        <f t="shared" si="3"/>
        <v>43522</v>
      </c>
      <c r="C20" s="51">
        <v>7192.78</v>
      </c>
      <c r="D20" s="49">
        <f t="shared" si="0"/>
        <v>1384.61015</v>
      </c>
      <c r="E20" s="51">
        <v>126.52446268800001</v>
      </c>
      <c r="F20" s="51"/>
      <c r="G20" s="51">
        <v>1284.460567953</v>
      </c>
      <c r="H20" s="51">
        <v>75.885523947357143</v>
      </c>
      <c r="I20" s="51">
        <v>32.453408850000002</v>
      </c>
      <c r="J20" s="51"/>
      <c r="K20" s="51">
        <v>1.6369176000000003E-2</v>
      </c>
      <c r="L20" s="51">
        <v>0</v>
      </c>
      <c r="M20" s="51"/>
      <c r="N20" s="51"/>
      <c r="O20" s="49">
        <f t="shared" si="6"/>
        <v>1519.3403326143571</v>
      </c>
      <c r="P20" s="49">
        <f t="shared" si="7"/>
        <v>134.73018261435709</v>
      </c>
      <c r="Q20" s="7"/>
    </row>
    <row r="21" spans="2:17" ht="29.25" customHeight="1" x14ac:dyDescent="0.35">
      <c r="B21" s="42">
        <f t="shared" si="3"/>
        <v>43523</v>
      </c>
      <c r="C21" s="51">
        <v>7192.78</v>
      </c>
      <c r="D21" s="49">
        <f t="shared" si="0"/>
        <v>1384.61015</v>
      </c>
      <c r="E21" s="51">
        <v>126.522908004</v>
      </c>
      <c r="F21" s="51"/>
      <c r="G21" s="51">
        <v>1284.6981007080001</v>
      </c>
      <c r="H21" s="51">
        <v>75.885523947357143</v>
      </c>
      <c r="I21" s="51">
        <v>31.063636049999999</v>
      </c>
      <c r="J21" s="51"/>
      <c r="K21" s="51">
        <v>1.6369176000000003E-2</v>
      </c>
      <c r="L21" s="51">
        <v>0</v>
      </c>
      <c r="M21" s="51"/>
      <c r="N21" s="51"/>
      <c r="O21" s="49">
        <f t="shared" si="6"/>
        <v>1518.1865378853572</v>
      </c>
      <c r="P21" s="49">
        <f t="shared" si="7"/>
        <v>133.57638788535724</v>
      </c>
      <c r="Q21" s="7"/>
    </row>
    <row r="22" spans="2:17" ht="29.25" customHeight="1" x14ac:dyDescent="0.35">
      <c r="B22" s="42">
        <f t="shared" si="3"/>
        <v>43524</v>
      </c>
      <c r="C22" s="51">
        <v>7192.78</v>
      </c>
      <c r="D22" s="49">
        <f t="shared" si="0"/>
        <v>1384.61015</v>
      </c>
      <c r="E22" s="51">
        <v>126.52135332</v>
      </c>
      <c r="F22" s="51"/>
      <c r="G22" s="51">
        <v>1284.935633459</v>
      </c>
      <c r="H22" s="51">
        <v>75.885523947357143</v>
      </c>
      <c r="I22" s="51">
        <v>31.873752750000001</v>
      </c>
      <c r="J22" s="51"/>
      <c r="K22" s="51">
        <v>1.6369176000000003E-2</v>
      </c>
      <c r="L22" s="51"/>
      <c r="M22" s="51"/>
      <c r="N22" s="51"/>
      <c r="O22" s="49">
        <f t="shared" si="6"/>
        <v>1519.2326326523571</v>
      </c>
      <c r="P22" s="49">
        <f t="shared" si="7"/>
        <v>134.62248265235712</v>
      </c>
      <c r="Q22" s="79">
        <f>M22*100</f>
        <v>0</v>
      </c>
    </row>
    <row r="23" spans="2:17" ht="29.25" customHeight="1" x14ac:dyDescent="0.35">
      <c r="B23" s="42">
        <f t="shared" si="3"/>
        <v>43525</v>
      </c>
      <c r="C23" s="51">
        <v>7192.78</v>
      </c>
      <c r="D23" s="49">
        <f t="shared" si="0"/>
        <v>1384.61015</v>
      </c>
      <c r="E23" s="51">
        <v>126.51979863600002</v>
      </c>
      <c r="F23" s="51"/>
      <c r="G23" s="51">
        <v>1285.173166214</v>
      </c>
      <c r="H23" s="51">
        <v>75.885523947357143</v>
      </c>
      <c r="I23" s="51">
        <v>29.666593750000001</v>
      </c>
      <c r="J23" s="51"/>
      <c r="K23" s="51">
        <v>1.6369176000000003E-2</v>
      </c>
      <c r="L23" s="51">
        <f>D23-E23+G23</f>
        <v>2543.2635175780001</v>
      </c>
      <c r="M23" s="51"/>
      <c r="N23" s="51"/>
      <c r="O23" s="49">
        <f t="shared" si="6"/>
        <v>4060.524969301357</v>
      </c>
      <c r="P23" s="49">
        <f t="shared" si="7"/>
        <v>2675.9148193013571</v>
      </c>
      <c r="Q23" s="7"/>
    </row>
    <row r="24" spans="2:17" ht="29.25" customHeight="1" x14ac:dyDescent="0.35">
      <c r="B24" s="41" t="s">
        <v>4</v>
      </c>
      <c r="C24" s="51">
        <v>7192.78</v>
      </c>
      <c r="D24" s="50">
        <f t="shared" ref="D24:P24" si="8">SUM(D10:D23)</f>
        <v>19384.542100000002</v>
      </c>
      <c r="E24" s="50">
        <f t="shared" si="8"/>
        <v>1771.418657148</v>
      </c>
      <c r="F24" s="50">
        <f t="shared" si="8"/>
        <v>0</v>
      </c>
      <c r="G24" s="50">
        <f>SUM(G10:G23)</f>
        <v>17970.808846479002</v>
      </c>
      <c r="H24" s="50">
        <f t="shared" si="8"/>
        <v>1062.3973352629998</v>
      </c>
      <c r="I24" s="50">
        <f t="shared" si="8"/>
        <v>480.65705020000007</v>
      </c>
      <c r="J24" s="50">
        <f t="shared" si="8"/>
        <v>0</v>
      </c>
      <c r="K24" s="50">
        <f t="shared" si="8"/>
        <v>2.9243716639999997</v>
      </c>
      <c r="L24" s="50">
        <f t="shared" si="8"/>
        <v>2543.2635175780001</v>
      </c>
      <c r="M24" s="50">
        <f t="shared" si="8"/>
        <v>0</v>
      </c>
      <c r="N24" s="50">
        <f t="shared" si="8"/>
        <v>0</v>
      </c>
      <c r="O24" s="50">
        <f t="shared" si="8"/>
        <v>23831.469778332004</v>
      </c>
      <c r="P24" s="50">
        <f t="shared" si="8"/>
        <v>4446.9276783319992</v>
      </c>
      <c r="Q24" s="7"/>
    </row>
    <row r="25" spans="2:17" ht="29.25" customHeight="1" x14ac:dyDescent="0.35">
      <c r="B25" s="41" t="s">
        <v>3</v>
      </c>
      <c r="C25" s="51">
        <v>6856.81</v>
      </c>
      <c r="D25" s="50">
        <f t="shared" ref="D25:P25" si="9">AVERAGE(D10:D23)</f>
        <v>1384.6101500000002</v>
      </c>
      <c r="E25" s="50">
        <f t="shared" si="9"/>
        <v>126.529904082</v>
      </c>
      <c r="F25" s="50">
        <f t="shared" si="9"/>
        <v>0</v>
      </c>
      <c r="G25" s="50">
        <f>AVERAGE(G10:G23)</f>
        <v>1283.6292033199286</v>
      </c>
      <c r="H25" s="50">
        <f t="shared" si="9"/>
        <v>75.885523947357129</v>
      </c>
      <c r="I25" s="50">
        <f t="shared" si="9"/>
        <v>34.332646442857147</v>
      </c>
      <c r="J25" s="50">
        <f t="shared" si="9"/>
        <v>0</v>
      </c>
      <c r="K25" s="50">
        <f t="shared" si="9"/>
        <v>0.20888369028571427</v>
      </c>
      <c r="L25" s="50">
        <f t="shared" si="9"/>
        <v>195.63565519830769</v>
      </c>
      <c r="M25" s="50">
        <f t="shared" si="9"/>
        <v>0</v>
      </c>
      <c r="N25" s="50">
        <f t="shared" si="9"/>
        <v>0</v>
      </c>
      <c r="O25" s="50">
        <f t="shared" si="9"/>
        <v>1702.2478413094288</v>
      </c>
      <c r="P25" s="50">
        <f t="shared" si="9"/>
        <v>317.63769130942853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1"/>
      <c r="G31" s="1"/>
      <c r="H31" s="22"/>
      <c r="I31" s="22"/>
      <c r="J31" s="22"/>
      <c r="K31" s="22"/>
      <c r="L31" s="22"/>
      <c r="M31" s="22"/>
      <c r="N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1"/>
      <c r="G32" s="1"/>
      <c r="H32" s="22"/>
      <c r="I32" s="2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1:R37"/>
  <sheetViews>
    <sheetView zoomScale="46" zoomScaleNormal="46" workbookViewId="0">
      <selection activeCell="M19" sqref="M19"/>
    </sheetView>
  </sheetViews>
  <sheetFormatPr defaultRowHeight="15" x14ac:dyDescent="0.25"/>
  <cols>
    <col min="2" max="2" width="17.710937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30.85546875" customWidth="1"/>
    <col min="9" max="9" width="11.5703125" customWidth="1"/>
    <col min="10" max="10" width="12.85546875" customWidth="1"/>
    <col min="11" max="11" width="23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5.5703125" customWidth="1"/>
  </cols>
  <sheetData>
    <row r="1" spans="2:18" ht="23.25" x14ac:dyDescent="0.35">
      <c r="B1" s="45" t="s">
        <v>36</v>
      </c>
      <c r="C1" s="1"/>
      <c r="D1" s="1"/>
      <c r="E1" s="8"/>
      <c r="F1" s="25" t="s">
        <v>19</v>
      </c>
      <c r="G1" s="29"/>
      <c r="H1" s="29"/>
      <c r="I1" s="29"/>
      <c r="J1" s="29"/>
      <c r="K1" s="29"/>
      <c r="L1" s="30"/>
      <c r="M1" s="31"/>
      <c r="N1" s="8"/>
      <c r="O1" s="8"/>
      <c r="P1" s="8"/>
      <c r="Q1" s="1"/>
    </row>
    <row r="2" spans="2:18" ht="23.25" x14ac:dyDescent="0.35">
      <c r="B2" s="45" t="s">
        <v>1</v>
      </c>
      <c r="C2" s="1"/>
      <c r="D2" s="1"/>
      <c r="E2" s="8"/>
      <c r="F2" s="26" t="s">
        <v>20</v>
      </c>
      <c r="G2" s="29"/>
      <c r="H2" s="29"/>
      <c r="I2" s="29"/>
      <c r="J2" s="29"/>
      <c r="K2" s="29"/>
      <c r="L2" s="30"/>
      <c r="M2" s="31"/>
      <c r="N2" s="8"/>
      <c r="O2" s="8"/>
      <c r="P2" s="8"/>
      <c r="Q2" s="1"/>
    </row>
    <row r="3" spans="2:18" ht="21" x14ac:dyDescent="0.35">
      <c r="B3" s="45" t="s">
        <v>52</v>
      </c>
      <c r="C3" s="1"/>
      <c r="D3" s="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"/>
    </row>
    <row r="4" spans="2:18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96</v>
      </c>
      <c r="H4" s="2"/>
      <c r="I4" s="2"/>
      <c r="J4" s="2"/>
      <c r="K4" s="2"/>
      <c r="L4" s="2"/>
      <c r="M4" s="2"/>
      <c r="N4" s="2" t="s">
        <v>45</v>
      </c>
      <c r="O4" s="2"/>
      <c r="P4" s="2"/>
      <c r="Q4" s="3"/>
    </row>
    <row r="5" spans="2:18" ht="21" x14ac:dyDescent="0.35">
      <c r="B5" s="45" t="s">
        <v>50</v>
      </c>
      <c r="C5" s="1"/>
      <c r="D5" s="3"/>
      <c r="E5" s="2"/>
      <c r="F5" s="11"/>
      <c r="G5" s="11"/>
      <c r="H5" s="11"/>
      <c r="I5" s="11"/>
      <c r="J5" s="11"/>
      <c r="K5" s="11"/>
      <c r="L5" s="2"/>
      <c r="M5" s="2"/>
      <c r="N5" s="2"/>
      <c r="O5" s="2"/>
      <c r="P5" s="2"/>
      <c r="Q5" s="3"/>
    </row>
    <row r="6" spans="2:18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2:18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2:18" s="33" customFormat="1" ht="84" x14ac:dyDescent="0.25">
      <c r="B8" s="34" t="s">
        <v>21</v>
      </c>
      <c r="C8" s="35" t="s">
        <v>97</v>
      </c>
      <c r="D8" s="35" t="s">
        <v>23</v>
      </c>
      <c r="E8" s="34" t="s">
        <v>24</v>
      </c>
      <c r="F8" s="34" t="s">
        <v>25</v>
      </c>
      <c r="G8" s="34" t="s">
        <v>26</v>
      </c>
      <c r="H8" s="59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2:18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2:18" ht="29.25" customHeight="1" x14ac:dyDescent="0.35">
      <c r="B10" s="42">
        <v>43526</v>
      </c>
      <c r="C10" s="51">
        <v>7191.33</v>
      </c>
      <c r="D10" s="49">
        <f>C10*19.25%</f>
        <v>1384.331025</v>
      </c>
      <c r="E10" s="49">
        <v>126.51824395199999</v>
      </c>
      <c r="F10" s="49"/>
      <c r="G10" s="51">
        <v>1285.4106989649999</v>
      </c>
      <c r="H10" s="51">
        <v>72.907232580285708</v>
      </c>
      <c r="I10" s="51">
        <v>28.286931549999998</v>
      </c>
      <c r="J10" s="51">
        <v>0</v>
      </c>
      <c r="K10" s="51">
        <v>1.6369176000000003E-2</v>
      </c>
      <c r="L10" s="51"/>
      <c r="M10" s="51">
        <v>0</v>
      </c>
      <c r="N10" s="51">
        <v>0</v>
      </c>
      <c r="O10" s="49">
        <f>SUM(E10:N10)</f>
        <v>1513.1394762232853</v>
      </c>
      <c r="P10" s="49">
        <f>O10-D10</f>
        <v>128.80845122328537</v>
      </c>
      <c r="Q10" s="7"/>
    </row>
    <row r="11" spans="2:18" ht="29.25" customHeight="1" x14ac:dyDescent="0.35">
      <c r="B11" s="42">
        <f>B10+1</f>
        <v>43527</v>
      </c>
      <c r="C11" s="51">
        <v>7191.33</v>
      </c>
      <c r="D11" s="49">
        <f t="shared" ref="D11:D23" si="0">C11*19.25%</f>
        <v>1384.331025</v>
      </c>
      <c r="E11" s="49">
        <v>126.51668926800001</v>
      </c>
      <c r="F11" s="49"/>
      <c r="G11" s="51">
        <v>1285.6482317199998</v>
      </c>
      <c r="H11" s="51">
        <v>72.907232580285708</v>
      </c>
      <c r="I11" s="51">
        <v>27.62951155</v>
      </c>
      <c r="J11" s="51">
        <v>0</v>
      </c>
      <c r="K11" s="51">
        <v>1.6369176000000003E-2</v>
      </c>
      <c r="L11" s="51"/>
      <c r="M11" s="51">
        <v>0</v>
      </c>
      <c r="N11" s="51">
        <v>0</v>
      </c>
      <c r="O11" s="49">
        <f t="shared" ref="O11:O18" si="1">SUM(E11:N11)</f>
        <v>1512.7180342942852</v>
      </c>
      <c r="P11" s="49">
        <f t="shared" ref="P11:P18" si="2">O11-D11</f>
        <v>128.38700929428524</v>
      </c>
      <c r="Q11" s="7"/>
    </row>
    <row r="12" spans="2:18" ht="29.25" customHeight="1" x14ac:dyDescent="0.35">
      <c r="B12" s="42">
        <f>B11+1</f>
        <v>43528</v>
      </c>
      <c r="C12" s="51">
        <v>7191.33</v>
      </c>
      <c r="D12" s="49">
        <f t="shared" si="0"/>
        <v>1384.331025</v>
      </c>
      <c r="E12" s="51">
        <v>126.51513458400001</v>
      </c>
      <c r="F12" s="49"/>
      <c r="G12" s="51">
        <v>1285.8857644720001</v>
      </c>
      <c r="H12" s="51">
        <v>72.907232580285708</v>
      </c>
      <c r="I12" s="51">
        <v>28.213673750000002</v>
      </c>
      <c r="J12" s="51">
        <v>0</v>
      </c>
      <c r="K12" s="51">
        <v>1.6369176000000003E-2</v>
      </c>
      <c r="L12" s="51"/>
      <c r="M12" s="51">
        <v>0</v>
      </c>
      <c r="N12" s="51">
        <v>0</v>
      </c>
      <c r="O12" s="49">
        <f t="shared" si="1"/>
        <v>1513.5381745622856</v>
      </c>
      <c r="P12" s="49">
        <f t="shared" si="2"/>
        <v>129.20714956228562</v>
      </c>
      <c r="Q12" s="7"/>
    </row>
    <row r="13" spans="2:18" ht="29.25" customHeight="1" x14ac:dyDescent="0.35">
      <c r="B13" s="42">
        <f t="shared" ref="B13:B23" si="3">B12+1</f>
        <v>43529</v>
      </c>
      <c r="C13" s="51">
        <v>7191.33</v>
      </c>
      <c r="D13" s="49">
        <f t="shared" si="0"/>
        <v>1384.331025</v>
      </c>
      <c r="E13" s="51">
        <v>126.5135799</v>
      </c>
      <c r="F13" s="51">
        <v>0</v>
      </c>
      <c r="G13" s="51">
        <v>1286.123297227</v>
      </c>
      <c r="H13" s="51">
        <v>72.907232580285708</v>
      </c>
      <c r="I13" s="51">
        <v>31.98966665</v>
      </c>
      <c r="J13" s="51">
        <v>0</v>
      </c>
      <c r="K13" s="51">
        <v>1.6369176000000003E-2</v>
      </c>
      <c r="L13" s="51"/>
      <c r="M13" s="51">
        <v>0</v>
      </c>
      <c r="N13" s="51">
        <v>0</v>
      </c>
      <c r="O13" s="49">
        <f t="shared" si="1"/>
        <v>1517.5501455332853</v>
      </c>
      <c r="P13" s="49">
        <f t="shared" si="2"/>
        <v>133.21912053328538</v>
      </c>
      <c r="Q13" s="7"/>
      <c r="R13" s="78"/>
    </row>
    <row r="14" spans="2:18" ht="29.25" customHeight="1" x14ac:dyDescent="0.35">
      <c r="B14" s="42">
        <f t="shared" si="3"/>
        <v>43530</v>
      </c>
      <c r="C14" s="51">
        <v>7191.33</v>
      </c>
      <c r="D14" s="49">
        <f t="shared" si="0"/>
        <v>1384.331025</v>
      </c>
      <c r="E14" s="51">
        <v>126.51202521599998</v>
      </c>
      <c r="F14" s="51">
        <v>0</v>
      </c>
      <c r="G14" s="51">
        <v>1286.3608299790001</v>
      </c>
      <c r="H14" s="51">
        <v>72.907232580285708</v>
      </c>
      <c r="I14" s="51">
        <v>31.70467515</v>
      </c>
      <c r="J14" s="51">
        <v>0</v>
      </c>
      <c r="K14" s="51">
        <v>1.4257576000000001E-2</v>
      </c>
      <c r="L14" s="51"/>
      <c r="M14" s="51">
        <v>0</v>
      </c>
      <c r="N14" s="51">
        <v>0</v>
      </c>
      <c r="O14" s="49">
        <f t="shared" si="1"/>
        <v>1517.4990205012857</v>
      </c>
      <c r="P14" s="49">
        <f t="shared" si="2"/>
        <v>133.16799550128576</v>
      </c>
      <c r="Q14" s="7"/>
    </row>
    <row r="15" spans="2:18" ht="29.25" customHeight="1" x14ac:dyDescent="0.35">
      <c r="B15" s="42">
        <f t="shared" si="3"/>
        <v>43531</v>
      </c>
      <c r="C15" s="51">
        <v>7191.33</v>
      </c>
      <c r="D15" s="49">
        <f t="shared" si="0"/>
        <v>1384.331025</v>
      </c>
      <c r="E15" s="51">
        <v>126.510470532</v>
      </c>
      <c r="F15" s="51">
        <v>0</v>
      </c>
      <c r="G15" s="51">
        <v>1286.5983627339999</v>
      </c>
      <c r="H15" s="51">
        <v>72.907232580285708</v>
      </c>
      <c r="I15" s="51">
        <v>31.79833425</v>
      </c>
      <c r="J15" s="51">
        <v>0</v>
      </c>
      <c r="K15" s="51">
        <v>1.4257576000000001E-2</v>
      </c>
      <c r="L15" s="51"/>
      <c r="M15" s="51">
        <v>0</v>
      </c>
      <c r="N15" s="51">
        <v>0</v>
      </c>
      <c r="O15" s="49">
        <f t="shared" si="1"/>
        <v>1517.8286576722855</v>
      </c>
      <c r="P15" s="49">
        <f t="shared" si="2"/>
        <v>133.49763267228559</v>
      </c>
      <c r="Q15" s="7"/>
    </row>
    <row r="16" spans="2:18" ht="29.25" customHeight="1" x14ac:dyDescent="0.35">
      <c r="B16" s="42">
        <f t="shared" si="3"/>
        <v>43532</v>
      </c>
      <c r="C16" s="51">
        <v>7191.33</v>
      </c>
      <c r="D16" s="49">
        <f t="shared" si="0"/>
        <v>1384.331025</v>
      </c>
      <c r="E16" s="51">
        <v>126.508915848</v>
      </c>
      <c r="F16" s="51">
        <v>0</v>
      </c>
      <c r="G16" s="51">
        <v>1286.835895486</v>
      </c>
      <c r="H16" s="51">
        <v>72.907232580285708</v>
      </c>
      <c r="I16" s="51">
        <v>32.317261350000003</v>
      </c>
      <c r="J16" s="51">
        <v>0</v>
      </c>
      <c r="K16" s="51">
        <v>0.114257576</v>
      </c>
      <c r="L16" s="51"/>
      <c r="M16" s="51">
        <v>0</v>
      </c>
      <c r="N16" s="51">
        <v>0</v>
      </c>
      <c r="O16" s="49">
        <f t="shared" si="1"/>
        <v>1518.6835628402857</v>
      </c>
      <c r="P16" s="49">
        <f t="shared" si="2"/>
        <v>134.35253784028578</v>
      </c>
      <c r="Q16" s="7"/>
    </row>
    <row r="17" spans="2:17" ht="29.25" customHeight="1" x14ac:dyDescent="0.35">
      <c r="B17" s="42">
        <f t="shared" si="3"/>
        <v>43533</v>
      </c>
      <c r="C17" s="51">
        <v>7191.33</v>
      </c>
      <c r="D17" s="49">
        <f t="shared" si="0"/>
        <v>1384.331025</v>
      </c>
      <c r="E17" s="51">
        <v>126.50736116399999</v>
      </c>
      <c r="F17" s="51">
        <v>0</v>
      </c>
      <c r="G17" s="51">
        <v>1287.0734282420001</v>
      </c>
      <c r="H17" s="51">
        <v>72.907232580285708</v>
      </c>
      <c r="I17" s="51">
        <v>34.689803449999999</v>
      </c>
      <c r="J17" s="51">
        <v>0</v>
      </c>
      <c r="K17" s="51">
        <v>0.114257576</v>
      </c>
      <c r="L17" s="51"/>
      <c r="M17" s="51">
        <v>0</v>
      </c>
      <c r="N17" s="51">
        <v>0</v>
      </c>
      <c r="O17" s="49">
        <f t="shared" si="1"/>
        <v>1521.2920830122857</v>
      </c>
      <c r="P17" s="49">
        <f t="shared" si="2"/>
        <v>136.96105801228578</v>
      </c>
      <c r="Q17" s="7"/>
    </row>
    <row r="18" spans="2:17" ht="29.25" customHeight="1" x14ac:dyDescent="0.35">
      <c r="B18" s="42">
        <f t="shared" si="3"/>
        <v>43534</v>
      </c>
      <c r="C18" s="51">
        <v>7191.33</v>
      </c>
      <c r="D18" s="49">
        <f t="shared" si="0"/>
        <v>1384.331025</v>
      </c>
      <c r="E18" s="51">
        <v>126.50580647999999</v>
      </c>
      <c r="F18" s="51">
        <v>0</v>
      </c>
      <c r="G18" s="51">
        <v>1287.310960994</v>
      </c>
      <c r="H18" s="51">
        <v>72.907232580285708</v>
      </c>
      <c r="I18" s="51">
        <v>34.008923449999998</v>
      </c>
      <c r="J18" s="51">
        <v>0</v>
      </c>
      <c r="K18" s="51">
        <v>0.114257576</v>
      </c>
      <c r="L18" s="51"/>
      <c r="M18" s="51">
        <v>0</v>
      </c>
      <c r="N18" s="51">
        <v>0</v>
      </c>
      <c r="O18" s="49">
        <f t="shared" si="1"/>
        <v>1520.8471810802857</v>
      </c>
      <c r="P18" s="49">
        <f t="shared" si="2"/>
        <v>136.51615608028578</v>
      </c>
      <c r="Q18" s="7"/>
    </row>
    <row r="19" spans="2:17" ht="29.25" customHeight="1" x14ac:dyDescent="0.35">
      <c r="B19" s="42">
        <f t="shared" si="3"/>
        <v>43535</v>
      </c>
      <c r="C19" s="51">
        <v>7191.33</v>
      </c>
      <c r="D19" s="49">
        <f t="shared" si="0"/>
        <v>1384.331025</v>
      </c>
      <c r="E19" s="51">
        <v>126.50425179600001</v>
      </c>
      <c r="F19" s="51">
        <v>0</v>
      </c>
      <c r="G19" s="51">
        <v>1287.54849375</v>
      </c>
      <c r="H19" s="51">
        <v>72.907232580285708</v>
      </c>
      <c r="I19" s="51">
        <v>33.228903150000001</v>
      </c>
      <c r="J19" s="51">
        <v>0</v>
      </c>
      <c r="K19" s="51">
        <v>1.7025976000000002E-2</v>
      </c>
      <c r="L19" s="51"/>
      <c r="M19" s="51">
        <v>0</v>
      </c>
      <c r="N19" s="51">
        <v>0</v>
      </c>
      <c r="O19" s="49">
        <f t="shared" ref="O19:O21" si="4">SUM(E19:N19)</f>
        <v>1520.2059072522857</v>
      </c>
      <c r="P19" s="49">
        <f t="shared" ref="P19:P21" si="5">O19-D19</f>
        <v>135.87488225228572</v>
      </c>
      <c r="Q19" s="7"/>
    </row>
    <row r="20" spans="2:17" ht="29.25" customHeight="1" x14ac:dyDescent="0.35">
      <c r="B20" s="42">
        <f t="shared" si="3"/>
        <v>43536</v>
      </c>
      <c r="C20" s="51">
        <v>7191.33</v>
      </c>
      <c r="D20" s="49">
        <f t="shared" si="0"/>
        <v>1384.331025</v>
      </c>
      <c r="E20" s="51">
        <v>126.50269711199999</v>
      </c>
      <c r="F20" s="51"/>
      <c r="G20" s="51">
        <v>1302.5661186529999</v>
      </c>
      <c r="H20" s="51">
        <v>72.907232580285708</v>
      </c>
      <c r="I20" s="51">
        <v>33.167813150000001</v>
      </c>
      <c r="J20" s="51">
        <v>0</v>
      </c>
      <c r="K20" s="51">
        <v>1.3670476000000001E-2</v>
      </c>
      <c r="L20" s="51"/>
      <c r="M20" s="51">
        <v>0</v>
      </c>
      <c r="N20" s="51">
        <v>0</v>
      </c>
      <c r="O20" s="49">
        <f t="shared" si="4"/>
        <v>1535.1575319712856</v>
      </c>
      <c r="P20" s="49">
        <f t="shared" si="5"/>
        <v>150.82650697128565</v>
      </c>
      <c r="Q20" s="7"/>
    </row>
    <row r="21" spans="2:17" ht="29.25" customHeight="1" x14ac:dyDescent="0.35">
      <c r="B21" s="42">
        <f t="shared" si="3"/>
        <v>43537</v>
      </c>
      <c r="C21" s="51">
        <v>7191.33</v>
      </c>
      <c r="D21" s="49">
        <f t="shared" si="0"/>
        <v>1384.331025</v>
      </c>
      <c r="E21" s="51">
        <v>126.50114242799999</v>
      </c>
      <c r="F21" s="51"/>
      <c r="G21" s="51">
        <v>1302.8062385599999</v>
      </c>
      <c r="H21" s="51">
        <v>72.907232580285708</v>
      </c>
      <c r="I21" s="51">
        <v>33.220238250000001</v>
      </c>
      <c r="J21" s="51">
        <v>0</v>
      </c>
      <c r="K21" s="51">
        <v>1.3670476000000001E-2</v>
      </c>
      <c r="L21" s="51"/>
      <c r="M21" s="51">
        <v>0</v>
      </c>
      <c r="N21" s="51">
        <v>0</v>
      </c>
      <c r="O21" s="49">
        <f t="shared" si="4"/>
        <v>1535.4485222942856</v>
      </c>
      <c r="P21" s="49">
        <f t="shared" si="5"/>
        <v>151.11749729428561</v>
      </c>
      <c r="Q21" s="7"/>
    </row>
    <row r="22" spans="2:17" ht="29.25" customHeight="1" x14ac:dyDescent="0.35">
      <c r="B22" s="42">
        <f t="shared" si="3"/>
        <v>43538</v>
      </c>
      <c r="C22" s="51">
        <v>7191.33</v>
      </c>
      <c r="D22" s="49">
        <f t="shared" si="0"/>
        <v>1384.331025</v>
      </c>
      <c r="E22" s="51">
        <v>126.49958774400001</v>
      </c>
      <c r="F22" s="51"/>
      <c r="G22" s="51">
        <v>1327.560558142</v>
      </c>
      <c r="H22" s="51">
        <v>72.907232580285708</v>
      </c>
      <c r="I22" s="51">
        <v>32.556389549999999</v>
      </c>
      <c r="J22" s="51">
        <v>0</v>
      </c>
      <c r="K22" s="51">
        <v>1.3670476000000001E-2</v>
      </c>
      <c r="L22" s="51"/>
      <c r="M22" s="51">
        <v>0</v>
      </c>
      <c r="N22" s="51">
        <v>0</v>
      </c>
      <c r="O22" s="49">
        <f t="shared" ref="O22" si="6">SUM(E22:N22)</f>
        <v>1559.5374384922857</v>
      </c>
      <c r="P22" s="49">
        <f t="shared" ref="P22" si="7">O22-D22</f>
        <v>175.20641349228572</v>
      </c>
      <c r="Q22" s="7"/>
    </row>
    <row r="23" spans="2:17" ht="29.25" customHeight="1" x14ac:dyDescent="0.35">
      <c r="B23" s="42">
        <f t="shared" si="3"/>
        <v>43539</v>
      </c>
      <c r="C23" s="51">
        <v>7191.33</v>
      </c>
      <c r="D23" s="49">
        <f t="shared" si="0"/>
        <v>1384.331025</v>
      </c>
      <c r="E23" s="51">
        <v>126.49803306</v>
      </c>
      <c r="F23" s="51"/>
      <c r="G23" s="51">
        <v>1327.804952729</v>
      </c>
      <c r="H23" s="51">
        <v>72.907232580285708</v>
      </c>
      <c r="I23" s="51">
        <v>32.328081750000003</v>
      </c>
      <c r="J23" s="51">
        <v>0</v>
      </c>
      <c r="K23" s="51">
        <v>1.3670476000000001E-2</v>
      </c>
      <c r="L23" s="51"/>
      <c r="M23" s="51">
        <v>0</v>
      </c>
      <c r="N23" s="51">
        <v>0</v>
      </c>
      <c r="O23" s="49">
        <f t="shared" ref="O23" si="8">SUM(E23:N23)</f>
        <v>1559.5519705952854</v>
      </c>
      <c r="P23" s="49">
        <f t="shared" ref="P23" si="9">O23-D23</f>
        <v>175.22094559528546</v>
      </c>
      <c r="Q23" s="7"/>
    </row>
    <row r="24" spans="2:17" ht="29.25" customHeight="1" x14ac:dyDescent="0.35">
      <c r="B24" s="41" t="s">
        <v>4</v>
      </c>
      <c r="C24" s="51"/>
      <c r="D24" s="50">
        <f t="shared" ref="D24:P24" si="10">SUM(D10:D23)</f>
        <v>19380.634349999997</v>
      </c>
      <c r="E24" s="50">
        <f t="shared" si="10"/>
        <v>1771.1139390840003</v>
      </c>
      <c r="F24" s="50">
        <f t="shared" si="10"/>
        <v>0</v>
      </c>
      <c r="G24" s="50">
        <f>SUM(G10:G23)</f>
        <v>18125.533831653</v>
      </c>
      <c r="H24" s="50">
        <f t="shared" si="10"/>
        <v>1020.701256124</v>
      </c>
      <c r="I24" s="50">
        <f t="shared" si="10"/>
        <v>445.14020700000003</v>
      </c>
      <c r="J24" s="50">
        <f t="shared" si="10"/>
        <v>0</v>
      </c>
      <c r="K24" s="50">
        <f t="shared" si="10"/>
        <v>0.5084724639999999</v>
      </c>
      <c r="L24" s="51">
        <v>0</v>
      </c>
      <c r="M24" s="50">
        <f t="shared" si="10"/>
        <v>0</v>
      </c>
      <c r="N24" s="50">
        <f t="shared" si="10"/>
        <v>0</v>
      </c>
      <c r="O24" s="50">
        <f t="shared" si="10"/>
        <v>21362.997706325001</v>
      </c>
      <c r="P24" s="50">
        <f t="shared" si="10"/>
        <v>1982.3633563249984</v>
      </c>
      <c r="Q24" s="7"/>
    </row>
    <row r="25" spans="2:17" ht="29.25" customHeight="1" x14ac:dyDescent="0.35">
      <c r="B25" s="41" t="s">
        <v>3</v>
      </c>
      <c r="C25" s="51"/>
      <c r="D25" s="50">
        <f t="shared" ref="D25:P25" si="11">AVERAGE(D10:D23)</f>
        <v>1384.3310249999997</v>
      </c>
      <c r="E25" s="50">
        <f t="shared" si="11"/>
        <v>126.50813850600002</v>
      </c>
      <c r="F25" s="50">
        <f t="shared" si="11"/>
        <v>0</v>
      </c>
      <c r="G25" s="50">
        <f>AVERAGE(G10:G23)</f>
        <v>1294.6809879752143</v>
      </c>
      <c r="H25" s="50">
        <f t="shared" si="11"/>
        <v>72.907232580285708</v>
      </c>
      <c r="I25" s="50">
        <f t="shared" si="11"/>
        <v>31.795729071428575</v>
      </c>
      <c r="J25" s="50">
        <f t="shared" si="11"/>
        <v>0</v>
      </c>
      <c r="K25" s="50">
        <f t="shared" si="11"/>
        <v>3.6319461714285704E-2</v>
      </c>
      <c r="L25" s="50" t="e">
        <f t="shared" si="11"/>
        <v>#DIV/0!</v>
      </c>
      <c r="M25" s="50">
        <f t="shared" si="11"/>
        <v>0</v>
      </c>
      <c r="N25" s="50">
        <f t="shared" si="11"/>
        <v>0</v>
      </c>
      <c r="O25" s="50">
        <f t="shared" si="11"/>
        <v>1525.928407594643</v>
      </c>
      <c r="P25" s="50">
        <f t="shared" si="11"/>
        <v>141.59738259464274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1"/>
      <c r="G31" s="1"/>
      <c r="H31" s="22"/>
      <c r="I31" s="22"/>
      <c r="J31" s="22"/>
      <c r="K31" s="22"/>
      <c r="L31" s="22"/>
      <c r="M31" s="22"/>
      <c r="N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1"/>
      <c r="G32" s="1"/>
      <c r="H32" s="22"/>
      <c r="I32" s="2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R37"/>
  <sheetViews>
    <sheetView topLeftCell="A7" zoomScale="50" zoomScaleNormal="50" workbookViewId="0">
      <selection activeCell="L21" sqref="L21"/>
    </sheetView>
  </sheetViews>
  <sheetFormatPr defaultRowHeight="15" x14ac:dyDescent="0.25"/>
  <cols>
    <col min="2" max="2" width="17.710937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30.85546875" customWidth="1"/>
    <col min="9" max="9" width="11.5703125" customWidth="1"/>
    <col min="10" max="10" width="12.85546875" customWidth="1"/>
    <col min="11" max="11" width="23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5.5703125" customWidth="1"/>
  </cols>
  <sheetData>
    <row r="1" spans="1:18" ht="23.25" x14ac:dyDescent="0.35">
      <c r="B1" s="45" t="s">
        <v>36</v>
      </c>
      <c r="C1" s="1"/>
      <c r="D1" s="1"/>
      <c r="E1" s="8"/>
      <c r="F1" s="25" t="s">
        <v>19</v>
      </c>
      <c r="G1" s="29"/>
      <c r="H1" s="29"/>
      <c r="I1" s="29"/>
      <c r="J1" s="29"/>
      <c r="K1" s="29"/>
      <c r="L1" s="30"/>
      <c r="M1" s="31"/>
      <c r="N1" s="8"/>
      <c r="O1" s="8"/>
      <c r="P1" s="8"/>
      <c r="Q1" s="1"/>
    </row>
    <row r="2" spans="1:18" ht="23.25" x14ac:dyDescent="0.35">
      <c r="B2" s="45" t="s">
        <v>1</v>
      </c>
      <c r="C2" s="1"/>
      <c r="D2" s="1"/>
      <c r="E2" s="8"/>
      <c r="F2" s="26" t="s">
        <v>20</v>
      </c>
      <c r="G2" s="29"/>
      <c r="H2" s="29"/>
      <c r="I2" s="29"/>
      <c r="J2" s="29"/>
      <c r="K2" s="29"/>
      <c r="L2" s="30"/>
      <c r="M2" s="31"/>
      <c r="N2" s="8"/>
      <c r="O2" s="8"/>
      <c r="P2" s="8"/>
      <c r="Q2" s="1"/>
    </row>
    <row r="3" spans="1:18" ht="21" x14ac:dyDescent="0.35">
      <c r="B3" s="45" t="s">
        <v>52</v>
      </c>
      <c r="C3" s="1"/>
      <c r="D3" s="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"/>
    </row>
    <row r="4" spans="1:18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98</v>
      </c>
      <c r="H4" s="2"/>
      <c r="I4" s="2"/>
      <c r="J4" s="2"/>
      <c r="K4" s="2"/>
      <c r="L4" s="2"/>
      <c r="M4" s="2"/>
      <c r="N4" s="2" t="s">
        <v>45</v>
      </c>
      <c r="O4" s="2"/>
      <c r="P4" s="2"/>
      <c r="Q4" s="3"/>
    </row>
    <row r="5" spans="1:18" ht="21" x14ac:dyDescent="0.35">
      <c r="B5" s="45" t="s">
        <v>50</v>
      </c>
      <c r="C5" s="1"/>
      <c r="D5" s="3"/>
      <c r="E5" s="2"/>
      <c r="F5" s="11"/>
      <c r="G5" s="11"/>
      <c r="H5" s="11"/>
      <c r="I5" s="11"/>
      <c r="J5" s="11"/>
      <c r="K5" s="11"/>
      <c r="L5" s="2"/>
      <c r="M5" s="2"/>
      <c r="N5" s="2"/>
      <c r="O5" s="2"/>
      <c r="P5" s="2"/>
      <c r="Q5" s="3"/>
    </row>
    <row r="6" spans="1:18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1:18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1:18" s="33" customFormat="1" ht="84" x14ac:dyDescent="0.25">
      <c r="A8"/>
      <c r="B8" s="34" t="s">
        <v>21</v>
      </c>
      <c r="C8" s="35" t="s">
        <v>99</v>
      </c>
      <c r="D8" s="35" t="s">
        <v>23</v>
      </c>
      <c r="E8" s="34" t="s">
        <v>24</v>
      </c>
      <c r="F8" s="34" t="s">
        <v>25</v>
      </c>
      <c r="G8" s="34" t="s">
        <v>26</v>
      </c>
      <c r="H8" s="59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1:18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1:18" ht="29.25" customHeight="1" x14ac:dyDescent="0.35">
      <c r="B10" s="42">
        <v>43540</v>
      </c>
      <c r="C10" s="51">
        <v>7419.23</v>
      </c>
      <c r="D10" s="49">
        <f>C10*19.25%</f>
        <v>1428.201775</v>
      </c>
      <c r="E10" s="49">
        <v>126.496478376</v>
      </c>
      <c r="F10" s="51">
        <v>0</v>
      </c>
      <c r="G10" s="51">
        <v>1328.0493473109998</v>
      </c>
      <c r="H10" s="51">
        <v>62.94577481335714</v>
      </c>
      <c r="I10" s="51">
        <v>28.915069150000001</v>
      </c>
      <c r="J10" s="51">
        <v>0</v>
      </c>
      <c r="K10" s="51">
        <v>1.3670476000000001E-2</v>
      </c>
      <c r="L10" s="51"/>
      <c r="M10" s="51">
        <v>0</v>
      </c>
      <c r="N10" s="51">
        <v>0</v>
      </c>
      <c r="O10" s="49">
        <f>SUM(E10:N10)</f>
        <v>1546.4203401263567</v>
      </c>
      <c r="P10" s="49">
        <f>O10-D10</f>
        <v>118.21856512635668</v>
      </c>
      <c r="Q10" s="7"/>
    </row>
    <row r="11" spans="1:18" ht="29.25" customHeight="1" x14ac:dyDescent="0.35">
      <c r="B11" s="42">
        <f>B10+1</f>
        <v>43541</v>
      </c>
      <c r="C11" s="51">
        <v>7419.23</v>
      </c>
      <c r="D11" s="49">
        <f t="shared" ref="D11:D23" si="0">C11*19.25%</f>
        <v>1428.201775</v>
      </c>
      <c r="E11" s="49">
        <v>126.49492369200001</v>
      </c>
      <c r="F11" s="51">
        <v>0</v>
      </c>
      <c r="G11" s="51">
        <v>1328.293741897</v>
      </c>
      <c r="H11" s="51">
        <v>62.94577481335714</v>
      </c>
      <c r="I11" s="51">
        <v>28.364069149999999</v>
      </c>
      <c r="J11" s="51">
        <v>0</v>
      </c>
      <c r="K11" s="51">
        <v>1.3670476000000001E-2</v>
      </c>
      <c r="L11" s="51"/>
      <c r="M11" s="51">
        <v>0</v>
      </c>
      <c r="N11" s="51">
        <v>0</v>
      </c>
      <c r="O11" s="49">
        <f t="shared" ref="O11" si="1">SUM(E11:N11)</f>
        <v>1546.112180028357</v>
      </c>
      <c r="P11" s="49">
        <f t="shared" ref="P11" si="2">O11-D11</f>
        <v>117.91040502835699</v>
      </c>
      <c r="Q11" s="7"/>
    </row>
    <row r="12" spans="1:18" ht="29.25" customHeight="1" x14ac:dyDescent="0.35">
      <c r="B12" s="42">
        <f>B11+1</f>
        <v>43542</v>
      </c>
      <c r="C12" s="51">
        <v>7419.23</v>
      </c>
      <c r="D12" s="49">
        <f t="shared" si="0"/>
        <v>1428.201775</v>
      </c>
      <c r="E12" s="51">
        <v>126.49336900799999</v>
      </c>
      <c r="F12" s="51">
        <v>0</v>
      </c>
      <c r="G12" s="51">
        <v>1328.5381364789998</v>
      </c>
      <c r="H12" s="51">
        <v>62.94577481335714</v>
      </c>
      <c r="I12" s="51">
        <v>32.672785449999999</v>
      </c>
      <c r="J12" s="51">
        <v>0</v>
      </c>
      <c r="K12" s="51">
        <v>1.3670476000000001E-2</v>
      </c>
      <c r="L12" s="51"/>
      <c r="M12" s="51">
        <v>0</v>
      </c>
      <c r="N12" s="51">
        <v>0</v>
      </c>
      <c r="O12" s="49">
        <f t="shared" ref="O12" si="3">SUM(E12:N12)</f>
        <v>1550.6637362263568</v>
      </c>
      <c r="P12" s="49">
        <f t="shared" ref="P12" si="4">O12-D12</f>
        <v>122.46196122635683</v>
      </c>
      <c r="Q12" s="7"/>
    </row>
    <row r="13" spans="1:18" ht="29.25" customHeight="1" x14ac:dyDescent="0.35">
      <c r="B13" s="42">
        <f t="shared" ref="B13:B23" si="5">B12+1</f>
        <v>43543</v>
      </c>
      <c r="C13" s="51">
        <v>7419.23</v>
      </c>
      <c r="D13" s="49">
        <f t="shared" si="0"/>
        <v>1428.201775</v>
      </c>
      <c r="E13" s="51">
        <v>126.491814324</v>
      </c>
      <c r="F13" s="51">
        <v>0</v>
      </c>
      <c r="G13" s="51">
        <v>1324.045316065</v>
      </c>
      <c r="H13" s="51">
        <v>62.94577481335714</v>
      </c>
      <c r="I13" s="51">
        <v>32.699458249999999</v>
      </c>
      <c r="J13" s="51">
        <v>0</v>
      </c>
      <c r="K13" s="51">
        <v>1.3670476000000001E-2</v>
      </c>
      <c r="L13" s="51"/>
      <c r="M13" s="51">
        <v>0</v>
      </c>
      <c r="N13" s="51">
        <v>0</v>
      </c>
      <c r="O13" s="49">
        <f t="shared" ref="O13:O19" si="6">SUM(E13:N13)</f>
        <v>1546.1960339283569</v>
      </c>
      <c r="P13" s="49">
        <f t="shared" ref="P13:P19" si="7">O13-D13</f>
        <v>117.99425892835689</v>
      </c>
      <c r="Q13" s="7"/>
      <c r="R13" s="78"/>
    </row>
    <row r="14" spans="1:18" ht="29.25" customHeight="1" x14ac:dyDescent="0.35">
      <c r="B14" s="42">
        <f t="shared" si="5"/>
        <v>43544</v>
      </c>
      <c r="C14" s="51">
        <v>7419.23</v>
      </c>
      <c r="D14" s="49">
        <f t="shared" si="0"/>
        <v>1428.201775</v>
      </c>
      <c r="E14" s="51">
        <v>126.49025964</v>
      </c>
      <c r="F14" s="51">
        <v>0</v>
      </c>
      <c r="G14" s="51">
        <v>1324.2773558490001</v>
      </c>
      <c r="H14" s="51">
        <v>62.94577481335714</v>
      </c>
      <c r="I14" s="51">
        <v>32.411726649999999</v>
      </c>
      <c r="J14" s="51">
        <v>0</v>
      </c>
      <c r="K14" s="51">
        <v>1.3670476000000001E-2</v>
      </c>
      <c r="L14" s="51"/>
      <c r="M14" s="51">
        <v>0</v>
      </c>
      <c r="N14" s="51">
        <v>0</v>
      </c>
      <c r="O14" s="49">
        <f t="shared" si="6"/>
        <v>1546.1387874283571</v>
      </c>
      <c r="P14" s="49">
        <f t="shared" si="7"/>
        <v>117.93701242835709</v>
      </c>
      <c r="Q14" s="7"/>
    </row>
    <row r="15" spans="1:18" ht="29.25" customHeight="1" x14ac:dyDescent="0.35">
      <c r="B15" s="42">
        <f t="shared" si="5"/>
        <v>43545</v>
      </c>
      <c r="C15" s="51">
        <v>7419.23</v>
      </c>
      <c r="D15" s="49">
        <f t="shared" si="0"/>
        <v>1428.201775</v>
      </c>
      <c r="E15" s="51">
        <v>126.48870495599999</v>
      </c>
      <c r="F15" s="51">
        <v>0</v>
      </c>
      <c r="G15" s="51">
        <v>1324.5208659500001</v>
      </c>
      <c r="H15" s="51">
        <v>62.94577481335714</v>
      </c>
      <c r="I15" s="51">
        <v>32.484148249999997</v>
      </c>
      <c r="J15" s="51">
        <v>0</v>
      </c>
      <c r="K15" s="51">
        <v>0.11367047600000001</v>
      </c>
      <c r="L15" s="51"/>
      <c r="M15" s="51">
        <v>0</v>
      </c>
      <c r="N15" s="51">
        <v>0</v>
      </c>
      <c r="O15" s="49">
        <f t="shared" si="6"/>
        <v>1546.5531644453572</v>
      </c>
      <c r="P15" s="49">
        <f t="shared" si="7"/>
        <v>118.3513894453572</v>
      </c>
      <c r="Q15" s="7"/>
    </row>
    <row r="16" spans="1:18" ht="29.25" customHeight="1" x14ac:dyDescent="0.35">
      <c r="B16" s="42">
        <f t="shared" si="5"/>
        <v>43546</v>
      </c>
      <c r="C16" s="51">
        <v>7419.23</v>
      </c>
      <c r="D16" s="49">
        <f t="shared" si="0"/>
        <v>1428.201775</v>
      </c>
      <c r="E16" s="51">
        <v>126.48715027200001</v>
      </c>
      <c r="F16" s="51">
        <v>0</v>
      </c>
      <c r="G16" s="51">
        <v>1324.764376047</v>
      </c>
      <c r="H16" s="51">
        <v>62.94577481335714</v>
      </c>
      <c r="I16" s="51">
        <v>31.523714850000001</v>
      </c>
      <c r="J16" s="51">
        <v>0</v>
      </c>
      <c r="K16" s="51">
        <v>0.11238047600000001</v>
      </c>
      <c r="L16" s="51"/>
      <c r="M16" s="51">
        <v>0</v>
      </c>
      <c r="N16" s="51">
        <v>0</v>
      </c>
      <c r="O16" s="49">
        <f t="shared" si="6"/>
        <v>1545.8333964583571</v>
      </c>
      <c r="P16" s="49">
        <f t="shared" si="7"/>
        <v>117.63162145835713</v>
      </c>
      <c r="Q16" s="7"/>
    </row>
    <row r="17" spans="2:17" ht="29.25" customHeight="1" x14ac:dyDescent="0.35">
      <c r="B17" s="42">
        <f t="shared" si="5"/>
        <v>43547</v>
      </c>
      <c r="C17" s="51">
        <v>7419.23</v>
      </c>
      <c r="D17" s="49">
        <f t="shared" si="0"/>
        <v>1428.201775</v>
      </c>
      <c r="E17" s="51">
        <v>126.48559558800001</v>
      </c>
      <c r="F17" s="51">
        <v>0</v>
      </c>
      <c r="G17" s="51">
        <v>1325.0078861480001</v>
      </c>
      <c r="H17" s="51">
        <v>62.94577481335714</v>
      </c>
      <c r="I17" s="51">
        <v>33.538307750000001</v>
      </c>
      <c r="J17" s="51">
        <v>0</v>
      </c>
      <c r="K17" s="51">
        <v>0.11238047600000001</v>
      </c>
      <c r="L17" s="51"/>
      <c r="M17" s="51">
        <v>0</v>
      </c>
      <c r="N17" s="51">
        <v>0</v>
      </c>
      <c r="O17" s="49">
        <f t="shared" si="6"/>
        <v>1548.0899447753573</v>
      </c>
      <c r="P17" s="49">
        <f t="shared" si="7"/>
        <v>119.88816977535726</v>
      </c>
      <c r="Q17" s="7"/>
    </row>
    <row r="18" spans="2:17" ht="29.25" customHeight="1" x14ac:dyDescent="0.35">
      <c r="B18" s="42">
        <f t="shared" si="5"/>
        <v>43548</v>
      </c>
      <c r="C18" s="51">
        <v>7419.23</v>
      </c>
      <c r="D18" s="49">
        <f t="shared" si="0"/>
        <v>1428.201775</v>
      </c>
      <c r="E18" s="51">
        <v>126.484040904</v>
      </c>
      <c r="F18" s="51">
        <v>0</v>
      </c>
      <c r="G18" s="51">
        <v>1325.2513962449998</v>
      </c>
      <c r="H18" s="51">
        <v>62.94577481335714</v>
      </c>
      <c r="I18" s="51">
        <v>34.004162450000003</v>
      </c>
      <c r="J18" s="51">
        <v>0</v>
      </c>
      <c r="K18" s="51">
        <v>0.11238047600000001</v>
      </c>
      <c r="L18" s="51"/>
      <c r="M18" s="51">
        <v>0</v>
      </c>
      <c r="N18" s="51">
        <v>0</v>
      </c>
      <c r="O18" s="49">
        <f t="shared" si="6"/>
        <v>1548.7977548883568</v>
      </c>
      <c r="P18" s="49">
        <f t="shared" si="7"/>
        <v>120.59597988835685</v>
      </c>
      <c r="Q18" s="7"/>
    </row>
    <row r="19" spans="2:17" ht="29.25" customHeight="1" x14ac:dyDescent="0.35">
      <c r="B19" s="42">
        <f t="shared" si="5"/>
        <v>43549</v>
      </c>
      <c r="C19" s="51">
        <v>7419.23</v>
      </c>
      <c r="D19" s="49">
        <f t="shared" si="0"/>
        <v>1428.201775</v>
      </c>
      <c r="E19" s="51">
        <v>126.48248622</v>
      </c>
      <c r="F19" s="51">
        <v>0</v>
      </c>
      <c r="G19" s="51">
        <v>1340.274761744</v>
      </c>
      <c r="H19" s="51">
        <v>62.94577481335714</v>
      </c>
      <c r="I19" s="51">
        <v>31.894995550000001</v>
      </c>
      <c r="J19" s="51">
        <v>0</v>
      </c>
      <c r="K19" s="51">
        <v>0.11238047600000001</v>
      </c>
      <c r="L19" s="51"/>
      <c r="M19" s="51">
        <v>0</v>
      </c>
      <c r="N19" s="51">
        <v>0</v>
      </c>
      <c r="O19" s="49">
        <f t="shared" si="6"/>
        <v>1561.7103988033571</v>
      </c>
      <c r="P19" s="49">
        <f t="shared" si="7"/>
        <v>133.50862380335707</v>
      </c>
      <c r="Q19" s="7"/>
    </row>
    <row r="20" spans="2:17" ht="29.25" customHeight="1" x14ac:dyDescent="0.35">
      <c r="B20" s="42">
        <f t="shared" si="5"/>
        <v>43550</v>
      </c>
      <c r="C20" s="51">
        <v>7419.23</v>
      </c>
      <c r="D20" s="49">
        <f t="shared" si="0"/>
        <v>1428.201775</v>
      </c>
      <c r="E20" s="51">
        <v>126.48093153599999</v>
      </c>
      <c r="F20" s="51">
        <v>0</v>
      </c>
      <c r="G20" s="51">
        <v>1340.5208022389997</v>
      </c>
      <c r="H20" s="51">
        <v>62.94577481335714</v>
      </c>
      <c r="I20" s="51">
        <v>27.308202850000001</v>
      </c>
      <c r="J20" s="51">
        <v>0</v>
      </c>
      <c r="K20" s="51">
        <v>0.109890576</v>
      </c>
      <c r="L20" s="51"/>
      <c r="M20" s="51">
        <v>0</v>
      </c>
      <c r="N20" s="51">
        <v>0</v>
      </c>
      <c r="O20" s="49">
        <f>SUM(E20:N20)</f>
        <v>1557.3656020143569</v>
      </c>
      <c r="P20" s="49">
        <f>O20-D20</f>
        <v>129.16382701435691</v>
      </c>
      <c r="Q20" s="7"/>
    </row>
    <row r="21" spans="2:17" ht="29.25" customHeight="1" x14ac:dyDescent="0.35">
      <c r="B21" s="42">
        <f t="shared" si="5"/>
        <v>43551</v>
      </c>
      <c r="C21" s="51">
        <v>7419.23</v>
      </c>
      <c r="D21" s="49">
        <f t="shared" si="0"/>
        <v>1428.201775</v>
      </c>
      <c r="E21" s="51">
        <v>176.53434674799999</v>
      </c>
      <c r="F21" s="51">
        <v>0</v>
      </c>
      <c r="G21" s="51">
        <v>1295.7937923059999</v>
      </c>
      <c r="H21" s="51">
        <v>62.94577481335714</v>
      </c>
      <c r="I21" s="51">
        <v>27.56307305</v>
      </c>
      <c r="J21" s="51">
        <v>0</v>
      </c>
      <c r="K21" s="51">
        <v>0.10548791599999999</v>
      </c>
      <c r="L21" s="51"/>
      <c r="M21" s="51">
        <v>0</v>
      </c>
      <c r="N21" s="51">
        <v>0</v>
      </c>
      <c r="O21" s="49">
        <f>SUM(E21:N21)</f>
        <v>1562.9424748333568</v>
      </c>
      <c r="P21" s="49">
        <f>O21-D21</f>
        <v>134.74069983335676</v>
      </c>
      <c r="Q21" s="7"/>
    </row>
    <row r="22" spans="2:17" ht="29.25" customHeight="1" x14ac:dyDescent="0.35">
      <c r="B22" s="42">
        <f t="shared" si="5"/>
        <v>43552</v>
      </c>
      <c r="C22" s="51">
        <v>7419.23</v>
      </c>
      <c r="D22" s="49">
        <f t="shared" si="0"/>
        <v>1428.201775</v>
      </c>
      <c r="E22" s="51">
        <v>176.53276196000002</v>
      </c>
      <c r="F22" s="51">
        <v>0</v>
      </c>
      <c r="G22" s="51">
        <v>1295.959786009</v>
      </c>
      <c r="H22" s="51">
        <v>62.94577481335714</v>
      </c>
      <c r="I22" s="51">
        <v>27.957234450000001</v>
      </c>
      <c r="J22" s="51">
        <v>0</v>
      </c>
      <c r="K22" s="51">
        <v>0.10521170900000001</v>
      </c>
      <c r="L22" s="51"/>
      <c r="M22" s="51">
        <v>0</v>
      </c>
      <c r="N22" s="51">
        <v>0</v>
      </c>
      <c r="O22" s="49">
        <f>SUM(E22:N22)</f>
        <v>1563.5007689413571</v>
      </c>
      <c r="P22" s="49">
        <f>O22-D22</f>
        <v>135.29899394135714</v>
      </c>
      <c r="Q22" s="7"/>
    </row>
    <row r="23" spans="2:17" ht="29.25" customHeight="1" x14ac:dyDescent="0.35">
      <c r="B23" s="42">
        <f t="shared" si="5"/>
        <v>43553</v>
      </c>
      <c r="C23" s="51">
        <v>7419.23</v>
      </c>
      <c r="D23" s="49">
        <f t="shared" si="0"/>
        <v>1428.201775</v>
      </c>
      <c r="E23" s="51">
        <v>176.53117717199999</v>
      </c>
      <c r="F23" s="51">
        <v>0</v>
      </c>
      <c r="G23" s="51">
        <v>1286.278499496</v>
      </c>
      <c r="H23" s="51">
        <v>62.94577481335714</v>
      </c>
      <c r="I23" s="51">
        <v>28.390860249999999</v>
      </c>
      <c r="J23" s="51">
        <v>0</v>
      </c>
      <c r="K23" s="51">
        <v>0.10495670900000001</v>
      </c>
      <c r="L23" s="51"/>
      <c r="M23" s="51">
        <v>0</v>
      </c>
      <c r="N23" s="51">
        <v>0</v>
      </c>
      <c r="O23" s="49">
        <f>SUM(E23:N23)</f>
        <v>1554.2512684403571</v>
      </c>
      <c r="P23" s="49">
        <f>O23-D23</f>
        <v>126.04949344035708</v>
      </c>
      <c r="Q23" s="7"/>
    </row>
    <row r="24" spans="2:17" ht="29.25" customHeight="1" x14ac:dyDescent="0.35">
      <c r="B24" s="41" t="s">
        <v>4</v>
      </c>
      <c r="C24" s="51"/>
      <c r="D24" s="50">
        <f t="shared" ref="D24:P24" si="8">SUM(D10:D23)</f>
        <v>19994.824850000001</v>
      </c>
      <c r="E24" s="50">
        <f t="shared" si="8"/>
        <v>1920.9740403960002</v>
      </c>
      <c r="F24" s="50">
        <f t="shared" si="8"/>
        <v>0</v>
      </c>
      <c r="G24" s="50">
        <f>SUM(G10:G23)</f>
        <v>18491.576063785</v>
      </c>
      <c r="H24" s="50">
        <f t="shared" si="8"/>
        <v>881.24084738700014</v>
      </c>
      <c r="I24" s="50">
        <f t="shared" si="8"/>
        <v>429.72780809999995</v>
      </c>
      <c r="J24" s="50">
        <f t="shared" si="8"/>
        <v>0</v>
      </c>
      <c r="K24" s="50">
        <f t="shared" si="8"/>
        <v>1.0570916699999999</v>
      </c>
      <c r="L24" s="50">
        <v>0</v>
      </c>
      <c r="M24" s="50">
        <f t="shared" si="8"/>
        <v>0</v>
      </c>
      <c r="N24" s="50">
        <f t="shared" si="8"/>
        <v>0</v>
      </c>
      <c r="O24" s="50">
        <f t="shared" si="8"/>
        <v>21724.575851337995</v>
      </c>
      <c r="P24" s="50">
        <f t="shared" si="8"/>
        <v>1729.7510013379979</v>
      </c>
      <c r="Q24" s="7"/>
    </row>
    <row r="25" spans="2:17" ht="29.25" customHeight="1" x14ac:dyDescent="0.35">
      <c r="B25" s="41" t="s">
        <v>3</v>
      </c>
      <c r="C25" s="51"/>
      <c r="D25" s="50">
        <f t="shared" ref="D25:P25" si="9">AVERAGE(D10:D23)</f>
        <v>1428.201775</v>
      </c>
      <c r="E25" s="50">
        <f t="shared" si="9"/>
        <v>137.21243145685716</v>
      </c>
      <c r="F25" s="50">
        <f t="shared" si="9"/>
        <v>0</v>
      </c>
      <c r="G25" s="50">
        <f>AVERAGE(G10:G23)</f>
        <v>1320.8268616989285</v>
      </c>
      <c r="H25" s="50">
        <f t="shared" si="9"/>
        <v>62.945774813357154</v>
      </c>
      <c r="I25" s="50">
        <f t="shared" si="9"/>
        <v>30.694843435714283</v>
      </c>
      <c r="J25" s="50">
        <f t="shared" si="9"/>
        <v>0</v>
      </c>
      <c r="K25" s="50">
        <f t="shared" si="9"/>
        <v>7.550654785714285E-2</v>
      </c>
      <c r="L25" s="50" t="e">
        <f t="shared" si="9"/>
        <v>#DIV/0!</v>
      </c>
      <c r="M25" s="50">
        <f t="shared" si="9"/>
        <v>0</v>
      </c>
      <c r="N25" s="50">
        <f t="shared" si="9"/>
        <v>0</v>
      </c>
      <c r="O25" s="50">
        <f t="shared" si="9"/>
        <v>1551.755417952714</v>
      </c>
      <c r="P25" s="50">
        <f t="shared" si="9"/>
        <v>123.55364295271413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1"/>
      <c r="G31" s="1"/>
      <c r="H31" s="22"/>
      <c r="I31" s="22"/>
      <c r="J31" s="22"/>
      <c r="K31" s="22"/>
      <c r="L31" s="22"/>
      <c r="M31" s="22"/>
      <c r="N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1"/>
      <c r="G32" s="1"/>
      <c r="H32" s="22"/>
      <c r="I32" s="2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1:R37"/>
  <sheetViews>
    <sheetView topLeftCell="A3" zoomScale="50" zoomScaleNormal="50" workbookViewId="0">
      <selection activeCell="M15" sqref="M15"/>
    </sheetView>
  </sheetViews>
  <sheetFormatPr defaultRowHeight="15" x14ac:dyDescent="0.25"/>
  <cols>
    <col min="2" max="2" width="17.710937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30.85546875" customWidth="1"/>
    <col min="9" max="9" width="11.5703125" customWidth="1"/>
    <col min="10" max="10" width="12.85546875" customWidth="1"/>
    <col min="11" max="11" width="23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5.5703125" customWidth="1"/>
  </cols>
  <sheetData>
    <row r="1" spans="2:18" ht="23.25" x14ac:dyDescent="0.35">
      <c r="B1" s="45" t="s">
        <v>36</v>
      </c>
      <c r="C1" s="1"/>
      <c r="D1" s="1"/>
      <c r="E1" s="8"/>
      <c r="F1" s="25" t="s">
        <v>19</v>
      </c>
      <c r="G1" s="29"/>
      <c r="H1" s="29"/>
      <c r="I1" s="29"/>
      <c r="J1" s="29"/>
      <c r="K1" s="29"/>
      <c r="L1" s="30"/>
      <c r="M1" s="31"/>
      <c r="N1" s="8"/>
      <c r="O1" s="8"/>
      <c r="P1" s="8"/>
      <c r="Q1" s="1"/>
    </row>
    <row r="2" spans="2:18" ht="23.25" x14ac:dyDescent="0.35">
      <c r="B2" s="45" t="s">
        <v>1</v>
      </c>
      <c r="C2" s="1"/>
      <c r="D2" s="1"/>
      <c r="E2" s="8"/>
      <c r="F2" s="26" t="s">
        <v>20</v>
      </c>
      <c r="G2" s="29"/>
      <c r="H2" s="29"/>
      <c r="I2" s="29"/>
      <c r="J2" s="29"/>
      <c r="K2" s="29"/>
      <c r="L2" s="30"/>
      <c r="M2" s="31"/>
      <c r="N2" s="8"/>
      <c r="O2" s="8"/>
      <c r="P2" s="8"/>
      <c r="Q2" s="1"/>
    </row>
    <row r="3" spans="2:18" ht="21" x14ac:dyDescent="0.35">
      <c r="B3" s="45" t="s">
        <v>52</v>
      </c>
      <c r="C3" s="1"/>
      <c r="D3" s="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"/>
    </row>
    <row r="4" spans="2:18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100</v>
      </c>
      <c r="H4" s="2"/>
      <c r="I4" s="2"/>
      <c r="J4" s="2"/>
      <c r="K4" s="2"/>
      <c r="L4" s="2"/>
      <c r="M4" s="2"/>
      <c r="N4" s="2" t="s">
        <v>45</v>
      </c>
      <c r="O4" s="2"/>
      <c r="P4" s="2"/>
      <c r="Q4" s="3"/>
    </row>
    <row r="5" spans="2:18" ht="21" x14ac:dyDescent="0.35">
      <c r="B5" s="45" t="s">
        <v>50</v>
      </c>
      <c r="C5" s="1"/>
      <c r="D5" s="3"/>
      <c r="E5" s="2"/>
      <c r="F5" s="11"/>
      <c r="G5" s="11"/>
      <c r="H5" s="11"/>
      <c r="I5" s="11"/>
      <c r="J5" s="11"/>
      <c r="K5" s="11"/>
      <c r="L5" s="2"/>
      <c r="M5" s="2"/>
      <c r="N5" s="2"/>
      <c r="O5" s="2"/>
      <c r="P5" s="2"/>
      <c r="Q5" s="3"/>
    </row>
    <row r="6" spans="2:18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2:18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2:18" s="33" customFormat="1" ht="84" x14ac:dyDescent="0.25">
      <c r="B8" s="34" t="s">
        <v>21</v>
      </c>
      <c r="C8" s="35" t="s">
        <v>101</v>
      </c>
      <c r="D8" s="35" t="s">
        <v>23</v>
      </c>
      <c r="E8" s="34" t="s">
        <v>24</v>
      </c>
      <c r="F8" s="34" t="s">
        <v>25</v>
      </c>
      <c r="G8" s="34" t="s">
        <v>26</v>
      </c>
      <c r="H8" s="59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2:18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2:18" ht="29.25" customHeight="1" x14ac:dyDescent="0.35">
      <c r="B10" s="42">
        <v>43554</v>
      </c>
      <c r="C10" s="51">
        <v>7574.66</v>
      </c>
      <c r="D10" s="49">
        <f>C10*19.25%</f>
        <v>1458.1220499999999</v>
      </c>
      <c r="E10" s="49">
        <v>176.52959238400001</v>
      </c>
      <c r="F10" s="49"/>
      <c r="G10" s="51">
        <v>1286.5144973610002</v>
      </c>
      <c r="H10" s="51">
        <v>216.65608231557138</v>
      </c>
      <c r="I10" s="51">
        <v>28.97573465</v>
      </c>
      <c r="J10" s="51">
        <v>0</v>
      </c>
      <c r="K10" s="51">
        <v>0.101085709</v>
      </c>
      <c r="L10" s="51"/>
      <c r="M10" s="51">
        <v>0</v>
      </c>
      <c r="N10" s="51">
        <v>0</v>
      </c>
      <c r="O10" s="49">
        <f>SUM(E10:N10)</f>
        <v>1708.7769924195718</v>
      </c>
      <c r="P10" s="49">
        <f>O10-D10</f>
        <v>250.65494241957185</v>
      </c>
      <c r="Q10" s="7"/>
    </row>
    <row r="11" spans="2:18" ht="29.25" customHeight="1" x14ac:dyDescent="0.35">
      <c r="B11" s="42">
        <f>B10+1</f>
        <v>43555</v>
      </c>
      <c r="C11" s="51">
        <v>7574.66</v>
      </c>
      <c r="D11" s="49">
        <f t="shared" ref="D11:D23" si="0">C11*19.25%</f>
        <v>1458.1220499999999</v>
      </c>
      <c r="E11" s="49">
        <v>176.52800759599998</v>
      </c>
      <c r="F11" s="49"/>
      <c r="G11" s="51">
        <v>1286.7504974360002</v>
      </c>
      <c r="H11" s="51">
        <v>216.65608231557138</v>
      </c>
      <c r="I11" s="51">
        <v>30.427735949999999</v>
      </c>
      <c r="J11" s="51">
        <v>0</v>
      </c>
      <c r="K11" s="51">
        <v>9.9812708999999999E-2</v>
      </c>
      <c r="L11" s="51"/>
      <c r="M11" s="51">
        <v>0</v>
      </c>
      <c r="N11" s="51">
        <v>0</v>
      </c>
      <c r="O11" s="49">
        <f t="shared" ref="O11:O23" si="1">SUM(E11:N11)</f>
        <v>1710.4621360065714</v>
      </c>
      <c r="P11" s="49">
        <f t="shared" ref="P11:P23" si="2">O11-D11</f>
        <v>252.34008600657148</v>
      </c>
      <c r="Q11" s="7"/>
    </row>
    <row r="12" spans="2:18" ht="29.25" customHeight="1" x14ac:dyDescent="0.35">
      <c r="B12" s="42">
        <f>B11+1</f>
        <v>43556</v>
      </c>
      <c r="C12" s="51">
        <v>7574.66</v>
      </c>
      <c r="D12" s="49">
        <f t="shared" si="0"/>
        <v>1458.1220499999999</v>
      </c>
      <c r="E12" s="51">
        <v>176.52642280800001</v>
      </c>
      <c r="F12" s="49"/>
      <c r="G12" s="51">
        <v>1286.9864975070002</v>
      </c>
      <c r="H12" s="51">
        <v>216.65608231557138</v>
      </c>
      <c r="I12" s="51">
        <v>28.868365950000001</v>
      </c>
      <c r="J12" s="51">
        <v>0</v>
      </c>
      <c r="K12" s="51">
        <v>9.9812708999999999E-2</v>
      </c>
      <c r="L12" s="51"/>
      <c r="M12" s="51">
        <v>0</v>
      </c>
      <c r="N12" s="51">
        <v>0</v>
      </c>
      <c r="O12" s="49">
        <f t="shared" si="1"/>
        <v>1709.1371812895716</v>
      </c>
      <c r="P12" s="49">
        <f t="shared" si="2"/>
        <v>251.01513128957163</v>
      </c>
      <c r="Q12" s="7"/>
    </row>
    <row r="13" spans="2:18" ht="29.25" customHeight="1" x14ac:dyDescent="0.35">
      <c r="B13" s="42">
        <f t="shared" ref="B13:B23" si="3">B12+1</f>
        <v>43557</v>
      </c>
      <c r="C13" s="51">
        <v>7574.66</v>
      </c>
      <c r="D13" s="49">
        <f t="shared" si="0"/>
        <v>1458.1220499999999</v>
      </c>
      <c r="E13" s="51">
        <v>176.52483802</v>
      </c>
      <c r="F13" s="51"/>
      <c r="G13" s="51">
        <v>1287.2224975809995</v>
      </c>
      <c r="H13" s="51">
        <v>216.65608231557138</v>
      </c>
      <c r="I13" s="51">
        <v>25.115171849999999</v>
      </c>
      <c r="J13" s="51">
        <v>0</v>
      </c>
      <c r="K13" s="51">
        <v>9.9534708999999999E-2</v>
      </c>
      <c r="L13" s="51"/>
      <c r="M13" s="51">
        <v>0</v>
      </c>
      <c r="N13" s="51">
        <v>0</v>
      </c>
      <c r="O13" s="49">
        <f t="shared" si="1"/>
        <v>1705.618124475571</v>
      </c>
      <c r="P13" s="49">
        <f t="shared" si="2"/>
        <v>247.49607447557105</v>
      </c>
      <c r="Q13" s="7"/>
      <c r="R13" s="78"/>
    </row>
    <row r="14" spans="2:18" ht="29.25" customHeight="1" x14ac:dyDescent="0.35">
      <c r="B14" s="42">
        <f t="shared" si="3"/>
        <v>43558</v>
      </c>
      <c r="C14" s="51">
        <v>7574.66</v>
      </c>
      <c r="D14" s="49">
        <f t="shared" si="0"/>
        <v>1458.1220499999999</v>
      </c>
      <c r="E14" s="51">
        <v>176.523253232</v>
      </c>
      <c r="F14" s="51"/>
      <c r="G14" s="51">
        <v>1287.4584976530002</v>
      </c>
      <c r="H14" s="51">
        <v>216.65608231557138</v>
      </c>
      <c r="I14" s="51">
        <v>26.49735385</v>
      </c>
      <c r="J14" s="51">
        <v>0</v>
      </c>
      <c r="K14" s="51">
        <v>4.5237740000000005E-2</v>
      </c>
      <c r="L14" s="51"/>
      <c r="M14" s="51">
        <v>0</v>
      </c>
      <c r="N14" s="51">
        <v>0</v>
      </c>
      <c r="O14" s="49">
        <f t="shared" si="1"/>
        <v>1707.1804247905716</v>
      </c>
      <c r="P14" s="49">
        <f t="shared" si="2"/>
        <v>249.05837479057163</v>
      </c>
      <c r="Q14" s="7"/>
    </row>
    <row r="15" spans="2:18" ht="29.25" customHeight="1" x14ac:dyDescent="0.35">
      <c r="B15" s="42">
        <f t="shared" si="3"/>
        <v>43559</v>
      </c>
      <c r="C15" s="51">
        <v>7574.66</v>
      </c>
      <c r="D15" s="49">
        <f t="shared" si="0"/>
        <v>1458.1220499999999</v>
      </c>
      <c r="E15" s="51">
        <v>278.30690352900001</v>
      </c>
      <c r="F15" s="51"/>
      <c r="G15" s="51">
        <v>1499.6380338070001</v>
      </c>
      <c r="H15" s="51">
        <v>216.65608231557138</v>
      </c>
      <c r="I15" s="51">
        <v>27.59398745</v>
      </c>
      <c r="J15" s="51">
        <v>0</v>
      </c>
      <c r="K15" s="51">
        <v>4.4899040000000001E-2</v>
      </c>
      <c r="L15" s="51"/>
      <c r="M15" s="51">
        <v>0</v>
      </c>
      <c r="N15" s="51">
        <v>0</v>
      </c>
      <c r="O15" s="49">
        <f t="shared" si="1"/>
        <v>2022.2399061415715</v>
      </c>
      <c r="P15" s="49">
        <f t="shared" si="2"/>
        <v>564.11785614157156</v>
      </c>
      <c r="Q15" s="7"/>
    </row>
    <row r="16" spans="2:18" ht="29.25" customHeight="1" x14ac:dyDescent="0.35">
      <c r="B16" s="42">
        <f t="shared" si="3"/>
        <v>43560</v>
      </c>
      <c r="C16" s="51">
        <v>7574.66</v>
      </c>
      <c r="D16" s="49">
        <f t="shared" si="0"/>
        <v>1458.1220499999999</v>
      </c>
      <c r="E16" s="51">
        <v>278.30430386</v>
      </c>
      <c r="F16" s="51"/>
      <c r="G16" s="51">
        <v>1465.2468187730001</v>
      </c>
      <c r="H16" s="51">
        <v>216.65608231557138</v>
      </c>
      <c r="I16" s="51">
        <v>37.752532049999999</v>
      </c>
      <c r="J16" s="51">
        <v>0</v>
      </c>
      <c r="K16" s="51">
        <v>4.4899040000000001E-2</v>
      </c>
      <c r="L16" s="51"/>
      <c r="M16" s="51">
        <v>0</v>
      </c>
      <c r="N16" s="51">
        <v>0</v>
      </c>
      <c r="O16" s="49">
        <f t="shared" si="1"/>
        <v>1998.0046360385713</v>
      </c>
      <c r="P16" s="49">
        <f t="shared" si="2"/>
        <v>539.88258603857139</v>
      </c>
      <c r="Q16" s="7"/>
    </row>
    <row r="17" spans="2:17" ht="29.25" customHeight="1" x14ac:dyDescent="0.35">
      <c r="B17" s="42">
        <f t="shared" si="3"/>
        <v>43561</v>
      </c>
      <c r="C17" s="51">
        <v>7574.66</v>
      </c>
      <c r="D17" s="49">
        <f t="shared" si="0"/>
        <v>1458.1220499999999</v>
      </c>
      <c r="E17" s="51">
        <v>278.30170412299998</v>
      </c>
      <c r="F17" s="51"/>
      <c r="G17" s="51">
        <v>1465.5132836549999</v>
      </c>
      <c r="H17" s="51">
        <v>216.65608231557138</v>
      </c>
      <c r="I17" s="51">
        <v>38.321753950000002</v>
      </c>
      <c r="J17" s="51">
        <v>0</v>
      </c>
      <c r="K17" s="51">
        <v>3.8828340000000003E-2</v>
      </c>
      <c r="L17" s="51"/>
      <c r="M17" s="51">
        <v>0</v>
      </c>
      <c r="N17" s="51">
        <v>0</v>
      </c>
      <c r="O17" s="49">
        <f t="shared" si="1"/>
        <v>1998.8316523835713</v>
      </c>
      <c r="P17" s="49">
        <f t="shared" si="2"/>
        <v>540.70960238357134</v>
      </c>
      <c r="Q17" s="7"/>
    </row>
    <row r="18" spans="2:17" ht="29.25" customHeight="1" x14ac:dyDescent="0.35">
      <c r="B18" s="42">
        <f t="shared" si="3"/>
        <v>43562</v>
      </c>
      <c r="C18" s="51">
        <v>7574.66</v>
      </c>
      <c r="D18" s="49">
        <f t="shared" si="0"/>
        <v>1458.1220499999999</v>
      </c>
      <c r="E18" s="51">
        <v>278.29910441999999</v>
      </c>
      <c r="F18" s="51"/>
      <c r="G18" s="51">
        <v>1465.7797486079999</v>
      </c>
      <c r="H18" s="51">
        <v>216.65608231557138</v>
      </c>
      <c r="I18" s="51">
        <v>37.528983949999997</v>
      </c>
      <c r="J18" s="51">
        <v>0</v>
      </c>
      <c r="K18" s="51">
        <v>3.8828340000000003E-2</v>
      </c>
      <c r="L18" s="51"/>
      <c r="M18" s="51">
        <v>0</v>
      </c>
      <c r="N18" s="51">
        <v>0</v>
      </c>
      <c r="O18" s="49">
        <f t="shared" si="1"/>
        <v>1998.3027476335712</v>
      </c>
      <c r="P18" s="49">
        <f t="shared" si="2"/>
        <v>540.1806976335713</v>
      </c>
      <c r="Q18" s="7"/>
    </row>
    <row r="19" spans="2:17" ht="29.25" customHeight="1" x14ac:dyDescent="0.35">
      <c r="B19" s="42">
        <f t="shared" si="3"/>
        <v>43563</v>
      </c>
      <c r="C19" s="51">
        <v>7574.66</v>
      </c>
      <c r="D19" s="49">
        <f t="shared" si="0"/>
        <v>1458.1220499999999</v>
      </c>
      <c r="E19" s="51">
        <v>278.296504717</v>
      </c>
      <c r="F19" s="51"/>
      <c r="G19" s="51">
        <v>1466.0462135610003</v>
      </c>
      <c r="H19" s="51">
        <v>216.65608231557138</v>
      </c>
      <c r="I19" s="51">
        <v>51.410605050000001</v>
      </c>
      <c r="J19" s="51">
        <v>0</v>
      </c>
      <c r="K19" s="51">
        <v>0.13882833999999999</v>
      </c>
      <c r="L19" s="51"/>
      <c r="M19" s="51">
        <v>0</v>
      </c>
      <c r="N19" s="51">
        <v>0</v>
      </c>
      <c r="O19" s="49">
        <f t="shared" si="1"/>
        <v>2012.5482339835717</v>
      </c>
      <c r="P19" s="49">
        <f t="shared" si="2"/>
        <v>554.42618398357172</v>
      </c>
      <c r="Q19" s="7"/>
    </row>
    <row r="20" spans="2:17" ht="29.25" customHeight="1" x14ac:dyDescent="0.35">
      <c r="B20" s="42">
        <f t="shared" si="3"/>
        <v>43564</v>
      </c>
      <c r="C20" s="51">
        <v>7574.66</v>
      </c>
      <c r="D20" s="49">
        <f t="shared" si="0"/>
        <v>1458.1220499999999</v>
      </c>
      <c r="E20" s="51">
        <v>278.29390501400002</v>
      </c>
      <c r="F20" s="51"/>
      <c r="G20" s="51">
        <v>1466.3126785150002</v>
      </c>
      <c r="H20" s="51">
        <v>216.65608231557138</v>
      </c>
      <c r="I20" s="51">
        <v>66.115123350000005</v>
      </c>
      <c r="J20" s="51">
        <v>0</v>
      </c>
      <c r="K20" s="51">
        <v>0.13873666000000001</v>
      </c>
      <c r="L20" s="51"/>
      <c r="M20" s="51">
        <v>0</v>
      </c>
      <c r="N20" s="51">
        <v>0</v>
      </c>
      <c r="O20" s="49">
        <f t="shared" si="1"/>
        <v>2027.5165258545717</v>
      </c>
      <c r="P20" s="49">
        <f t="shared" si="2"/>
        <v>569.39447585457174</v>
      </c>
      <c r="Q20" s="7"/>
    </row>
    <row r="21" spans="2:17" ht="29.25" customHeight="1" x14ac:dyDescent="0.35">
      <c r="B21" s="42">
        <f t="shared" si="3"/>
        <v>43565</v>
      </c>
      <c r="C21" s="51">
        <v>7574.66</v>
      </c>
      <c r="D21" s="49">
        <f t="shared" si="0"/>
        <v>1458.1220499999999</v>
      </c>
      <c r="E21" s="51">
        <v>313.55365565300002</v>
      </c>
      <c r="F21" s="51"/>
      <c r="G21" s="51">
        <v>1466.5791434679998</v>
      </c>
      <c r="H21" s="51">
        <v>216.65608231557138</v>
      </c>
      <c r="I21" s="51">
        <v>70.671846450000004</v>
      </c>
      <c r="J21" s="51">
        <v>0</v>
      </c>
      <c r="K21" s="51">
        <v>0.28973076000000003</v>
      </c>
      <c r="L21" s="51"/>
      <c r="M21" s="51">
        <v>0</v>
      </c>
      <c r="N21" s="51">
        <v>0</v>
      </c>
      <c r="O21" s="49">
        <f t="shared" si="1"/>
        <v>2067.7504586465716</v>
      </c>
      <c r="P21" s="49">
        <f t="shared" si="2"/>
        <v>609.62840864657164</v>
      </c>
      <c r="Q21" s="7"/>
    </row>
    <row r="22" spans="2:17" ht="29.25" customHeight="1" x14ac:dyDescent="0.35">
      <c r="B22" s="42">
        <f t="shared" si="3"/>
        <v>43566</v>
      </c>
      <c r="C22" s="51">
        <v>7574.66</v>
      </c>
      <c r="D22" s="49">
        <f t="shared" si="0"/>
        <v>1458.1220499999999</v>
      </c>
      <c r="E22" s="51">
        <v>313.55090629199998</v>
      </c>
      <c r="F22" s="51"/>
      <c r="G22" s="51">
        <v>1545.2022234740002</v>
      </c>
      <c r="H22" s="51">
        <v>216.65608231557138</v>
      </c>
      <c r="I22" s="51">
        <v>76.660283250000006</v>
      </c>
      <c r="J22" s="51">
        <v>0</v>
      </c>
      <c r="K22" s="51">
        <v>0.284754271</v>
      </c>
      <c r="L22" s="51"/>
      <c r="M22" s="51">
        <v>0</v>
      </c>
      <c r="N22" s="51">
        <v>0</v>
      </c>
      <c r="O22" s="49">
        <f t="shared" si="1"/>
        <v>2152.3542496025716</v>
      </c>
      <c r="P22" s="49">
        <f t="shared" si="2"/>
        <v>694.23219960257165</v>
      </c>
      <c r="Q22" s="7"/>
    </row>
    <row r="23" spans="2:17" ht="29.25" customHeight="1" x14ac:dyDescent="0.35">
      <c r="B23" s="42">
        <f t="shared" si="3"/>
        <v>43567</v>
      </c>
      <c r="C23" s="51">
        <v>7574.66</v>
      </c>
      <c r="D23" s="49">
        <f t="shared" si="0"/>
        <v>1458.1220499999999</v>
      </c>
      <c r="E23" s="51">
        <v>313.54815693099999</v>
      </c>
      <c r="F23" s="51"/>
      <c r="G23" s="51">
        <v>1545.481803482</v>
      </c>
      <c r="H23" s="51">
        <v>216.65608231557138</v>
      </c>
      <c r="I23" s="51">
        <v>83.354267149999998</v>
      </c>
      <c r="J23" s="51">
        <v>0</v>
      </c>
      <c r="K23" s="51">
        <v>0.28454699100000003</v>
      </c>
      <c r="L23" s="51"/>
      <c r="M23" s="51"/>
      <c r="N23" s="51">
        <v>0</v>
      </c>
      <c r="O23" s="49">
        <f t="shared" si="1"/>
        <v>2159.3248568695712</v>
      </c>
      <c r="P23" s="49">
        <f t="shared" si="2"/>
        <v>701.2028068695713</v>
      </c>
      <c r="Q23" s="7"/>
    </row>
    <row r="24" spans="2:17" ht="29.25" customHeight="1" x14ac:dyDescent="0.35">
      <c r="B24" s="41" t="s">
        <v>4</v>
      </c>
      <c r="C24" s="51"/>
      <c r="D24" s="50">
        <f t="shared" ref="D24:P24" si="4">SUM(D10:D23)</f>
        <v>20413.708699999996</v>
      </c>
      <c r="E24" s="50">
        <f t="shared" si="4"/>
        <v>3493.0872585789998</v>
      </c>
      <c r="F24" s="50">
        <f t="shared" si="4"/>
        <v>0</v>
      </c>
      <c r="G24" s="50">
        <f>SUM(G10:G23)</f>
        <v>19820.732434881</v>
      </c>
      <c r="H24" s="50">
        <f>SUM(H10:H23)</f>
        <v>3033.1851524179997</v>
      </c>
      <c r="I24" s="50">
        <f t="shared" si="4"/>
        <v>629.29374490000009</v>
      </c>
      <c r="J24" s="50">
        <f t="shared" si="4"/>
        <v>0</v>
      </c>
      <c r="K24" s="50">
        <f t="shared" si="4"/>
        <v>1.7495353580000002</v>
      </c>
      <c r="L24" s="50">
        <f t="shared" si="4"/>
        <v>0</v>
      </c>
      <c r="M24" s="50">
        <f t="shared" si="4"/>
        <v>0</v>
      </c>
      <c r="N24" s="50">
        <f t="shared" si="4"/>
        <v>0</v>
      </c>
      <c r="O24" s="50">
        <f t="shared" si="4"/>
        <v>26978.048126136</v>
      </c>
      <c r="P24" s="50">
        <f t="shared" si="4"/>
        <v>6564.339426135999</v>
      </c>
      <c r="Q24" s="7"/>
    </row>
    <row r="25" spans="2:17" ht="29.25" customHeight="1" x14ac:dyDescent="0.35">
      <c r="B25" s="41" t="s">
        <v>3</v>
      </c>
      <c r="C25" s="51"/>
      <c r="D25" s="50">
        <f t="shared" ref="D25:P25" si="5">AVERAGE(D10:D23)</f>
        <v>1458.1220499999997</v>
      </c>
      <c r="E25" s="50">
        <f t="shared" si="5"/>
        <v>249.50623275564286</v>
      </c>
      <c r="F25" s="50" t="e">
        <f t="shared" si="5"/>
        <v>#DIV/0!</v>
      </c>
      <c r="G25" s="50">
        <f>AVERAGE(G10:G23)</f>
        <v>1415.7666024915</v>
      </c>
      <c r="H25" s="50">
        <f t="shared" si="5"/>
        <v>216.65608231557141</v>
      </c>
      <c r="I25" s="50">
        <f t="shared" si="5"/>
        <v>44.949553207142863</v>
      </c>
      <c r="J25" s="50">
        <f t="shared" si="5"/>
        <v>0</v>
      </c>
      <c r="K25" s="50">
        <f t="shared" si="5"/>
        <v>0.1249668112857143</v>
      </c>
      <c r="L25" s="50" t="e">
        <f t="shared" si="5"/>
        <v>#DIV/0!</v>
      </c>
      <c r="M25" s="50">
        <f t="shared" si="5"/>
        <v>0</v>
      </c>
      <c r="N25" s="50">
        <f t="shared" si="5"/>
        <v>0</v>
      </c>
      <c r="O25" s="50">
        <f t="shared" si="5"/>
        <v>1927.0034375811429</v>
      </c>
      <c r="P25" s="50">
        <f t="shared" si="5"/>
        <v>468.8813875811428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1"/>
      <c r="G31" s="1"/>
      <c r="H31" s="22"/>
      <c r="I31" s="22"/>
      <c r="J31" s="22"/>
      <c r="K31" s="22"/>
      <c r="L31" s="22"/>
      <c r="M31" s="22"/>
      <c r="N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1"/>
      <c r="G32" s="1"/>
      <c r="H32" s="22"/>
      <c r="I32" s="2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3"/>
    <pageSetUpPr fitToPage="1"/>
  </sheetPr>
  <dimension ref="B1:Q37"/>
  <sheetViews>
    <sheetView showGridLines="0" zoomScale="55" zoomScaleNormal="55" workbookViewId="0"/>
  </sheetViews>
  <sheetFormatPr defaultRowHeight="15" x14ac:dyDescent="0.25"/>
  <cols>
    <col min="2" max="2" width="17.7109375" customWidth="1"/>
    <col min="3" max="3" width="27.42578125" customWidth="1"/>
    <col min="4" max="4" width="23.28515625" customWidth="1"/>
    <col min="5" max="7" width="18.7109375" customWidth="1"/>
    <col min="8" max="8" width="30.85546875" customWidth="1"/>
    <col min="9" max="9" width="11.5703125" customWidth="1"/>
    <col min="10" max="10" width="12.85546875" customWidth="1"/>
    <col min="11" max="11" width="23.7109375" customWidth="1"/>
    <col min="12" max="12" width="28.7109375" customWidth="1"/>
    <col min="13" max="13" width="35.7109375" bestFit="1" customWidth="1"/>
    <col min="14" max="14" width="31" customWidth="1"/>
    <col min="15" max="15" width="17.85546875" customWidth="1"/>
    <col min="16" max="16" width="17" customWidth="1"/>
    <col min="17" max="17" width="15.5703125" customWidth="1"/>
  </cols>
  <sheetData>
    <row r="1" spans="2:17" ht="23.25" x14ac:dyDescent="0.35">
      <c r="B1" s="45" t="s">
        <v>36</v>
      </c>
      <c r="C1" s="1"/>
      <c r="D1" s="1"/>
      <c r="E1" s="8"/>
      <c r="F1" s="25" t="s">
        <v>19</v>
      </c>
      <c r="G1" s="29"/>
      <c r="H1" s="29"/>
      <c r="I1" s="29"/>
      <c r="J1" s="29"/>
      <c r="K1" s="29"/>
      <c r="L1" s="30"/>
      <c r="M1" s="31"/>
      <c r="N1" s="8"/>
      <c r="O1" s="8"/>
      <c r="P1" s="8"/>
      <c r="Q1" s="1"/>
    </row>
    <row r="2" spans="2:17" ht="23.25" x14ac:dyDescent="0.35">
      <c r="B2" s="45" t="s">
        <v>46</v>
      </c>
      <c r="C2" s="1"/>
      <c r="D2" s="1"/>
      <c r="E2" s="8"/>
      <c r="F2" s="26" t="s">
        <v>20</v>
      </c>
      <c r="G2" s="29"/>
      <c r="H2" s="29"/>
      <c r="I2" s="29"/>
      <c r="J2" s="29"/>
      <c r="K2" s="29"/>
      <c r="L2" s="30"/>
      <c r="M2" s="56"/>
      <c r="N2" s="8"/>
      <c r="O2" s="8"/>
      <c r="P2" s="8"/>
      <c r="Q2" s="1"/>
    </row>
    <row r="3" spans="2:17" ht="21" x14ac:dyDescent="0.35">
      <c r="B3" s="45" t="s">
        <v>47</v>
      </c>
      <c r="C3" s="1"/>
      <c r="D3" s="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"/>
    </row>
    <row r="4" spans="2:17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49</v>
      </c>
      <c r="H4" s="2"/>
      <c r="I4" s="2"/>
      <c r="J4" s="2"/>
      <c r="K4" s="2"/>
      <c r="L4" s="55"/>
      <c r="M4" s="2"/>
      <c r="N4" s="2" t="s">
        <v>45</v>
      </c>
      <c r="O4" s="2"/>
      <c r="P4" s="2"/>
      <c r="Q4" s="3"/>
    </row>
    <row r="5" spans="2:17" ht="21" x14ac:dyDescent="0.35">
      <c r="B5" s="45" t="s">
        <v>50</v>
      </c>
      <c r="C5" s="1"/>
      <c r="D5" s="3"/>
      <c r="E5" s="2"/>
      <c r="F5" s="11"/>
      <c r="G5" s="11"/>
      <c r="H5" s="11"/>
      <c r="I5" s="11"/>
      <c r="J5" s="11"/>
      <c r="K5" s="11"/>
      <c r="L5" s="2"/>
      <c r="M5" s="2"/>
      <c r="N5" s="2"/>
      <c r="O5" s="2"/>
      <c r="P5" s="2"/>
      <c r="Q5" s="3"/>
    </row>
    <row r="6" spans="2:17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2:17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2:17" s="33" customFormat="1" ht="84" x14ac:dyDescent="0.25">
      <c r="B8" s="34" t="s">
        <v>21</v>
      </c>
      <c r="C8" s="35" t="s">
        <v>42</v>
      </c>
      <c r="D8" s="35" t="s">
        <v>23</v>
      </c>
      <c r="E8" s="34" t="s">
        <v>24</v>
      </c>
      <c r="F8" s="34" t="s">
        <v>25</v>
      </c>
      <c r="G8" s="34" t="s">
        <v>26</v>
      </c>
      <c r="H8" s="53" t="s">
        <v>27</v>
      </c>
      <c r="I8" s="54" t="s">
        <v>28</v>
      </c>
      <c r="J8" s="34" t="s">
        <v>15</v>
      </c>
      <c r="K8" s="40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2:17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2:17" ht="29.25" customHeight="1" x14ac:dyDescent="0.35">
      <c r="B10" s="42">
        <v>43190</v>
      </c>
      <c r="C10" s="51">
        <v>6847.6991799999996</v>
      </c>
      <c r="D10" s="49">
        <f t="shared" ref="D10:D23" si="0">C10*19.5%</f>
        <v>1335.3013401000001</v>
      </c>
      <c r="E10" s="51">
        <v>0</v>
      </c>
      <c r="F10" s="51">
        <v>0</v>
      </c>
      <c r="G10" s="49">
        <v>1768.8887127564251</v>
      </c>
      <c r="H10" s="49">
        <v>23.69</v>
      </c>
      <c r="I10" s="51">
        <v>7.7337675499999996</v>
      </c>
      <c r="J10" s="51">
        <v>0</v>
      </c>
      <c r="K10" s="51">
        <v>2.2499193550000003</v>
      </c>
      <c r="L10" s="51">
        <v>0</v>
      </c>
      <c r="M10" s="51">
        <v>0</v>
      </c>
      <c r="N10" s="51">
        <v>0</v>
      </c>
      <c r="O10" s="49">
        <f>SUM(E10:N10)</f>
        <v>1802.5623996614252</v>
      </c>
      <c r="P10" s="49">
        <f>O10-D10</f>
        <v>467.2610595614251</v>
      </c>
      <c r="Q10" s="7"/>
    </row>
    <row r="11" spans="2:17" ht="29.25" customHeight="1" x14ac:dyDescent="0.35">
      <c r="B11" s="42">
        <f>B10+1</f>
        <v>43191</v>
      </c>
      <c r="C11" s="51">
        <v>6847.6991799999996</v>
      </c>
      <c r="D11" s="49">
        <f t="shared" si="0"/>
        <v>1335.3013401000001</v>
      </c>
      <c r="E11" s="51">
        <v>0</v>
      </c>
      <c r="F11" s="51">
        <v>0</v>
      </c>
      <c r="G11" s="49">
        <v>1769.1886029334</v>
      </c>
      <c r="H11" s="49">
        <v>23.69</v>
      </c>
      <c r="I11" s="51">
        <v>7.7337675499999996</v>
      </c>
      <c r="J11" s="51">
        <v>0</v>
      </c>
      <c r="K11" s="51">
        <v>0.95504045500000012</v>
      </c>
      <c r="L11" s="51">
        <v>0</v>
      </c>
      <c r="M11" s="51">
        <v>0</v>
      </c>
      <c r="N11" s="51">
        <v>0</v>
      </c>
      <c r="O11" s="49">
        <f t="shared" ref="O11:O23" si="1">SUM(E11:N11)</f>
        <v>1801.5674109384001</v>
      </c>
      <c r="P11" s="49">
        <f t="shared" ref="P11:P23" si="2">O11-D11</f>
        <v>466.26607083840008</v>
      </c>
      <c r="Q11" s="7"/>
    </row>
    <row r="12" spans="2:17" ht="29.25" customHeight="1" x14ac:dyDescent="0.35">
      <c r="B12" s="42">
        <f>B11+1</f>
        <v>43192</v>
      </c>
      <c r="C12" s="51">
        <v>6847.6991799999996</v>
      </c>
      <c r="D12" s="49">
        <f t="shared" si="0"/>
        <v>1335.3013401000001</v>
      </c>
      <c r="E12" s="51">
        <v>0</v>
      </c>
      <c r="F12" s="51">
        <v>0</v>
      </c>
      <c r="G12" s="49">
        <v>1769.4884930871301</v>
      </c>
      <c r="H12" s="49">
        <v>23.69</v>
      </c>
      <c r="I12" s="51">
        <v>8.3996921499999999</v>
      </c>
      <c r="J12" s="51">
        <v>0</v>
      </c>
      <c r="K12" s="51">
        <v>0.93353395500000003</v>
      </c>
      <c r="L12" s="51">
        <v>0</v>
      </c>
      <c r="M12" s="51">
        <v>0</v>
      </c>
      <c r="N12" s="51">
        <v>0</v>
      </c>
      <c r="O12" s="49">
        <f t="shared" si="1"/>
        <v>1802.5117191921302</v>
      </c>
      <c r="P12" s="49">
        <f t="shared" si="2"/>
        <v>467.2103790921301</v>
      </c>
      <c r="Q12" s="7"/>
    </row>
    <row r="13" spans="2:17" ht="29.25" customHeight="1" x14ac:dyDescent="0.35">
      <c r="B13" s="42">
        <f t="shared" ref="B13:B23" si="3">B12+1</f>
        <v>43193</v>
      </c>
      <c r="C13" s="51">
        <v>6847.6991799999996</v>
      </c>
      <c r="D13" s="49">
        <f t="shared" si="0"/>
        <v>1335.3013401000001</v>
      </c>
      <c r="E13" s="51">
        <v>0</v>
      </c>
      <c r="F13" s="51">
        <v>0</v>
      </c>
      <c r="G13" s="49">
        <v>1769.78838324086</v>
      </c>
      <c r="H13" s="49">
        <v>23.69</v>
      </c>
      <c r="I13" s="51">
        <v>6.9708749499999998</v>
      </c>
      <c r="J13" s="51">
        <v>0</v>
      </c>
      <c r="K13" s="51">
        <v>0.86635355500000011</v>
      </c>
      <c r="L13" s="51">
        <v>0</v>
      </c>
      <c r="M13" s="51">
        <v>0</v>
      </c>
      <c r="N13" s="51">
        <v>0</v>
      </c>
      <c r="O13" s="49">
        <f t="shared" si="1"/>
        <v>1801.31561174586</v>
      </c>
      <c r="P13" s="49">
        <f t="shared" si="2"/>
        <v>466.01427164585994</v>
      </c>
      <c r="Q13" s="7"/>
    </row>
    <row r="14" spans="2:17" ht="29.25" customHeight="1" x14ac:dyDescent="0.35">
      <c r="B14" s="42">
        <f t="shared" si="3"/>
        <v>43194</v>
      </c>
      <c r="C14" s="51">
        <v>6847.6991799999996</v>
      </c>
      <c r="D14" s="49">
        <f t="shared" si="0"/>
        <v>1335.3013401000001</v>
      </c>
      <c r="E14" s="51">
        <v>0</v>
      </c>
      <c r="F14" s="51">
        <v>0</v>
      </c>
      <c r="G14" s="49">
        <v>1804.8079982945901</v>
      </c>
      <c r="H14" s="49">
        <v>23.69</v>
      </c>
      <c r="I14" s="51">
        <v>7.0102648500000004</v>
      </c>
      <c r="J14" s="51">
        <v>0</v>
      </c>
      <c r="K14" s="51">
        <v>0.86635355500000011</v>
      </c>
      <c r="L14" s="51">
        <v>0</v>
      </c>
      <c r="M14" s="51">
        <v>0</v>
      </c>
      <c r="N14" s="51">
        <v>0</v>
      </c>
      <c r="O14" s="49">
        <f t="shared" si="1"/>
        <v>1836.3746166995902</v>
      </c>
      <c r="P14" s="49">
        <f t="shared" si="2"/>
        <v>501.07327659959014</v>
      </c>
      <c r="Q14" s="7"/>
    </row>
    <row r="15" spans="2:17" ht="29.25" customHeight="1" x14ac:dyDescent="0.35">
      <c r="B15" s="42">
        <f t="shared" si="3"/>
        <v>43195</v>
      </c>
      <c r="C15" s="51">
        <v>6847.6991799999996</v>
      </c>
      <c r="D15" s="49">
        <f t="shared" si="0"/>
        <v>1335.3013401000001</v>
      </c>
      <c r="E15" s="51">
        <v>0</v>
      </c>
      <c r="F15" s="51">
        <v>0</v>
      </c>
      <c r="G15" s="49">
        <v>1844.4845565473099</v>
      </c>
      <c r="H15" s="49">
        <v>23.69</v>
      </c>
      <c r="I15" s="51">
        <v>10.23350215</v>
      </c>
      <c r="J15" s="51">
        <v>0</v>
      </c>
      <c r="K15" s="51">
        <v>0.86635355500000011</v>
      </c>
      <c r="L15" s="51">
        <v>0</v>
      </c>
      <c r="M15" s="51">
        <v>0</v>
      </c>
      <c r="N15" s="51">
        <v>0</v>
      </c>
      <c r="O15" s="49">
        <f t="shared" si="1"/>
        <v>1879.27441225231</v>
      </c>
      <c r="P15" s="49">
        <f t="shared" si="2"/>
        <v>543.9730721523099</v>
      </c>
      <c r="Q15" s="7"/>
    </row>
    <row r="16" spans="2:17" ht="29.25" customHeight="1" x14ac:dyDescent="0.35">
      <c r="B16" s="42">
        <f t="shared" si="3"/>
        <v>43196</v>
      </c>
      <c r="C16" s="51">
        <v>6847.6991799999996</v>
      </c>
      <c r="D16" s="49">
        <f t="shared" si="0"/>
        <v>1335.3013401000001</v>
      </c>
      <c r="E16" s="51">
        <v>0</v>
      </c>
      <c r="F16" s="51">
        <v>0</v>
      </c>
      <c r="G16" s="49">
        <v>1963.9578892819206</v>
      </c>
      <c r="H16" s="49">
        <v>23.69</v>
      </c>
      <c r="I16" s="51">
        <v>10.9924643</v>
      </c>
      <c r="J16" s="51">
        <v>0</v>
      </c>
      <c r="K16" s="51">
        <v>0.86635355500000011</v>
      </c>
      <c r="L16" s="51">
        <v>0</v>
      </c>
      <c r="M16" s="51">
        <v>0</v>
      </c>
      <c r="N16" s="51">
        <v>0</v>
      </c>
      <c r="O16" s="49">
        <f t="shared" si="1"/>
        <v>1999.5067071369206</v>
      </c>
      <c r="P16" s="49">
        <f t="shared" si="2"/>
        <v>664.20536703692051</v>
      </c>
      <c r="Q16" s="7"/>
    </row>
    <row r="17" spans="2:17" ht="29.25" customHeight="1" x14ac:dyDescent="0.35">
      <c r="B17" s="42">
        <f t="shared" si="3"/>
        <v>43197</v>
      </c>
      <c r="C17" s="51">
        <v>6847.6991799999996</v>
      </c>
      <c r="D17" s="49">
        <f t="shared" si="0"/>
        <v>1335.3013401000001</v>
      </c>
      <c r="E17" s="51">
        <v>0</v>
      </c>
      <c r="F17" s="51">
        <v>0</v>
      </c>
      <c r="G17" s="49">
        <v>1964.2895099158604</v>
      </c>
      <c r="H17" s="49">
        <v>23.69</v>
      </c>
      <c r="I17" s="51">
        <v>9.7445322999999995</v>
      </c>
      <c r="J17" s="51">
        <v>0</v>
      </c>
      <c r="K17" s="51">
        <v>0.86635355500000011</v>
      </c>
      <c r="L17" s="51">
        <v>0</v>
      </c>
      <c r="M17" s="51">
        <v>0</v>
      </c>
      <c r="N17" s="51">
        <v>0</v>
      </c>
      <c r="O17" s="49">
        <f t="shared" si="1"/>
        <v>1998.5903957708604</v>
      </c>
      <c r="P17" s="49">
        <f t="shared" si="2"/>
        <v>663.28905567086031</v>
      </c>
      <c r="Q17" s="7"/>
    </row>
    <row r="18" spans="2:17" ht="29.25" customHeight="1" x14ac:dyDescent="0.35">
      <c r="B18" s="42">
        <f t="shared" si="3"/>
        <v>43198</v>
      </c>
      <c r="C18" s="51">
        <v>6847.6991799999996</v>
      </c>
      <c r="D18" s="49">
        <f t="shared" si="0"/>
        <v>1335.3013401000001</v>
      </c>
      <c r="E18" s="51">
        <v>0</v>
      </c>
      <c r="F18" s="51">
        <v>0</v>
      </c>
      <c r="G18" s="49">
        <v>1964.6211305488002</v>
      </c>
      <c r="H18" s="49">
        <v>23.69</v>
      </c>
      <c r="I18" s="51">
        <v>9.7445322999999995</v>
      </c>
      <c r="J18" s="51">
        <v>0</v>
      </c>
      <c r="K18" s="51">
        <v>0.86635355500000011</v>
      </c>
      <c r="L18" s="51">
        <v>0</v>
      </c>
      <c r="M18" s="51">
        <v>0</v>
      </c>
      <c r="N18" s="51">
        <v>0</v>
      </c>
      <c r="O18" s="49">
        <f t="shared" si="1"/>
        <v>1998.9220164038002</v>
      </c>
      <c r="P18" s="49">
        <f t="shared" si="2"/>
        <v>663.62067630380011</v>
      </c>
      <c r="Q18" s="7"/>
    </row>
    <row r="19" spans="2:17" ht="29.25" customHeight="1" x14ac:dyDescent="0.35">
      <c r="B19" s="42">
        <f t="shared" si="3"/>
        <v>43199</v>
      </c>
      <c r="C19" s="51">
        <v>6847.6991799999996</v>
      </c>
      <c r="D19" s="49">
        <f t="shared" si="0"/>
        <v>1335.3013401000001</v>
      </c>
      <c r="E19" s="51">
        <v>0</v>
      </c>
      <c r="F19" s="51">
        <v>0</v>
      </c>
      <c r="G19" s="49">
        <v>1964.9527511827396</v>
      </c>
      <c r="H19" s="49">
        <v>23.69</v>
      </c>
      <c r="I19" s="51">
        <v>16.292281299999999</v>
      </c>
      <c r="J19" s="51">
        <v>0</v>
      </c>
      <c r="K19" s="51">
        <v>0.86635355500000011</v>
      </c>
      <c r="L19" s="51">
        <v>0</v>
      </c>
      <c r="M19" s="51">
        <v>0</v>
      </c>
      <c r="N19" s="51">
        <v>0</v>
      </c>
      <c r="O19" s="49">
        <f t="shared" si="1"/>
        <v>2005.8013860377396</v>
      </c>
      <c r="P19" s="49">
        <f t="shared" si="2"/>
        <v>670.50004593773951</v>
      </c>
      <c r="Q19" s="7"/>
    </row>
    <row r="20" spans="2:17" ht="29.25" customHeight="1" x14ac:dyDescent="0.35">
      <c r="B20" s="42">
        <f t="shared" si="3"/>
        <v>43200</v>
      </c>
      <c r="C20" s="51">
        <v>6847.6991799999996</v>
      </c>
      <c r="D20" s="49">
        <f t="shared" si="0"/>
        <v>1335.3013401000001</v>
      </c>
      <c r="E20" s="51">
        <v>0</v>
      </c>
      <c r="F20" s="51">
        <v>0</v>
      </c>
      <c r="G20" s="49">
        <v>1965.2843718156796</v>
      </c>
      <c r="H20" s="49">
        <v>23.69</v>
      </c>
      <c r="I20" s="51">
        <v>17.516836600000001</v>
      </c>
      <c r="J20" s="51">
        <v>0</v>
      </c>
      <c r="K20" s="51">
        <v>0.86635355500000011</v>
      </c>
      <c r="L20" s="51">
        <v>0</v>
      </c>
      <c r="M20" s="51">
        <v>0</v>
      </c>
      <c r="N20" s="51">
        <v>0</v>
      </c>
      <c r="O20" s="49">
        <f t="shared" si="1"/>
        <v>2007.3575619706796</v>
      </c>
      <c r="P20" s="49">
        <f t="shared" si="2"/>
        <v>672.05622187067956</v>
      </c>
      <c r="Q20" s="7"/>
    </row>
    <row r="21" spans="2:17" ht="29.25" customHeight="1" x14ac:dyDescent="0.35">
      <c r="B21" s="42">
        <f t="shared" si="3"/>
        <v>43201</v>
      </c>
      <c r="C21" s="51">
        <v>6847.6991799999996</v>
      </c>
      <c r="D21" s="49">
        <f t="shared" si="0"/>
        <v>1335.3013401000001</v>
      </c>
      <c r="E21" s="51">
        <v>4.9340000000000002</v>
      </c>
      <c r="F21" s="51">
        <v>0</v>
      </c>
      <c r="G21" s="49">
        <v>1960.6679103886192</v>
      </c>
      <c r="H21" s="49">
        <v>23.69</v>
      </c>
      <c r="I21" s="51">
        <v>16.5243365</v>
      </c>
      <c r="J21" s="51">
        <v>0</v>
      </c>
      <c r="K21" s="51">
        <v>0.86635355500000011</v>
      </c>
      <c r="L21" s="51">
        <v>0</v>
      </c>
      <c r="M21" s="51">
        <v>0</v>
      </c>
      <c r="N21" s="51">
        <v>0</v>
      </c>
      <c r="O21" s="49">
        <f t="shared" si="1"/>
        <v>2006.6826004436191</v>
      </c>
      <c r="P21" s="49">
        <f t="shared" si="2"/>
        <v>671.38126034361903</v>
      </c>
      <c r="Q21" s="7"/>
    </row>
    <row r="22" spans="2:17" ht="29.25" customHeight="1" x14ac:dyDescent="0.35">
      <c r="B22" s="42">
        <f t="shared" si="3"/>
        <v>43202</v>
      </c>
      <c r="C22" s="51">
        <v>6847.6991799999996</v>
      </c>
      <c r="D22" s="49">
        <f t="shared" si="0"/>
        <v>1335.3013401000001</v>
      </c>
      <c r="E22" s="51">
        <v>0</v>
      </c>
      <c r="F22" s="51">
        <v>0</v>
      </c>
      <c r="G22" s="49">
        <v>1848.1190047875587</v>
      </c>
      <c r="H22" s="49">
        <v>23.69</v>
      </c>
      <c r="I22" s="51">
        <v>16.006359799999998</v>
      </c>
      <c r="J22" s="51">
        <v>0</v>
      </c>
      <c r="K22" s="51">
        <v>0.86635355500000011</v>
      </c>
      <c r="L22" s="51">
        <v>0</v>
      </c>
      <c r="M22" s="51">
        <v>0</v>
      </c>
      <c r="N22" s="51">
        <v>0</v>
      </c>
      <c r="O22" s="49">
        <f t="shared" si="1"/>
        <v>1888.6817181425586</v>
      </c>
      <c r="P22" s="49">
        <f t="shared" si="2"/>
        <v>553.3803780425585</v>
      </c>
      <c r="Q22" s="7"/>
    </row>
    <row r="23" spans="2:17" ht="29.25" customHeight="1" x14ac:dyDescent="0.35">
      <c r="B23" s="42">
        <f t="shared" si="3"/>
        <v>43203</v>
      </c>
      <c r="C23" s="51">
        <v>6847.6991799999996</v>
      </c>
      <c r="D23" s="49">
        <f t="shared" si="0"/>
        <v>1335.3013401000001</v>
      </c>
      <c r="E23" s="51">
        <v>0</v>
      </c>
      <c r="F23" s="51">
        <v>0</v>
      </c>
      <c r="G23" s="49">
        <v>1848.4302991864986</v>
      </c>
      <c r="H23" s="49">
        <v>23.69</v>
      </c>
      <c r="I23" s="51">
        <v>16.075628200000001</v>
      </c>
      <c r="J23" s="51">
        <v>0</v>
      </c>
      <c r="K23" s="51">
        <v>0.73665366500000007</v>
      </c>
      <c r="L23" s="51">
        <v>0</v>
      </c>
      <c r="M23" s="51">
        <v>0</v>
      </c>
      <c r="N23" s="51">
        <v>0</v>
      </c>
      <c r="O23" s="49">
        <f t="shared" si="1"/>
        <v>1888.9325810514986</v>
      </c>
      <c r="P23" s="49">
        <f t="shared" si="2"/>
        <v>553.63124095149851</v>
      </c>
      <c r="Q23" s="7"/>
    </row>
    <row r="24" spans="2:17" ht="29.25" customHeight="1" x14ac:dyDescent="0.35">
      <c r="B24" s="41" t="s">
        <v>4</v>
      </c>
      <c r="C24" s="10"/>
      <c r="D24" s="50">
        <f t="shared" ref="D24:P24" si="4">SUM(D10:D23)</f>
        <v>18694.218761400003</v>
      </c>
      <c r="E24" s="50">
        <f t="shared" si="4"/>
        <v>4.9340000000000002</v>
      </c>
      <c r="F24" s="50">
        <f t="shared" si="4"/>
        <v>0</v>
      </c>
      <c r="G24" s="50">
        <f t="shared" si="4"/>
        <v>26206.969613967391</v>
      </c>
      <c r="H24" s="50">
        <f t="shared" si="4"/>
        <v>331.66</v>
      </c>
      <c r="I24" s="50">
        <f t="shared" si="4"/>
        <v>160.97884050000002</v>
      </c>
      <c r="J24" s="50">
        <f t="shared" si="4"/>
        <v>0</v>
      </c>
      <c r="K24" s="50">
        <f t="shared" si="4"/>
        <v>13.538682980000001</v>
      </c>
      <c r="L24" s="50">
        <f t="shared" si="4"/>
        <v>0</v>
      </c>
      <c r="M24" s="50">
        <f t="shared" si="4"/>
        <v>0</v>
      </c>
      <c r="N24" s="50">
        <f t="shared" si="4"/>
        <v>0</v>
      </c>
      <c r="O24" s="50">
        <f t="shared" si="4"/>
        <v>26718.081137447392</v>
      </c>
      <c r="P24" s="50">
        <f t="shared" si="4"/>
        <v>8023.8623760473929</v>
      </c>
      <c r="Q24" s="7"/>
    </row>
    <row r="25" spans="2:17" ht="29.25" customHeight="1" x14ac:dyDescent="0.35">
      <c r="B25" s="41" t="s">
        <v>3</v>
      </c>
      <c r="C25" s="10"/>
      <c r="D25" s="50">
        <f t="shared" ref="D25:P25" si="5">AVERAGE(D10:D23)</f>
        <v>1335.3013401000003</v>
      </c>
      <c r="E25" s="50">
        <f t="shared" si="5"/>
        <v>0.35242857142857142</v>
      </c>
      <c r="F25" s="50">
        <f t="shared" si="5"/>
        <v>0</v>
      </c>
      <c r="G25" s="50">
        <f t="shared" si="5"/>
        <v>1871.9264009976707</v>
      </c>
      <c r="H25" s="50">
        <f t="shared" si="5"/>
        <v>23.69</v>
      </c>
      <c r="I25" s="50">
        <f t="shared" si="5"/>
        <v>11.498488607142859</v>
      </c>
      <c r="J25" s="50">
        <f t="shared" si="5"/>
        <v>0</v>
      </c>
      <c r="K25" s="50">
        <f t="shared" si="5"/>
        <v>0.96704878428571439</v>
      </c>
      <c r="L25" s="50">
        <f t="shared" si="5"/>
        <v>0</v>
      </c>
      <c r="M25" s="50">
        <f t="shared" si="5"/>
        <v>0</v>
      </c>
      <c r="N25" s="50">
        <f t="shared" si="5"/>
        <v>0</v>
      </c>
      <c r="O25" s="50">
        <f t="shared" si="5"/>
        <v>1908.434366960528</v>
      </c>
      <c r="P25" s="50">
        <f t="shared" si="5"/>
        <v>573.13302686052805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1"/>
      <c r="G31" s="1"/>
      <c r="H31" s="22"/>
      <c r="I31" s="22"/>
      <c r="J31" s="22"/>
      <c r="K31" s="22"/>
      <c r="L31" s="22"/>
      <c r="M31" s="22"/>
      <c r="N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1"/>
      <c r="G32" s="1"/>
      <c r="H32" s="22"/>
      <c r="I32" s="2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95" top="0.75" bottom="0.75" header="0.3" footer="0.3"/>
  <pageSetup paperSize="9" scale="4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1:R37"/>
  <sheetViews>
    <sheetView topLeftCell="A7" zoomScale="46" zoomScaleNormal="46" workbookViewId="0">
      <selection activeCell="K13" sqref="K13"/>
    </sheetView>
  </sheetViews>
  <sheetFormatPr defaultRowHeight="15" x14ac:dyDescent="0.25"/>
  <cols>
    <col min="2" max="2" width="17.710937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30.85546875" customWidth="1"/>
    <col min="9" max="9" width="16.5703125" bestFit="1" customWidth="1"/>
    <col min="10" max="10" width="12.85546875" customWidth="1"/>
    <col min="11" max="11" width="23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5.5703125" customWidth="1"/>
  </cols>
  <sheetData>
    <row r="1" spans="2:18" ht="23.25" x14ac:dyDescent="0.35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"/>
      <c r="O1" s="8"/>
      <c r="P1" s="8"/>
      <c r="Q1" s="1"/>
    </row>
    <row r="2" spans="2:18" ht="23.25" x14ac:dyDescent="0.35">
      <c r="B2" s="45" t="s">
        <v>1</v>
      </c>
      <c r="C2" s="1"/>
      <c r="D2" s="1"/>
      <c r="E2" s="8"/>
      <c r="F2" s="26" t="s">
        <v>20</v>
      </c>
      <c r="G2" s="29"/>
      <c r="H2" s="29"/>
      <c r="I2" s="29"/>
      <c r="J2" s="29"/>
      <c r="K2" s="29"/>
      <c r="L2" s="30"/>
      <c r="M2" s="31"/>
      <c r="N2" s="8"/>
      <c r="O2" s="8"/>
      <c r="P2" s="8"/>
      <c r="Q2" s="1"/>
    </row>
    <row r="3" spans="2:18" ht="21" x14ac:dyDescent="0.35">
      <c r="B3" s="45" t="s">
        <v>52</v>
      </c>
      <c r="C3" s="1"/>
      <c r="D3" s="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"/>
    </row>
    <row r="4" spans="2:18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102</v>
      </c>
      <c r="H4" s="2"/>
      <c r="I4" s="2"/>
      <c r="J4" s="2"/>
      <c r="K4" s="2"/>
      <c r="L4" s="2"/>
      <c r="M4" s="2"/>
      <c r="N4" s="2" t="s">
        <v>45</v>
      </c>
      <c r="O4" s="2"/>
      <c r="P4" s="2"/>
      <c r="Q4" s="3"/>
    </row>
    <row r="5" spans="2:18" ht="21" x14ac:dyDescent="0.35">
      <c r="B5" s="45" t="s">
        <v>50</v>
      </c>
      <c r="C5" s="1"/>
      <c r="D5" s="3"/>
      <c r="E5" s="2"/>
      <c r="F5" s="11"/>
      <c r="G5" s="11"/>
      <c r="H5" s="11"/>
      <c r="I5" s="11"/>
      <c r="J5" s="11"/>
      <c r="K5" s="11"/>
      <c r="L5" s="2"/>
      <c r="M5" s="2"/>
      <c r="N5" s="2"/>
      <c r="O5" s="2"/>
      <c r="P5" s="2"/>
      <c r="Q5" s="3"/>
    </row>
    <row r="6" spans="2:18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2:18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2:18" s="33" customFormat="1" ht="84" x14ac:dyDescent="0.25">
      <c r="B8" s="34" t="s">
        <v>21</v>
      </c>
      <c r="C8" s="35" t="s">
        <v>103</v>
      </c>
      <c r="D8" s="35" t="s">
        <v>23</v>
      </c>
      <c r="E8" s="34" t="s">
        <v>24</v>
      </c>
      <c r="F8" s="34" t="s">
        <v>25</v>
      </c>
      <c r="G8" s="34" t="s">
        <v>26</v>
      </c>
      <c r="H8" s="59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2:18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2:18" ht="29.25" customHeight="1" x14ac:dyDescent="0.35">
      <c r="B10" s="42">
        <v>43568</v>
      </c>
      <c r="C10" s="51">
        <v>7767.25</v>
      </c>
      <c r="D10" s="51">
        <v>1475.78</v>
      </c>
      <c r="E10" s="49">
        <v>313.54540757000001</v>
      </c>
      <c r="F10" s="51">
        <v>0</v>
      </c>
      <c r="G10" s="49">
        <v>1545.7613834860001</v>
      </c>
      <c r="H10" s="51">
        <v>54.025540194928602</v>
      </c>
      <c r="I10" s="51">
        <v>86.480589850000001</v>
      </c>
      <c r="J10" s="51">
        <v>0</v>
      </c>
      <c r="K10" s="51">
        <v>0.28454699100000003</v>
      </c>
      <c r="L10" s="51">
        <v>0</v>
      </c>
      <c r="M10" s="51">
        <v>0</v>
      </c>
      <c r="N10" s="51">
        <v>0</v>
      </c>
      <c r="O10" s="49">
        <f>SUM(E10:N10)</f>
        <v>2000.0974680919287</v>
      </c>
      <c r="P10" s="49">
        <f>O10-D10</f>
        <v>524.31746809192873</v>
      </c>
      <c r="Q10" s="7"/>
    </row>
    <row r="11" spans="2:18" ht="29.25" customHeight="1" x14ac:dyDescent="0.35">
      <c r="B11" s="42">
        <f>B10+1</f>
        <v>43569</v>
      </c>
      <c r="C11" s="51">
        <v>7767.25</v>
      </c>
      <c r="D11" s="51">
        <v>1475.78</v>
      </c>
      <c r="E11" s="49">
        <v>313.54265820899997</v>
      </c>
      <c r="F11" s="51">
        <v>0</v>
      </c>
      <c r="G11" s="49">
        <v>1546.0409634940002</v>
      </c>
      <c r="H11" s="51">
        <v>54.025540194928602</v>
      </c>
      <c r="I11" s="51">
        <v>85.618999849999994</v>
      </c>
      <c r="J11" s="51">
        <v>0</v>
      </c>
      <c r="K11" s="51">
        <v>0.28454699100000003</v>
      </c>
      <c r="L11" s="51">
        <v>0</v>
      </c>
      <c r="M11" s="51">
        <v>0</v>
      </c>
      <c r="N11" s="51">
        <v>0</v>
      </c>
      <c r="O11" s="49">
        <f t="shared" ref="O11:O23" si="0">SUM(E11:N11)</f>
        <v>1999.5127087389287</v>
      </c>
      <c r="P11" s="49">
        <f t="shared" ref="P11:P23" si="1">O11-D11</f>
        <v>523.73270873892875</v>
      </c>
      <c r="Q11" s="7"/>
    </row>
    <row r="12" spans="2:18" ht="29.25" customHeight="1" x14ac:dyDescent="0.35">
      <c r="B12" s="42">
        <f>B11+1</f>
        <v>43570</v>
      </c>
      <c r="C12" s="51">
        <v>7767.25</v>
      </c>
      <c r="D12" s="51">
        <v>1475.78</v>
      </c>
      <c r="E12" s="49">
        <v>313.53990884799998</v>
      </c>
      <c r="F12" s="51">
        <v>0</v>
      </c>
      <c r="G12" s="49">
        <v>1546.320543498</v>
      </c>
      <c r="H12" s="51">
        <v>54.025540194928602</v>
      </c>
      <c r="I12" s="51">
        <v>93.833616050000003</v>
      </c>
      <c r="J12" s="51">
        <v>0</v>
      </c>
      <c r="K12" s="51">
        <v>0.43454699099999999</v>
      </c>
      <c r="L12" s="51">
        <v>0</v>
      </c>
      <c r="M12" s="51">
        <v>0</v>
      </c>
      <c r="N12" s="51">
        <v>0</v>
      </c>
      <c r="O12" s="49">
        <f t="shared" si="0"/>
        <v>2008.1541555819285</v>
      </c>
      <c r="P12" s="49">
        <f t="shared" si="1"/>
        <v>532.37415558192856</v>
      </c>
      <c r="Q12" s="7"/>
    </row>
    <row r="13" spans="2:18" ht="29.25" customHeight="1" x14ac:dyDescent="0.35">
      <c r="B13" s="42">
        <f t="shared" ref="B13:B23" si="2">B12+1</f>
        <v>43571</v>
      </c>
      <c r="C13" s="51">
        <v>7767.25</v>
      </c>
      <c r="D13" s="51">
        <v>1475.78</v>
      </c>
      <c r="E13" s="49">
        <v>313.53715948700005</v>
      </c>
      <c r="F13" s="51">
        <v>0</v>
      </c>
      <c r="G13" s="49">
        <v>1510.9016105390001</v>
      </c>
      <c r="H13" s="51">
        <v>54.025540194928602</v>
      </c>
      <c r="I13" s="51">
        <v>96.418810250000007</v>
      </c>
      <c r="J13" s="51">
        <v>0</v>
      </c>
      <c r="K13" s="51">
        <v>0.42087710599999995</v>
      </c>
      <c r="L13" s="51">
        <v>0</v>
      </c>
      <c r="M13" s="51">
        <v>0</v>
      </c>
      <c r="N13" s="51">
        <v>0</v>
      </c>
      <c r="O13" s="49">
        <f t="shared" si="0"/>
        <v>1975.3039975769289</v>
      </c>
      <c r="P13" s="49">
        <f t="shared" si="1"/>
        <v>499.52399757692888</v>
      </c>
      <c r="Q13" s="7"/>
      <c r="R13" s="78"/>
    </row>
    <row r="14" spans="2:18" ht="29.25" customHeight="1" x14ac:dyDescent="0.35">
      <c r="B14" s="42">
        <f t="shared" si="2"/>
        <v>43572</v>
      </c>
      <c r="C14" s="51">
        <v>7767.25</v>
      </c>
      <c r="D14" s="51">
        <v>1475.78</v>
      </c>
      <c r="E14" s="49">
        <v>313.53441012600001</v>
      </c>
      <c r="F14" s="51">
        <v>0</v>
      </c>
      <c r="G14" s="49">
        <v>1511.1743261450001</v>
      </c>
      <c r="H14" s="51">
        <v>54.025540194928602</v>
      </c>
      <c r="I14" s="51">
        <v>108.92035955</v>
      </c>
      <c r="J14" s="51">
        <v>0</v>
      </c>
      <c r="K14" s="51">
        <v>0.41832014000000001</v>
      </c>
      <c r="L14" s="51">
        <v>0</v>
      </c>
      <c r="M14" s="51">
        <v>0</v>
      </c>
      <c r="N14" s="51">
        <v>0</v>
      </c>
      <c r="O14" s="49">
        <f t="shared" si="0"/>
        <v>1988.072956155929</v>
      </c>
      <c r="P14" s="49">
        <f t="shared" si="1"/>
        <v>512.29295615592901</v>
      </c>
      <c r="Q14" s="7"/>
    </row>
    <row r="15" spans="2:18" ht="29.25" customHeight="1" x14ac:dyDescent="0.35">
      <c r="B15" s="42">
        <f t="shared" si="2"/>
        <v>43573</v>
      </c>
      <c r="C15" s="51">
        <v>7767.25</v>
      </c>
      <c r="D15" s="51">
        <v>1475.78</v>
      </c>
      <c r="E15" s="51">
        <v>313.53166076499997</v>
      </c>
      <c r="F15" s="51">
        <v>0</v>
      </c>
      <c r="G15" s="49">
        <v>1472.5276283759999</v>
      </c>
      <c r="H15" s="51">
        <v>54.025540194928602</v>
      </c>
      <c r="I15" s="51">
        <v>111.81102905</v>
      </c>
      <c r="J15" s="51">
        <v>0</v>
      </c>
      <c r="K15" s="51">
        <v>0.41640294</v>
      </c>
      <c r="L15" s="51">
        <v>0</v>
      </c>
      <c r="M15" s="51">
        <v>0</v>
      </c>
      <c r="N15" s="51">
        <v>0</v>
      </c>
      <c r="O15" s="49">
        <f t="shared" si="0"/>
        <v>1952.3122613259284</v>
      </c>
      <c r="P15" s="49">
        <f t="shared" si="1"/>
        <v>476.5322613259284</v>
      </c>
      <c r="Q15" s="7"/>
    </row>
    <row r="16" spans="2:18" ht="29.25" customHeight="1" x14ac:dyDescent="0.35">
      <c r="B16" s="42">
        <f t="shared" si="2"/>
        <v>43574</v>
      </c>
      <c r="C16" s="51">
        <v>7767.25</v>
      </c>
      <c r="D16" s="51">
        <v>1475.78</v>
      </c>
      <c r="E16" s="51">
        <v>313.52891140399998</v>
      </c>
      <c r="F16" s="51">
        <v>0</v>
      </c>
      <c r="G16" s="49">
        <v>1472.7937391200001</v>
      </c>
      <c r="H16" s="51">
        <v>54.025540194928602</v>
      </c>
      <c r="I16" s="51">
        <v>119.53197675</v>
      </c>
      <c r="J16" s="51">
        <v>0</v>
      </c>
      <c r="K16" s="51">
        <v>0.41640294</v>
      </c>
      <c r="L16" s="51">
        <v>0</v>
      </c>
      <c r="M16" s="51">
        <v>0</v>
      </c>
      <c r="N16" s="51">
        <v>0</v>
      </c>
      <c r="O16" s="49">
        <f t="shared" si="0"/>
        <v>1960.2965704089286</v>
      </c>
      <c r="P16" s="49">
        <f t="shared" si="1"/>
        <v>484.5165704089286</v>
      </c>
      <c r="Q16" s="7"/>
    </row>
    <row r="17" spans="2:17" ht="29.25" customHeight="1" x14ac:dyDescent="0.35">
      <c r="B17" s="42">
        <f t="shared" si="2"/>
        <v>43575</v>
      </c>
      <c r="C17" s="51">
        <v>7767.25</v>
      </c>
      <c r="D17" s="51">
        <v>1475.78</v>
      </c>
      <c r="E17" s="51">
        <v>313.526162043</v>
      </c>
      <c r="F17" s="51">
        <v>0</v>
      </c>
      <c r="G17" s="49">
        <v>1473.0598498670001</v>
      </c>
      <c r="H17" s="51">
        <v>54.025540194928602</v>
      </c>
      <c r="I17" s="51">
        <v>104.23474245</v>
      </c>
      <c r="J17" s="51">
        <v>0</v>
      </c>
      <c r="K17" s="51">
        <v>0.40637407999999997</v>
      </c>
      <c r="L17" s="51">
        <v>0</v>
      </c>
      <c r="M17" s="51">
        <v>0</v>
      </c>
      <c r="N17" s="51">
        <v>0</v>
      </c>
      <c r="O17" s="49">
        <f t="shared" si="0"/>
        <v>1945.252668634929</v>
      </c>
      <c r="P17" s="49">
        <f t="shared" si="1"/>
        <v>469.47266863492905</v>
      </c>
      <c r="Q17" s="7"/>
    </row>
    <row r="18" spans="2:17" ht="29.25" customHeight="1" x14ac:dyDescent="0.35">
      <c r="B18" s="42">
        <f t="shared" si="2"/>
        <v>43576</v>
      </c>
      <c r="C18" s="51">
        <v>7767.25</v>
      </c>
      <c r="D18" s="51">
        <v>1475.78</v>
      </c>
      <c r="E18" s="51">
        <v>313.52341268099997</v>
      </c>
      <c r="F18" s="51">
        <v>0</v>
      </c>
      <c r="G18" s="49">
        <v>1473.325960611</v>
      </c>
      <c r="H18" s="51">
        <v>54.025540194928602</v>
      </c>
      <c r="I18" s="51">
        <v>103.58017245000001</v>
      </c>
      <c r="J18" s="51">
        <v>0</v>
      </c>
      <c r="K18" s="51">
        <v>0.40637407999999997</v>
      </c>
      <c r="L18" s="51">
        <v>0</v>
      </c>
      <c r="M18" s="51">
        <v>0</v>
      </c>
      <c r="N18" s="51">
        <v>0</v>
      </c>
      <c r="O18" s="49">
        <f t="shared" si="0"/>
        <v>1944.8614600169287</v>
      </c>
      <c r="P18" s="49">
        <f t="shared" si="1"/>
        <v>469.08146001692876</v>
      </c>
      <c r="Q18" s="7"/>
    </row>
    <row r="19" spans="2:17" ht="29.25" customHeight="1" x14ac:dyDescent="0.35">
      <c r="B19" s="42">
        <f t="shared" si="2"/>
        <v>43577</v>
      </c>
      <c r="C19" s="51">
        <v>7767.25</v>
      </c>
      <c r="D19" s="51">
        <v>1475.78</v>
      </c>
      <c r="E19" s="51">
        <v>313.52066331999993</v>
      </c>
      <c r="F19" s="51">
        <v>0</v>
      </c>
      <c r="G19" s="49">
        <v>1458.6565440280001</v>
      </c>
      <c r="H19" s="51">
        <v>54.025540194928602</v>
      </c>
      <c r="I19" s="51">
        <v>107.71824015</v>
      </c>
      <c r="J19" s="51">
        <v>0</v>
      </c>
      <c r="K19" s="51">
        <v>0.40293397999999997</v>
      </c>
      <c r="L19" s="51">
        <v>0</v>
      </c>
      <c r="M19" s="51">
        <v>0</v>
      </c>
      <c r="N19" s="51">
        <v>0</v>
      </c>
      <c r="O19" s="49">
        <f t="shared" si="0"/>
        <v>1934.3239216729287</v>
      </c>
      <c r="P19" s="49">
        <f t="shared" si="1"/>
        <v>458.54392167292872</v>
      </c>
      <c r="Q19" s="7"/>
    </row>
    <row r="20" spans="2:17" ht="29.25" customHeight="1" x14ac:dyDescent="0.35">
      <c r="B20" s="42">
        <f t="shared" si="2"/>
        <v>43578</v>
      </c>
      <c r="C20" s="51">
        <v>7767.25</v>
      </c>
      <c r="D20" s="51">
        <v>1475.78</v>
      </c>
      <c r="E20" s="51">
        <v>313.51791395800007</v>
      </c>
      <c r="F20" s="51">
        <v>0</v>
      </c>
      <c r="G20" s="51">
        <v>1409.125416653</v>
      </c>
      <c r="H20" s="51">
        <v>54.025540194928602</v>
      </c>
      <c r="I20" s="51">
        <v>112.94368475</v>
      </c>
      <c r="J20" s="51">
        <v>0</v>
      </c>
      <c r="K20" s="51">
        <v>0.29703457999999999</v>
      </c>
      <c r="L20" s="51">
        <v>0</v>
      </c>
      <c r="M20" s="51">
        <v>0</v>
      </c>
      <c r="N20" s="51">
        <v>0</v>
      </c>
      <c r="O20" s="49">
        <f t="shared" si="0"/>
        <v>1889.9095901359287</v>
      </c>
      <c r="P20" s="49">
        <f t="shared" si="1"/>
        <v>414.12959013592877</v>
      </c>
      <c r="Q20" s="7"/>
    </row>
    <row r="21" spans="2:17" ht="29.25" customHeight="1" x14ac:dyDescent="0.35">
      <c r="B21" s="42">
        <f t="shared" si="2"/>
        <v>43579</v>
      </c>
      <c r="C21" s="51">
        <v>7767.25</v>
      </c>
      <c r="D21" s="51">
        <v>1475.78</v>
      </c>
      <c r="E21" s="51">
        <v>313.51516459700002</v>
      </c>
      <c r="F21" s="51">
        <v>0</v>
      </c>
      <c r="G21" s="51">
        <v>1404.3649295279999</v>
      </c>
      <c r="H21" s="51">
        <v>54.025540194928602</v>
      </c>
      <c r="I21" s="51">
        <v>113.42909795</v>
      </c>
      <c r="J21" s="51">
        <v>0</v>
      </c>
      <c r="K21" s="51">
        <v>0.29703457999999999</v>
      </c>
      <c r="L21" s="51">
        <v>0</v>
      </c>
      <c r="M21" s="51">
        <v>0</v>
      </c>
      <c r="N21" s="51">
        <v>0</v>
      </c>
      <c r="O21" s="49">
        <f t="shared" si="0"/>
        <v>1885.6317668499285</v>
      </c>
      <c r="P21" s="49">
        <f t="shared" si="1"/>
        <v>409.85176684992848</v>
      </c>
      <c r="Q21" s="7"/>
    </row>
    <row r="22" spans="2:17" ht="29.25" customHeight="1" x14ac:dyDescent="0.35">
      <c r="B22" s="42">
        <f t="shared" si="2"/>
        <v>43580</v>
      </c>
      <c r="C22" s="51">
        <v>7767.25</v>
      </c>
      <c r="D22" s="51">
        <v>1475.78</v>
      </c>
      <c r="E22" s="51">
        <v>313.51241523499993</v>
      </c>
      <c r="F22" s="51">
        <v>0</v>
      </c>
      <c r="G22" s="51">
        <v>1409.6333440930002</v>
      </c>
      <c r="H22" s="51">
        <v>54.025540194928602</v>
      </c>
      <c r="I22" s="51">
        <v>107.70750895</v>
      </c>
      <c r="J22" s="51">
        <v>0</v>
      </c>
      <c r="K22" s="51">
        <v>0.29703457999999999</v>
      </c>
      <c r="L22" s="51">
        <v>0</v>
      </c>
      <c r="M22" s="51">
        <v>0</v>
      </c>
      <c r="N22" s="51">
        <v>0</v>
      </c>
      <c r="O22" s="49">
        <f t="shared" si="0"/>
        <v>1885.1758430529287</v>
      </c>
      <c r="P22" s="49">
        <f t="shared" si="1"/>
        <v>409.39584305292874</v>
      </c>
      <c r="Q22" s="7"/>
    </row>
    <row r="23" spans="2:17" ht="29.25" customHeight="1" x14ac:dyDescent="0.35">
      <c r="B23" s="42">
        <f t="shared" si="2"/>
        <v>43581</v>
      </c>
      <c r="C23" s="51">
        <v>7767.25</v>
      </c>
      <c r="D23" s="51">
        <v>1475.78</v>
      </c>
      <c r="E23" s="51">
        <v>313.50966587400006</v>
      </c>
      <c r="F23" s="51">
        <v>0</v>
      </c>
      <c r="G23" s="51">
        <v>1384.520817356</v>
      </c>
      <c r="H23" s="51">
        <v>54.025540194928602</v>
      </c>
      <c r="I23" s="51">
        <v>96.556487349999998</v>
      </c>
      <c r="J23" s="51">
        <v>0</v>
      </c>
      <c r="K23" s="51">
        <v>0.29703457999999999</v>
      </c>
      <c r="L23" s="51">
        <v>0</v>
      </c>
      <c r="M23" s="51">
        <v>0</v>
      </c>
      <c r="N23" s="51">
        <v>0</v>
      </c>
      <c r="O23" s="49">
        <f t="shared" si="0"/>
        <v>1848.9095453549287</v>
      </c>
      <c r="P23" s="49">
        <f t="shared" si="1"/>
        <v>373.12954535492872</v>
      </c>
      <c r="Q23" s="7"/>
    </row>
    <row r="24" spans="2:17" ht="29.25" customHeight="1" x14ac:dyDescent="0.35">
      <c r="B24" s="41" t="s">
        <v>4</v>
      </c>
      <c r="C24" s="51"/>
      <c r="D24" s="50">
        <f t="shared" ref="D24:P24" si="3">SUM(D10:D23)</f>
        <v>20660.920000000002</v>
      </c>
      <c r="E24" s="50">
        <f t="shared" si="3"/>
        <v>4389.3855141170006</v>
      </c>
      <c r="F24" s="50">
        <f t="shared" si="3"/>
        <v>0</v>
      </c>
      <c r="G24" s="50">
        <f>SUM(G10:G23)</f>
        <v>20618.207056794003</v>
      </c>
      <c r="H24" s="80">
        <f>SUM(H10:H23)</f>
        <v>756.35756272900039</v>
      </c>
      <c r="I24" s="50">
        <f>SUM(I10:I23)</f>
        <v>1448.7853153999999</v>
      </c>
      <c r="J24" s="50">
        <f t="shared" si="3"/>
        <v>0</v>
      </c>
      <c r="K24" s="50">
        <f>SUM(K10:K23)</f>
        <v>5.0794645589999998</v>
      </c>
      <c r="L24" s="50">
        <f t="shared" si="3"/>
        <v>0</v>
      </c>
      <c r="M24" s="50">
        <f t="shared" si="3"/>
        <v>0</v>
      </c>
      <c r="N24" s="50">
        <f t="shared" si="3"/>
        <v>0</v>
      </c>
      <c r="O24" s="50">
        <f t="shared" si="3"/>
        <v>27217.814913598999</v>
      </c>
      <c r="P24" s="50">
        <f t="shared" si="3"/>
        <v>6556.8949135990024</v>
      </c>
      <c r="Q24" s="7"/>
    </row>
    <row r="25" spans="2:17" ht="29.25" customHeight="1" x14ac:dyDescent="0.35">
      <c r="B25" s="41" t="s">
        <v>3</v>
      </c>
      <c r="C25" s="51"/>
      <c r="D25" s="50">
        <f t="shared" ref="D25:P25" si="4">AVERAGE(D10:D23)</f>
        <v>1475.7800000000002</v>
      </c>
      <c r="E25" s="50">
        <f t="shared" si="4"/>
        <v>313.52753672264288</v>
      </c>
      <c r="F25" s="50">
        <f t="shared" si="4"/>
        <v>0</v>
      </c>
      <c r="G25" s="50">
        <f>AVERAGE(G10:G23)</f>
        <v>1472.7290754852859</v>
      </c>
      <c r="H25" s="50">
        <f t="shared" si="4"/>
        <v>54.025540194928602</v>
      </c>
      <c r="I25" s="50">
        <f>AVERAGE(I10:I23)</f>
        <v>103.48466538571428</v>
      </c>
      <c r="J25" s="50">
        <f t="shared" si="4"/>
        <v>0</v>
      </c>
      <c r="K25" s="50">
        <f>AVERAGE(I10:I23)</f>
        <v>103.48466538571428</v>
      </c>
      <c r="L25" s="50">
        <f t="shared" si="4"/>
        <v>0</v>
      </c>
      <c r="M25" s="50">
        <f t="shared" si="4"/>
        <v>0</v>
      </c>
      <c r="N25" s="50">
        <f t="shared" si="4"/>
        <v>0</v>
      </c>
      <c r="O25" s="50">
        <f t="shared" si="4"/>
        <v>1944.1296366856427</v>
      </c>
      <c r="P25" s="50">
        <f t="shared" si="4"/>
        <v>468.34963668564302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1"/>
      <c r="G31" s="1"/>
      <c r="H31" s="22"/>
      <c r="I31" s="22"/>
      <c r="J31" s="22"/>
      <c r="K31" s="22"/>
      <c r="L31" s="22"/>
      <c r="M31" s="22"/>
      <c r="N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1"/>
      <c r="G32" s="1"/>
      <c r="H32" s="22"/>
      <c r="I32" s="2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1:R37"/>
  <sheetViews>
    <sheetView zoomScale="50" zoomScaleNormal="50" workbookViewId="0">
      <selection activeCell="L1" sqref="L1:M2"/>
    </sheetView>
  </sheetViews>
  <sheetFormatPr defaultRowHeight="15" x14ac:dyDescent="0.25"/>
  <cols>
    <col min="2" max="2" width="17.710937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30.85546875" customWidth="1"/>
    <col min="9" max="9" width="11.5703125" customWidth="1"/>
    <col min="10" max="10" width="12.85546875" customWidth="1"/>
    <col min="11" max="11" width="23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5.5703125" customWidth="1"/>
  </cols>
  <sheetData>
    <row r="1" spans="2:18" ht="23.25" x14ac:dyDescent="0.35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51"/>
      <c r="M1" s="84"/>
      <c r="N1" s="8"/>
      <c r="O1" s="8"/>
      <c r="P1" s="8"/>
      <c r="Q1" s="1"/>
    </row>
    <row r="2" spans="2:18" ht="23.25" x14ac:dyDescent="0.35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29"/>
      <c r="L2" s="30"/>
      <c r="M2" s="31"/>
      <c r="N2" s="8"/>
      <c r="O2" s="8"/>
      <c r="P2" s="8"/>
      <c r="Q2" s="1"/>
    </row>
    <row r="3" spans="2:18" ht="21" x14ac:dyDescent="0.35">
      <c r="B3" s="45" t="s">
        <v>52</v>
      </c>
      <c r="C3" s="1"/>
      <c r="D3" s="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"/>
    </row>
    <row r="4" spans="2:18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105</v>
      </c>
      <c r="H4" s="2"/>
      <c r="I4" s="2"/>
      <c r="J4" s="2"/>
      <c r="K4" s="2"/>
      <c r="L4" s="2"/>
      <c r="M4" s="2"/>
      <c r="N4" s="2" t="s">
        <v>45</v>
      </c>
      <c r="O4" s="2"/>
      <c r="P4" s="2"/>
      <c r="Q4" s="3"/>
    </row>
    <row r="5" spans="2:18" ht="21" x14ac:dyDescent="0.35">
      <c r="B5" s="45" t="s">
        <v>50</v>
      </c>
      <c r="C5" s="1"/>
      <c r="D5" s="3"/>
      <c r="E5" s="2"/>
      <c r="F5" s="11"/>
      <c r="G5" s="11"/>
      <c r="H5" s="11"/>
      <c r="I5" s="11"/>
      <c r="J5" s="11"/>
      <c r="K5" s="11"/>
      <c r="L5" s="2"/>
      <c r="M5" s="2"/>
      <c r="N5" s="2"/>
      <c r="O5" s="2"/>
      <c r="P5" s="2"/>
      <c r="Q5" s="3"/>
    </row>
    <row r="6" spans="2:18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2:18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2:18" s="33" customFormat="1" ht="84" x14ac:dyDescent="0.25">
      <c r="B8" s="34" t="s">
        <v>21</v>
      </c>
      <c r="C8" s="35" t="s">
        <v>106</v>
      </c>
      <c r="D8" s="35" t="s">
        <v>23</v>
      </c>
      <c r="E8" s="34" t="s">
        <v>24</v>
      </c>
      <c r="F8" s="34" t="s">
        <v>25</v>
      </c>
      <c r="G8" s="34" t="s">
        <v>26</v>
      </c>
      <c r="H8" s="53" t="s">
        <v>27</v>
      </c>
      <c r="I8" s="54" t="s">
        <v>28</v>
      </c>
      <c r="J8" s="53" t="s">
        <v>15</v>
      </c>
      <c r="K8" s="57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2:18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2:18" ht="29.25" customHeight="1" x14ac:dyDescent="0.35">
      <c r="B10" s="42">
        <v>43582</v>
      </c>
      <c r="C10" s="51">
        <v>8192.0400000000009</v>
      </c>
      <c r="D10" s="51">
        <v>1556.4876000000002</v>
      </c>
      <c r="E10" s="49">
        <v>313.50691651200003</v>
      </c>
      <c r="F10" s="51">
        <v>0</v>
      </c>
      <c r="G10" s="49">
        <v>1384.7704237149997</v>
      </c>
      <c r="H10" s="51">
        <v>76.484386702357128</v>
      </c>
      <c r="I10" s="51">
        <v>98.021105950000006</v>
      </c>
      <c r="J10" s="51">
        <v>0</v>
      </c>
      <c r="K10" s="51">
        <v>0.29703457999999999</v>
      </c>
      <c r="L10" s="51">
        <v>0</v>
      </c>
      <c r="M10" s="51">
        <v>0</v>
      </c>
      <c r="N10" s="51">
        <v>0</v>
      </c>
      <c r="O10" s="49">
        <f>SUM(E10:N10)</f>
        <v>1873.0798674593568</v>
      </c>
      <c r="P10" s="49">
        <f>O10-D10</f>
        <v>316.59226745935666</v>
      </c>
      <c r="Q10" s="7"/>
    </row>
    <row r="11" spans="2:18" ht="29.25" customHeight="1" x14ac:dyDescent="0.35">
      <c r="B11" s="42">
        <f>B10+1</f>
        <v>43583</v>
      </c>
      <c r="C11" s="51">
        <v>8192.0400000000009</v>
      </c>
      <c r="D11" s="51">
        <v>1556.4876000000002</v>
      </c>
      <c r="E11" s="49">
        <v>313.50416715099999</v>
      </c>
      <c r="F11" s="51">
        <v>0</v>
      </c>
      <c r="G11" s="49">
        <v>1385.020030078</v>
      </c>
      <c r="H11" s="51">
        <v>76.484386702357128</v>
      </c>
      <c r="I11" s="51">
        <v>98.016709250000005</v>
      </c>
      <c r="J11" s="51">
        <v>0</v>
      </c>
      <c r="K11" s="51">
        <v>0.29703457999999999</v>
      </c>
      <c r="L11" s="51">
        <v>0</v>
      </c>
      <c r="M11" s="51">
        <v>0</v>
      </c>
      <c r="N11" s="51">
        <v>0</v>
      </c>
      <c r="O11" s="49">
        <f t="shared" ref="O11:O23" si="0">SUM(E11:N11)</f>
        <v>1873.3223277613572</v>
      </c>
      <c r="P11" s="49">
        <f t="shared" ref="P11:P23" si="1">O11-D11</f>
        <v>316.83472776135704</v>
      </c>
      <c r="Q11" s="7"/>
    </row>
    <row r="12" spans="2:18" ht="29.25" customHeight="1" x14ac:dyDescent="0.35">
      <c r="B12" s="42">
        <f>B11+1</f>
        <v>43584</v>
      </c>
      <c r="C12" s="51">
        <v>8192.0400000000009</v>
      </c>
      <c r="D12" s="51">
        <v>1556.4876000000002</v>
      </c>
      <c r="E12" s="49">
        <v>313.50141778899996</v>
      </c>
      <c r="F12" s="51">
        <v>0</v>
      </c>
      <c r="G12" s="49">
        <v>1385.2696364380001</v>
      </c>
      <c r="H12" s="51">
        <v>76.484386702357128</v>
      </c>
      <c r="I12" s="51">
        <v>93.348165449999996</v>
      </c>
      <c r="J12" s="51">
        <v>0</v>
      </c>
      <c r="K12" s="51">
        <v>0.29516677999999996</v>
      </c>
      <c r="L12" s="51">
        <v>0</v>
      </c>
      <c r="M12" s="51">
        <v>0</v>
      </c>
      <c r="N12" s="51">
        <v>0</v>
      </c>
      <c r="O12" s="49">
        <f t="shared" si="0"/>
        <v>1868.8987731593572</v>
      </c>
      <c r="P12" s="49">
        <f t="shared" si="1"/>
        <v>312.41117315935708</v>
      </c>
      <c r="Q12" s="7"/>
    </row>
    <row r="13" spans="2:18" ht="29.25" customHeight="1" x14ac:dyDescent="0.35">
      <c r="B13" s="42">
        <f t="shared" ref="B13:B23" si="2">B12+1</f>
        <v>43585</v>
      </c>
      <c r="C13" s="51">
        <v>8192.0400000000009</v>
      </c>
      <c r="D13" s="51">
        <v>1556.4876000000002</v>
      </c>
      <c r="E13" s="49">
        <v>313.49866842800003</v>
      </c>
      <c r="F13" s="51">
        <v>0</v>
      </c>
      <c r="G13" s="49">
        <v>1385.522107104</v>
      </c>
      <c r="H13" s="51">
        <v>76.484386702357128</v>
      </c>
      <c r="I13" s="51">
        <v>84.30256335</v>
      </c>
      <c r="J13" s="51">
        <v>0</v>
      </c>
      <c r="K13" s="51">
        <v>0.29174986000000003</v>
      </c>
      <c r="L13" s="51">
        <v>0</v>
      </c>
      <c r="M13" s="51">
        <v>0</v>
      </c>
      <c r="N13" s="51">
        <v>0</v>
      </c>
      <c r="O13" s="49">
        <f t="shared" si="0"/>
        <v>1860.099475444357</v>
      </c>
      <c r="P13" s="49">
        <f t="shared" si="1"/>
        <v>303.61187544435688</v>
      </c>
      <c r="Q13" s="7"/>
      <c r="R13" s="78"/>
    </row>
    <row r="14" spans="2:18" ht="29.25" customHeight="1" x14ac:dyDescent="0.35">
      <c r="B14" s="42">
        <f t="shared" si="2"/>
        <v>43586</v>
      </c>
      <c r="C14" s="51">
        <v>8192.0400000000009</v>
      </c>
      <c r="D14" s="51">
        <v>1556.4876000000002</v>
      </c>
      <c r="E14" s="49">
        <v>313.49591906599994</v>
      </c>
      <c r="F14" s="51">
        <v>0</v>
      </c>
      <c r="G14" s="49">
        <v>1385.7717139550002</v>
      </c>
      <c r="H14" s="51">
        <v>76.484386702357128</v>
      </c>
      <c r="I14" s="51">
        <v>81.608078550000002</v>
      </c>
      <c r="J14" s="51">
        <v>0</v>
      </c>
      <c r="K14" s="51">
        <v>0.29157403999999998</v>
      </c>
      <c r="L14" s="51">
        <v>0</v>
      </c>
      <c r="M14" s="51">
        <v>0</v>
      </c>
      <c r="N14" s="51">
        <v>0</v>
      </c>
      <c r="O14" s="49">
        <f t="shared" si="0"/>
        <v>1857.6516723133573</v>
      </c>
      <c r="P14" s="49">
        <f t="shared" si="1"/>
        <v>301.16407231335711</v>
      </c>
      <c r="Q14" s="7"/>
    </row>
    <row r="15" spans="2:18" ht="29.25" customHeight="1" x14ac:dyDescent="0.35">
      <c r="B15" s="42">
        <f t="shared" si="2"/>
        <v>43587</v>
      </c>
      <c r="C15" s="51">
        <v>8192.0400000000009</v>
      </c>
      <c r="D15" s="51">
        <v>1556.4876000000002</v>
      </c>
      <c r="E15" s="49">
        <v>313.49316970500001</v>
      </c>
      <c r="F15" s="51">
        <v>0</v>
      </c>
      <c r="G15" s="49">
        <v>1386.4064250399999</v>
      </c>
      <c r="H15" s="51">
        <v>76.484386702357128</v>
      </c>
      <c r="I15" s="51">
        <v>69.355286449999994</v>
      </c>
      <c r="J15" s="51">
        <v>0</v>
      </c>
      <c r="K15" s="51">
        <v>0.29157403999999998</v>
      </c>
      <c r="L15" s="51">
        <v>0</v>
      </c>
      <c r="M15" s="51">
        <v>0</v>
      </c>
      <c r="N15" s="51">
        <v>0</v>
      </c>
      <c r="O15" s="49">
        <f t="shared" si="0"/>
        <v>1846.0308419373569</v>
      </c>
      <c r="P15" s="49">
        <f t="shared" si="1"/>
        <v>289.5432419373567</v>
      </c>
      <c r="Q15" s="7"/>
    </row>
    <row r="16" spans="2:18" ht="29.25" customHeight="1" x14ac:dyDescent="0.35">
      <c r="B16" s="42">
        <f t="shared" si="2"/>
        <v>43588</v>
      </c>
      <c r="C16" s="51">
        <v>8192.0400000000009</v>
      </c>
      <c r="D16" s="51">
        <v>1556.4876000000002</v>
      </c>
      <c r="E16" s="51">
        <v>313.49042034299998</v>
      </c>
      <c r="F16" s="51">
        <v>0</v>
      </c>
      <c r="G16" s="49">
        <v>1386.6557236620001</v>
      </c>
      <c r="H16" s="51">
        <v>76.484386702357128</v>
      </c>
      <c r="I16" s="51">
        <v>60.044237449999997</v>
      </c>
      <c r="J16" s="51">
        <v>0</v>
      </c>
      <c r="K16" s="51">
        <v>0.29157403999999998</v>
      </c>
      <c r="L16" s="51">
        <v>0</v>
      </c>
      <c r="M16" s="51">
        <v>0</v>
      </c>
      <c r="N16" s="51">
        <v>0</v>
      </c>
      <c r="O16" s="49">
        <f t="shared" si="0"/>
        <v>1836.9663421973573</v>
      </c>
      <c r="P16" s="49">
        <f t="shared" si="1"/>
        <v>280.47874219735718</v>
      </c>
      <c r="Q16" s="7"/>
    </row>
    <row r="17" spans="2:17" ht="29.25" customHeight="1" x14ac:dyDescent="0.35">
      <c r="B17" s="42">
        <f t="shared" si="2"/>
        <v>43589</v>
      </c>
      <c r="C17" s="51">
        <v>8192.0400000000009</v>
      </c>
      <c r="D17" s="51">
        <v>1556.4876000000002</v>
      </c>
      <c r="E17" s="51">
        <v>313.487670982</v>
      </c>
      <c r="F17" s="51">
        <v>0</v>
      </c>
      <c r="G17" s="49">
        <v>1386.9050222859998</v>
      </c>
      <c r="H17" s="51">
        <v>76.484386702357128</v>
      </c>
      <c r="I17" s="51">
        <v>57.777189849999999</v>
      </c>
      <c r="J17" s="51">
        <v>0</v>
      </c>
      <c r="K17" s="51">
        <v>0.29157403999999998</v>
      </c>
      <c r="L17" s="51">
        <v>0</v>
      </c>
      <c r="M17" s="51">
        <v>0</v>
      </c>
      <c r="N17" s="51">
        <v>0</v>
      </c>
      <c r="O17" s="49">
        <f t="shared" si="0"/>
        <v>1834.9458438603569</v>
      </c>
      <c r="P17" s="49">
        <f t="shared" si="1"/>
        <v>278.45824386035679</v>
      </c>
      <c r="Q17" s="7"/>
    </row>
    <row r="18" spans="2:17" ht="29.25" customHeight="1" x14ac:dyDescent="0.35">
      <c r="B18" s="42">
        <f t="shared" si="2"/>
        <v>43590</v>
      </c>
      <c r="C18" s="51">
        <v>8192.0400000000009</v>
      </c>
      <c r="D18" s="51">
        <v>1556.4876000000002</v>
      </c>
      <c r="E18" s="51">
        <v>313.48492161999997</v>
      </c>
      <c r="F18" s="51">
        <v>0</v>
      </c>
      <c r="G18" s="49">
        <v>1387.1543209069998</v>
      </c>
      <c r="H18" s="51">
        <v>76.484386702357128</v>
      </c>
      <c r="I18" s="51">
        <v>56.845719850000002</v>
      </c>
      <c r="J18" s="51">
        <v>0</v>
      </c>
      <c r="K18" s="51">
        <v>0.29157403999999998</v>
      </c>
      <c r="L18" s="51">
        <v>0</v>
      </c>
      <c r="M18" s="51">
        <v>0</v>
      </c>
      <c r="N18" s="51">
        <v>0</v>
      </c>
      <c r="O18" s="49">
        <f t="shared" si="0"/>
        <v>1834.2609231193569</v>
      </c>
      <c r="P18" s="49">
        <f t="shared" si="1"/>
        <v>277.77332311935675</v>
      </c>
      <c r="Q18" s="7"/>
    </row>
    <row r="19" spans="2:17" ht="29.25" customHeight="1" x14ac:dyDescent="0.35">
      <c r="B19" s="42">
        <f t="shared" si="2"/>
        <v>43591</v>
      </c>
      <c r="C19" s="51">
        <v>8192.0400000000009</v>
      </c>
      <c r="D19" s="51">
        <v>1556.4876000000002</v>
      </c>
      <c r="E19" s="51">
        <v>313.48217225899998</v>
      </c>
      <c r="F19" s="51">
        <v>0</v>
      </c>
      <c r="G19" s="49">
        <v>1387.4036195310002</v>
      </c>
      <c r="H19" s="51">
        <v>76.484386702357128</v>
      </c>
      <c r="I19" s="51">
        <v>64.864858949999999</v>
      </c>
      <c r="J19" s="51">
        <v>0</v>
      </c>
      <c r="K19" s="51">
        <v>0.29157403999999998</v>
      </c>
      <c r="L19" s="51">
        <v>0</v>
      </c>
      <c r="M19" s="51">
        <v>0</v>
      </c>
      <c r="N19" s="51">
        <v>0</v>
      </c>
      <c r="O19" s="49">
        <f t="shared" si="0"/>
        <v>1842.5266114823573</v>
      </c>
      <c r="P19" s="49">
        <f t="shared" si="1"/>
        <v>286.03901148235718</v>
      </c>
      <c r="Q19" s="7"/>
    </row>
    <row r="20" spans="2:17" ht="29.25" customHeight="1" x14ac:dyDescent="0.35">
      <c r="B20" s="42">
        <f t="shared" si="2"/>
        <v>43592</v>
      </c>
      <c r="C20" s="51">
        <v>8192.0400000000009</v>
      </c>
      <c r="D20" s="51">
        <v>1556.4876000000002</v>
      </c>
      <c r="E20" s="49">
        <v>313.47942289700001</v>
      </c>
      <c r="F20" s="51">
        <v>0</v>
      </c>
      <c r="G20" s="49">
        <v>1387.6529181519998</v>
      </c>
      <c r="H20" s="51">
        <v>76.484386702357128</v>
      </c>
      <c r="I20" s="51">
        <v>75.579620550000001</v>
      </c>
      <c r="J20" s="51">
        <v>0</v>
      </c>
      <c r="K20" s="51">
        <v>0.29148842599999997</v>
      </c>
      <c r="L20" s="51">
        <v>0</v>
      </c>
      <c r="M20" s="51">
        <v>0</v>
      </c>
      <c r="N20" s="51">
        <v>0</v>
      </c>
      <c r="O20" s="49">
        <f t="shared" si="0"/>
        <v>1853.4878367273568</v>
      </c>
      <c r="P20" s="49">
        <f t="shared" si="1"/>
        <v>297.00023672735665</v>
      </c>
      <c r="Q20" s="7"/>
    </row>
    <row r="21" spans="2:17" ht="29.25" customHeight="1" x14ac:dyDescent="0.35">
      <c r="B21" s="42">
        <f t="shared" si="2"/>
        <v>43593</v>
      </c>
      <c r="C21" s="51">
        <v>8192.0400000000009</v>
      </c>
      <c r="D21" s="51">
        <v>1556.4876000000002</v>
      </c>
      <c r="E21" s="51">
        <v>383.38434150499995</v>
      </c>
      <c r="F21" s="51">
        <v>0</v>
      </c>
      <c r="G21" s="51">
        <v>1387.9022167749999</v>
      </c>
      <c r="H21" s="51">
        <v>76.484386702357128</v>
      </c>
      <c r="I21" s="51">
        <v>81.272613149999998</v>
      </c>
      <c r="J21" s="51">
        <v>0</v>
      </c>
      <c r="K21" s="51">
        <v>0.29148842599999997</v>
      </c>
      <c r="L21" s="51">
        <v>0</v>
      </c>
      <c r="M21" s="51">
        <v>0</v>
      </c>
      <c r="N21" s="51">
        <v>0</v>
      </c>
      <c r="O21" s="49">
        <f t="shared" si="0"/>
        <v>1929.3350465583571</v>
      </c>
      <c r="P21" s="49">
        <f t="shared" si="1"/>
        <v>372.84744655835698</v>
      </c>
      <c r="Q21" s="7"/>
    </row>
    <row r="22" spans="2:17" ht="29.25" customHeight="1" x14ac:dyDescent="0.35">
      <c r="B22" s="42">
        <f t="shared" si="2"/>
        <v>43594</v>
      </c>
      <c r="C22" s="51">
        <v>8192.0400000000009</v>
      </c>
      <c r="D22" s="51">
        <v>1556.4876000000002</v>
      </c>
      <c r="E22" s="51">
        <v>393.46088520399996</v>
      </c>
      <c r="F22" s="51">
        <v>0</v>
      </c>
      <c r="G22" s="51">
        <v>1456.970910065</v>
      </c>
      <c r="H22" s="51">
        <v>76.484386702357128</v>
      </c>
      <c r="I22" s="51">
        <v>82.542322850000005</v>
      </c>
      <c r="J22" s="51">
        <v>0</v>
      </c>
      <c r="K22" s="51">
        <v>0.29148842599999997</v>
      </c>
      <c r="L22" s="51">
        <v>0</v>
      </c>
      <c r="M22" s="51">
        <v>0</v>
      </c>
      <c r="N22" s="51">
        <v>0</v>
      </c>
      <c r="O22" s="49">
        <f t="shared" si="0"/>
        <v>2009.749993247357</v>
      </c>
      <c r="P22" s="49">
        <f t="shared" si="1"/>
        <v>453.26239324735684</v>
      </c>
      <c r="Q22" s="7"/>
    </row>
    <row r="23" spans="2:17" ht="29.25" customHeight="1" x14ac:dyDescent="0.35">
      <c r="B23" s="42">
        <f t="shared" si="2"/>
        <v>43595</v>
      </c>
      <c r="C23" s="51">
        <v>8192.0400000000009</v>
      </c>
      <c r="D23" s="51">
        <v>1556.4876000000002</v>
      </c>
      <c r="E23" s="51">
        <v>313.471174813</v>
      </c>
      <c r="F23" s="51">
        <v>0</v>
      </c>
      <c r="G23" s="51">
        <v>1461.6687988830001</v>
      </c>
      <c r="H23" s="51">
        <v>76.484386702357128</v>
      </c>
      <c r="I23" s="51">
        <v>78.388862649999993</v>
      </c>
      <c r="J23" s="51">
        <v>0</v>
      </c>
      <c r="K23" s="51">
        <v>0.29148842599999997</v>
      </c>
      <c r="L23" s="51">
        <v>0</v>
      </c>
      <c r="M23" s="51">
        <v>0</v>
      </c>
      <c r="N23" s="51">
        <v>0</v>
      </c>
      <c r="O23" s="49">
        <f t="shared" si="0"/>
        <v>1930.3047114743572</v>
      </c>
      <c r="P23" s="49">
        <f t="shared" si="1"/>
        <v>373.81711147435703</v>
      </c>
      <c r="Q23" s="7"/>
    </row>
    <row r="24" spans="2:17" ht="29.25" customHeight="1" x14ac:dyDescent="0.35">
      <c r="B24" s="41" t="s">
        <v>4</v>
      </c>
      <c r="C24" s="51">
        <v>0</v>
      </c>
      <c r="D24" s="50">
        <f t="shared" ref="D24:P24" si="3">SUM(D10:D23)</f>
        <v>21790.826400000002</v>
      </c>
      <c r="E24" s="50">
        <f>SUM(E10:E23)</f>
        <v>4538.7412682740005</v>
      </c>
      <c r="F24" s="50">
        <f t="shared" si="3"/>
        <v>0</v>
      </c>
      <c r="G24" s="50">
        <f>SUM(G10:G23)</f>
        <v>19555.073866591003</v>
      </c>
      <c r="H24" s="50">
        <f t="shared" si="3"/>
        <v>1070.7814138329998</v>
      </c>
      <c r="I24" s="50">
        <f t="shared" si="3"/>
        <v>1081.9673342999999</v>
      </c>
      <c r="J24" s="50">
        <f t="shared" si="3"/>
        <v>0</v>
      </c>
      <c r="K24" s="50">
        <f t="shared" si="3"/>
        <v>4.0963837439999997</v>
      </c>
      <c r="L24" s="50">
        <f t="shared" si="3"/>
        <v>0</v>
      </c>
      <c r="M24" s="50">
        <f t="shared" si="3"/>
        <v>0</v>
      </c>
      <c r="N24" s="50">
        <f t="shared" si="3"/>
        <v>0</v>
      </c>
      <c r="O24" s="50">
        <f t="shared" si="3"/>
        <v>26250.660266741997</v>
      </c>
      <c r="P24" s="50">
        <f t="shared" si="3"/>
        <v>4459.8338667419976</v>
      </c>
      <c r="Q24" s="7"/>
    </row>
    <row r="25" spans="2:17" ht="29.25" customHeight="1" x14ac:dyDescent="0.35">
      <c r="B25" s="41" t="s">
        <v>3</v>
      </c>
      <c r="C25" s="51"/>
      <c r="D25" s="50">
        <f t="shared" ref="D25:P25" si="4">AVERAGE(D10:D23)</f>
        <v>1556.4876000000002</v>
      </c>
      <c r="E25" s="50">
        <f>AVERAGE(E10:E23)</f>
        <v>324.19580487671431</v>
      </c>
      <c r="F25" s="50">
        <f t="shared" si="4"/>
        <v>0</v>
      </c>
      <c r="G25" s="50">
        <f>AVERAGE(G10:G23)</f>
        <v>1396.790990470786</v>
      </c>
      <c r="H25" s="50">
        <f t="shared" si="4"/>
        <v>76.484386702357128</v>
      </c>
      <c r="I25" s="50">
        <f t="shared" si="4"/>
        <v>77.283381021428568</v>
      </c>
      <c r="J25" s="50">
        <f t="shared" si="4"/>
        <v>0</v>
      </c>
      <c r="K25" s="50">
        <f t="shared" si="4"/>
        <v>0.29259883885714283</v>
      </c>
      <c r="L25" s="50">
        <f t="shared" si="4"/>
        <v>0</v>
      </c>
      <c r="M25" s="50">
        <f t="shared" si="4"/>
        <v>0</v>
      </c>
      <c r="N25" s="50">
        <f t="shared" si="4"/>
        <v>0</v>
      </c>
      <c r="O25" s="50">
        <f t="shared" si="4"/>
        <v>1875.0471619101427</v>
      </c>
      <c r="P25" s="50">
        <f t="shared" si="4"/>
        <v>318.55956191014269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1"/>
      <c r="G31" s="1"/>
      <c r="H31" s="22"/>
      <c r="I31" s="22"/>
      <c r="J31" s="22"/>
      <c r="K31" s="22"/>
      <c r="L31" s="22"/>
      <c r="M31" s="22"/>
      <c r="N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1"/>
      <c r="G32" s="1"/>
      <c r="H32" s="22"/>
      <c r="I32" s="2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7" top="0.75" bottom="0.75" header="0.3" footer="0.3"/>
  <pageSetup paperSize="9" orientation="portrait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R37"/>
  <sheetViews>
    <sheetView zoomScale="50" zoomScaleNormal="50" workbookViewId="0">
      <selection activeCell="G25" sqref="G25"/>
    </sheetView>
  </sheetViews>
  <sheetFormatPr defaultRowHeight="15" x14ac:dyDescent="0.25"/>
  <cols>
    <col min="2" max="2" width="17.710937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30.85546875" customWidth="1"/>
    <col min="9" max="9" width="13" customWidth="1"/>
    <col min="10" max="10" width="12.85546875" customWidth="1"/>
    <col min="11" max="11" width="23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5.5703125" customWidth="1"/>
  </cols>
  <sheetData>
    <row r="1" spans="2:18" ht="23.25" x14ac:dyDescent="0.35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"/>
      <c r="O1" s="8"/>
      <c r="P1" s="8"/>
      <c r="Q1" s="1"/>
    </row>
    <row r="2" spans="2:18" ht="23.25" x14ac:dyDescent="0.35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29"/>
      <c r="L2" s="30"/>
      <c r="M2" s="31"/>
      <c r="N2" s="8"/>
      <c r="O2" s="8"/>
      <c r="P2" s="8"/>
      <c r="Q2" s="1"/>
    </row>
    <row r="3" spans="2:18" ht="21" x14ac:dyDescent="0.35">
      <c r="B3" s="45" t="s">
        <v>52</v>
      </c>
      <c r="C3" s="1"/>
      <c r="D3" s="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"/>
    </row>
    <row r="4" spans="2:18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108</v>
      </c>
      <c r="H4" s="2"/>
      <c r="I4" s="2"/>
      <c r="J4" s="2"/>
      <c r="K4" s="2"/>
      <c r="L4" s="2"/>
      <c r="M4" s="2"/>
      <c r="N4" s="2" t="s">
        <v>45</v>
      </c>
      <c r="O4" s="2"/>
      <c r="P4" s="2"/>
      <c r="Q4" s="3"/>
    </row>
    <row r="5" spans="2:18" ht="21" x14ac:dyDescent="0.35">
      <c r="B5" s="45" t="s">
        <v>50</v>
      </c>
      <c r="C5" s="1"/>
      <c r="D5" s="81"/>
      <c r="E5" s="2"/>
      <c r="F5" s="11"/>
      <c r="G5" s="11"/>
      <c r="H5" s="11"/>
      <c r="I5" s="11"/>
      <c r="J5" s="11"/>
      <c r="K5" s="11"/>
      <c r="L5" s="2"/>
      <c r="M5" s="2"/>
      <c r="N5" s="2"/>
      <c r="O5" s="2"/>
      <c r="P5" s="2"/>
      <c r="Q5" s="3"/>
    </row>
    <row r="6" spans="2:18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2:18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2:18" s="33" customFormat="1" ht="84" x14ac:dyDescent="0.25">
      <c r="B8" s="34" t="s">
        <v>21</v>
      </c>
      <c r="C8" s="35" t="s">
        <v>109</v>
      </c>
      <c r="D8" s="35" t="s">
        <v>23</v>
      </c>
      <c r="E8" s="34" t="s">
        <v>24</v>
      </c>
      <c r="F8" s="34" t="s">
        <v>25</v>
      </c>
      <c r="G8" s="34" t="s">
        <v>26</v>
      </c>
      <c r="H8" s="59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2:18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2:18" ht="29.25" customHeight="1" x14ac:dyDescent="0.35">
      <c r="B10" s="42">
        <v>43596</v>
      </c>
      <c r="C10" s="51">
        <v>8111.19</v>
      </c>
      <c r="D10" s="51">
        <v>1541.1261</v>
      </c>
      <c r="E10" s="83">
        <v>313.46842545099997</v>
      </c>
      <c r="F10" s="51">
        <v>0</v>
      </c>
      <c r="G10" s="82">
        <v>1461.930782698</v>
      </c>
      <c r="H10" s="51">
        <v>33.318593366071404</v>
      </c>
      <c r="I10" s="51">
        <v>83.856896250000005</v>
      </c>
      <c r="J10" s="51">
        <v>0</v>
      </c>
      <c r="K10" s="51">
        <v>0.29148842599999997</v>
      </c>
      <c r="L10" s="51">
        <v>0</v>
      </c>
      <c r="M10" s="51">
        <v>0</v>
      </c>
      <c r="N10" s="51">
        <v>0</v>
      </c>
      <c r="O10" s="49">
        <f>SUM(E10:N10)</f>
        <v>1892.8661861910714</v>
      </c>
      <c r="P10" s="49">
        <f>O10-D10</f>
        <v>351.74008619107144</v>
      </c>
      <c r="Q10" s="7"/>
    </row>
    <row r="11" spans="2:18" ht="29.25" customHeight="1" x14ac:dyDescent="0.35">
      <c r="B11" s="42">
        <f>B10+1</f>
        <v>43597</v>
      </c>
      <c r="C11" s="51">
        <v>8111.19</v>
      </c>
      <c r="D11" s="51">
        <v>1541.1261</v>
      </c>
      <c r="E11" s="83">
        <v>313.46567608999999</v>
      </c>
      <c r="F11" s="51">
        <v>0</v>
      </c>
      <c r="G11" s="82">
        <v>1462.1927665170001</v>
      </c>
      <c r="H11" s="51">
        <v>33.318593366071404</v>
      </c>
      <c r="I11" s="51">
        <v>82.857976249999993</v>
      </c>
      <c r="J11" s="51">
        <v>0</v>
      </c>
      <c r="K11" s="51">
        <v>0.29148842599999997</v>
      </c>
      <c r="L11" s="51">
        <v>0</v>
      </c>
      <c r="M11" s="51">
        <v>0</v>
      </c>
      <c r="N11" s="51">
        <v>0</v>
      </c>
      <c r="O11" s="49">
        <f t="shared" ref="O11:O23" si="0">SUM(E11:N11)</f>
        <v>1892.1265006490714</v>
      </c>
      <c r="P11" s="49">
        <f t="shared" ref="P11:P23" si="1">O11-D11</f>
        <v>351.00040064907148</v>
      </c>
      <c r="Q11" s="7"/>
    </row>
    <row r="12" spans="2:18" ht="29.25" customHeight="1" x14ac:dyDescent="0.35">
      <c r="B12" s="42">
        <f>B11+1</f>
        <v>43598</v>
      </c>
      <c r="C12" s="51">
        <v>8111.19</v>
      </c>
      <c r="D12" s="51">
        <v>1541.1261</v>
      </c>
      <c r="E12" s="83">
        <v>363.45477737199997</v>
      </c>
      <c r="F12" s="51">
        <v>0</v>
      </c>
      <c r="G12" s="83">
        <v>1462.4547503319998</v>
      </c>
      <c r="H12" s="51">
        <v>33.318593366071404</v>
      </c>
      <c r="I12" s="51">
        <v>80.519079550000001</v>
      </c>
      <c r="J12" s="51">
        <v>0</v>
      </c>
      <c r="K12" s="51">
        <v>0.29148842599999997</v>
      </c>
      <c r="L12" s="51">
        <v>0</v>
      </c>
      <c r="M12" s="51">
        <v>0</v>
      </c>
      <c r="N12" s="51">
        <v>0</v>
      </c>
      <c r="O12" s="49">
        <f t="shared" si="0"/>
        <v>1940.0386890460709</v>
      </c>
      <c r="P12" s="49">
        <f t="shared" si="1"/>
        <v>398.91258904607093</v>
      </c>
      <c r="Q12" s="7"/>
    </row>
    <row r="13" spans="2:18" ht="29.25" customHeight="1" x14ac:dyDescent="0.35">
      <c r="B13" s="42">
        <f t="shared" ref="B13:B23" si="2">B12+1</f>
        <v>43599</v>
      </c>
      <c r="C13" s="51">
        <v>8111.19</v>
      </c>
      <c r="D13" s="51">
        <v>1541.1261</v>
      </c>
      <c r="E13" s="83">
        <v>363.45209648100001</v>
      </c>
      <c r="F13" s="51">
        <v>0</v>
      </c>
      <c r="G13" s="83">
        <v>1462.7167341509999</v>
      </c>
      <c r="H13" s="51">
        <v>33.318593366071404</v>
      </c>
      <c r="I13" s="51">
        <v>80.130471049999997</v>
      </c>
      <c r="J13" s="51">
        <v>0</v>
      </c>
      <c r="K13" s="51">
        <v>0.29148842599999997</v>
      </c>
      <c r="L13" s="51">
        <v>0</v>
      </c>
      <c r="M13" s="51">
        <v>0</v>
      </c>
      <c r="N13" s="51">
        <v>0</v>
      </c>
      <c r="O13" s="49">
        <f t="shared" si="0"/>
        <v>1939.9093834740711</v>
      </c>
      <c r="P13" s="49">
        <f t="shared" si="1"/>
        <v>398.78328347407114</v>
      </c>
      <c r="Q13" s="7"/>
      <c r="R13" s="78"/>
    </row>
    <row r="14" spans="2:18" ht="29.25" customHeight="1" x14ac:dyDescent="0.35">
      <c r="B14" s="42">
        <f t="shared" si="2"/>
        <v>43600</v>
      </c>
      <c r="C14" s="51">
        <v>8111.19</v>
      </c>
      <c r="D14" s="51">
        <v>1541.1261</v>
      </c>
      <c r="E14" s="83">
        <v>443.43641770299996</v>
      </c>
      <c r="F14" s="51">
        <v>0</v>
      </c>
      <c r="G14" s="83">
        <v>1462.978717966</v>
      </c>
      <c r="H14" s="51">
        <v>33.318593366071404</v>
      </c>
      <c r="I14" s="51">
        <v>81.511971750000001</v>
      </c>
      <c r="J14" s="51">
        <v>0</v>
      </c>
      <c r="K14" s="51">
        <v>0.29148842599999997</v>
      </c>
      <c r="L14" s="51">
        <v>0</v>
      </c>
      <c r="M14" s="51">
        <v>0</v>
      </c>
      <c r="N14" s="51">
        <v>0</v>
      </c>
      <c r="O14" s="49">
        <f t="shared" si="0"/>
        <v>2021.5371892110711</v>
      </c>
      <c r="P14" s="49">
        <f t="shared" si="1"/>
        <v>480.41108921107116</v>
      </c>
      <c r="Q14" s="7"/>
    </row>
    <row r="15" spans="2:18" ht="29.25" customHeight="1" x14ac:dyDescent="0.35">
      <c r="B15" s="42">
        <f t="shared" si="2"/>
        <v>43601</v>
      </c>
      <c r="C15" s="51">
        <v>8111.19</v>
      </c>
      <c r="D15" s="51">
        <v>1541.1261</v>
      </c>
      <c r="E15" s="83">
        <v>313.45467864400001</v>
      </c>
      <c r="F15" s="51">
        <v>0</v>
      </c>
      <c r="G15" s="83">
        <v>1631.474059851</v>
      </c>
      <c r="H15" s="51">
        <v>33.318593366071404</v>
      </c>
      <c r="I15" s="51">
        <v>79.340087350000005</v>
      </c>
      <c r="J15" s="51">
        <v>0</v>
      </c>
      <c r="K15" s="51">
        <v>0.29148842599999997</v>
      </c>
      <c r="L15" s="51">
        <v>0</v>
      </c>
      <c r="M15" s="51">
        <v>0</v>
      </c>
      <c r="N15" s="51">
        <v>0</v>
      </c>
      <c r="O15" s="49">
        <f t="shared" si="0"/>
        <v>2057.8789076370713</v>
      </c>
      <c r="P15" s="49">
        <f t="shared" si="1"/>
        <v>516.75280763707133</v>
      </c>
      <c r="Q15" s="7"/>
    </row>
    <row r="16" spans="2:18" ht="29.25" customHeight="1" x14ac:dyDescent="0.35">
      <c r="B16" s="42">
        <f t="shared" si="2"/>
        <v>43602</v>
      </c>
      <c r="C16" s="51">
        <v>8111.19</v>
      </c>
      <c r="D16" s="51">
        <v>1541.1261</v>
      </c>
      <c r="E16" s="82">
        <v>418.288539297</v>
      </c>
      <c r="F16" s="51">
        <v>0</v>
      </c>
      <c r="G16" s="83">
        <v>1521.7630989020001</v>
      </c>
      <c r="H16" s="51">
        <v>33.318593366071404</v>
      </c>
      <c r="I16" s="51">
        <v>73.746034410000007</v>
      </c>
      <c r="J16" s="51">
        <v>0</v>
      </c>
      <c r="K16" s="51">
        <v>0.28998842599999997</v>
      </c>
      <c r="L16" s="51">
        <v>0</v>
      </c>
      <c r="M16" s="51">
        <v>0</v>
      </c>
      <c r="N16" s="51">
        <v>0</v>
      </c>
      <c r="O16" s="49">
        <f t="shared" si="0"/>
        <v>2047.4062544010715</v>
      </c>
      <c r="P16" s="49">
        <f t="shared" si="1"/>
        <v>506.28015440107151</v>
      </c>
      <c r="Q16" s="7"/>
    </row>
    <row r="17" spans="2:17" ht="29.25" customHeight="1" x14ac:dyDescent="0.35">
      <c r="B17" s="42">
        <f t="shared" si="2"/>
        <v>43603</v>
      </c>
      <c r="C17" s="51">
        <v>8111.19</v>
      </c>
      <c r="D17" s="51">
        <v>1541.1261</v>
      </c>
      <c r="E17" s="82">
        <v>418.28578993600001</v>
      </c>
      <c r="F17" s="51">
        <v>0</v>
      </c>
      <c r="G17" s="83">
        <v>1522.0342093699996</v>
      </c>
      <c r="H17" s="51">
        <v>33.318593366071404</v>
      </c>
      <c r="I17" s="51">
        <v>70.862706110000005</v>
      </c>
      <c r="J17" s="51">
        <v>0</v>
      </c>
      <c r="K17" s="51">
        <v>0.28998842599999997</v>
      </c>
      <c r="L17" s="51">
        <v>0</v>
      </c>
      <c r="M17" s="51">
        <v>0</v>
      </c>
      <c r="N17" s="51">
        <v>0</v>
      </c>
      <c r="O17" s="49">
        <f t="shared" si="0"/>
        <v>2044.7912872080713</v>
      </c>
      <c r="P17" s="49">
        <f t="shared" si="1"/>
        <v>503.6651872080713</v>
      </c>
      <c r="Q17" s="7"/>
    </row>
    <row r="18" spans="2:17" ht="29.25" customHeight="1" x14ac:dyDescent="0.35">
      <c r="B18" s="42">
        <f t="shared" si="2"/>
        <v>43604</v>
      </c>
      <c r="C18" s="51">
        <v>8111.19</v>
      </c>
      <c r="D18" s="51">
        <v>1541.1261</v>
      </c>
      <c r="E18" s="82">
        <v>418.28304057399998</v>
      </c>
      <c r="F18" s="51">
        <v>0</v>
      </c>
      <c r="G18" s="83">
        <v>1522.3053198369998</v>
      </c>
      <c r="H18" s="51">
        <v>33.318593366071404</v>
      </c>
      <c r="I18" s="51">
        <v>70.355816110000006</v>
      </c>
      <c r="J18" s="51">
        <v>0</v>
      </c>
      <c r="K18" s="51">
        <v>0.28998842599999997</v>
      </c>
      <c r="L18" s="51">
        <v>0</v>
      </c>
      <c r="M18" s="51">
        <v>0</v>
      </c>
      <c r="N18" s="51">
        <v>0</v>
      </c>
      <c r="O18" s="49">
        <f t="shared" si="0"/>
        <v>2044.5527583130713</v>
      </c>
      <c r="P18" s="49">
        <f t="shared" si="1"/>
        <v>503.42665831307136</v>
      </c>
      <c r="Q18" s="7"/>
    </row>
    <row r="19" spans="2:17" ht="29.25" customHeight="1" x14ac:dyDescent="0.35">
      <c r="B19" s="42">
        <f t="shared" si="2"/>
        <v>43605</v>
      </c>
      <c r="C19" s="51">
        <v>8111.19</v>
      </c>
      <c r="D19" s="51">
        <v>1541.1261</v>
      </c>
      <c r="E19" s="82">
        <v>483.41585561699998</v>
      </c>
      <c r="F19" s="51">
        <v>0</v>
      </c>
      <c r="G19" s="83">
        <v>1522.5764303059998</v>
      </c>
      <c r="H19" s="51">
        <v>33.318593366071404</v>
      </c>
      <c r="I19" s="51">
        <v>71.129786550000006</v>
      </c>
      <c r="J19" s="51">
        <v>0</v>
      </c>
      <c r="K19" s="51">
        <v>0.28998842599999997</v>
      </c>
      <c r="L19" s="51">
        <v>0</v>
      </c>
      <c r="M19" s="51">
        <v>0</v>
      </c>
      <c r="N19" s="51">
        <v>0</v>
      </c>
      <c r="O19" s="49">
        <f t="shared" si="0"/>
        <v>2110.7306542650713</v>
      </c>
      <c r="P19" s="49">
        <f t="shared" si="1"/>
        <v>569.60455426507133</v>
      </c>
      <c r="Q19" s="7"/>
    </row>
    <row r="20" spans="2:17" ht="29.25" customHeight="1" x14ac:dyDescent="0.35">
      <c r="B20" s="42">
        <f t="shared" si="2"/>
        <v>43606</v>
      </c>
      <c r="C20" s="51">
        <v>8111.19</v>
      </c>
      <c r="D20" s="51">
        <v>1541.1261</v>
      </c>
      <c r="E20" s="83">
        <v>573.38769874799993</v>
      </c>
      <c r="F20" s="51">
        <v>0</v>
      </c>
      <c r="G20" s="83">
        <v>1522.8475407730004</v>
      </c>
      <c r="H20" s="51">
        <v>33.318593366071404</v>
      </c>
      <c r="I20" s="51">
        <v>69.491045650000004</v>
      </c>
      <c r="J20" s="51">
        <v>0</v>
      </c>
      <c r="K20" s="51">
        <v>0.28952892599999996</v>
      </c>
      <c r="L20" s="51">
        <v>0</v>
      </c>
      <c r="M20" s="51">
        <v>0</v>
      </c>
      <c r="N20" s="51">
        <v>0</v>
      </c>
      <c r="O20" s="49">
        <f t="shared" si="0"/>
        <v>2199.3344074630722</v>
      </c>
      <c r="P20" s="49">
        <f t="shared" si="1"/>
        <v>658.20830746307229</v>
      </c>
      <c r="Q20" s="7"/>
    </row>
    <row r="21" spans="2:17" ht="29.25" customHeight="1" x14ac:dyDescent="0.35">
      <c r="B21" s="42">
        <f t="shared" si="2"/>
        <v>43607</v>
      </c>
      <c r="C21" s="51">
        <v>8111.19</v>
      </c>
      <c r="D21" s="51">
        <v>1541.1261</v>
      </c>
      <c r="E21" s="83">
        <v>543.38955142400005</v>
      </c>
      <c r="F21" s="51">
        <v>0</v>
      </c>
      <c r="G21" s="83">
        <v>1622.192353418</v>
      </c>
      <c r="H21" s="51">
        <v>33.318593366071404</v>
      </c>
      <c r="I21" s="51">
        <v>68.188307949999995</v>
      </c>
      <c r="J21" s="51">
        <v>0</v>
      </c>
      <c r="K21" s="51">
        <v>0.28952892599999996</v>
      </c>
      <c r="L21" s="51">
        <v>0</v>
      </c>
      <c r="M21" s="51">
        <v>0</v>
      </c>
      <c r="N21" s="51">
        <v>0</v>
      </c>
      <c r="O21" s="49">
        <f t="shared" si="0"/>
        <v>2267.3783350840713</v>
      </c>
      <c r="P21" s="49">
        <f t="shared" si="1"/>
        <v>726.25223508407134</v>
      </c>
      <c r="Q21" s="7"/>
    </row>
    <row r="22" spans="2:17" ht="29.25" customHeight="1" x14ac:dyDescent="0.35">
      <c r="B22" s="42">
        <f t="shared" si="2"/>
        <v>43608</v>
      </c>
      <c r="C22" s="51">
        <v>8111.19</v>
      </c>
      <c r="D22" s="51">
        <v>1541.1261</v>
      </c>
      <c r="E22" s="82">
        <v>533.42856613499998</v>
      </c>
      <c r="F22" s="51">
        <v>0</v>
      </c>
      <c r="G22" s="82">
        <v>1633.3226416330001</v>
      </c>
      <c r="H22" s="51">
        <v>33.318593366071404</v>
      </c>
      <c r="I22" s="51">
        <v>69.77497894199999</v>
      </c>
      <c r="J22" s="51">
        <v>0</v>
      </c>
      <c r="K22" s="51">
        <v>0.28952892599999996</v>
      </c>
      <c r="L22" s="51">
        <v>0</v>
      </c>
      <c r="M22" s="51">
        <v>0</v>
      </c>
      <c r="N22" s="51">
        <v>0</v>
      </c>
      <c r="O22" s="49">
        <f t="shared" si="0"/>
        <v>2270.1343090020719</v>
      </c>
      <c r="P22" s="49">
        <f t="shared" si="1"/>
        <v>729.00820900207191</v>
      </c>
      <c r="Q22" s="7"/>
    </row>
    <row r="23" spans="2:17" ht="29.25" customHeight="1" x14ac:dyDescent="0.35">
      <c r="B23" s="42">
        <f t="shared" si="2"/>
        <v>43609</v>
      </c>
      <c r="C23" s="51">
        <v>8111.19</v>
      </c>
      <c r="D23" s="51">
        <v>1541.1261</v>
      </c>
      <c r="E23" s="82">
        <v>434.61913422499998</v>
      </c>
      <c r="F23" s="51">
        <v>0</v>
      </c>
      <c r="G23" s="82">
        <v>1633.6127170499999</v>
      </c>
      <c r="H23" s="51">
        <v>33.318593366071404</v>
      </c>
      <c r="I23" s="51">
        <v>65.523841950000005</v>
      </c>
      <c r="J23" s="51">
        <v>0</v>
      </c>
      <c r="K23" s="51">
        <v>0.28919932599999998</v>
      </c>
      <c r="L23" s="51">
        <v>0</v>
      </c>
      <c r="M23" s="51">
        <v>0</v>
      </c>
      <c r="N23" s="51">
        <v>0</v>
      </c>
      <c r="O23" s="49">
        <f t="shared" si="0"/>
        <v>2167.3634859170716</v>
      </c>
      <c r="P23" s="49">
        <f t="shared" si="1"/>
        <v>626.23738591707161</v>
      </c>
      <c r="Q23" s="7"/>
    </row>
    <row r="24" spans="2:17" ht="29.25" customHeight="1" x14ac:dyDescent="0.35">
      <c r="B24" s="41" t="s">
        <v>4</v>
      </c>
      <c r="C24" s="51">
        <v>0</v>
      </c>
      <c r="D24" s="50">
        <f t="shared" ref="D24:P24" si="3">SUM(D10:D23)</f>
        <v>21575.7654</v>
      </c>
      <c r="E24" s="50">
        <f>SUM(E10:E23)</f>
        <v>5933.8302476970002</v>
      </c>
      <c r="F24" s="50">
        <f t="shared" si="3"/>
        <v>0</v>
      </c>
      <c r="G24" s="50">
        <f>SUM(G10:G23)</f>
        <v>21444.402122804</v>
      </c>
      <c r="H24" s="50">
        <f t="shared" si="3"/>
        <v>466.4603071249997</v>
      </c>
      <c r="I24" s="50">
        <f t="shared" si="3"/>
        <v>1047.2889998719997</v>
      </c>
      <c r="J24" s="50">
        <f t="shared" si="3"/>
        <v>0</v>
      </c>
      <c r="K24" s="50">
        <f t="shared" si="3"/>
        <v>4.0666703639999993</v>
      </c>
      <c r="L24" s="50">
        <f t="shared" si="3"/>
        <v>0</v>
      </c>
      <c r="M24" s="50">
        <f t="shared" si="3"/>
        <v>0</v>
      </c>
      <c r="N24" s="50">
        <f t="shared" si="3"/>
        <v>0</v>
      </c>
      <c r="O24" s="50">
        <f t="shared" si="3"/>
        <v>28896.048347861994</v>
      </c>
      <c r="P24" s="50">
        <f t="shared" si="3"/>
        <v>7320.2829478619988</v>
      </c>
      <c r="Q24" s="7"/>
    </row>
    <row r="25" spans="2:17" ht="29.25" customHeight="1" x14ac:dyDescent="0.35">
      <c r="B25" s="41" t="s">
        <v>3</v>
      </c>
      <c r="C25" s="51"/>
      <c r="D25" s="50">
        <f t="shared" ref="D25:P25" si="4">AVERAGE(D10:D23)</f>
        <v>1541.1261</v>
      </c>
      <c r="E25" s="50">
        <f>AVERAGE(E10:E23)</f>
        <v>423.8450176926429</v>
      </c>
      <c r="F25" s="50">
        <f t="shared" si="4"/>
        <v>0</v>
      </c>
      <c r="G25" s="50">
        <f>AVERAGE(G10:G23)</f>
        <v>1531.7430087717144</v>
      </c>
      <c r="H25" s="50">
        <f t="shared" si="4"/>
        <v>33.318593366071404</v>
      </c>
      <c r="I25" s="50">
        <f t="shared" si="4"/>
        <v>74.806357133714272</v>
      </c>
      <c r="J25" s="50">
        <f t="shared" si="4"/>
        <v>0</v>
      </c>
      <c r="K25" s="50">
        <f t="shared" si="4"/>
        <v>0.29047645457142851</v>
      </c>
      <c r="L25" s="50">
        <f t="shared" si="4"/>
        <v>0</v>
      </c>
      <c r="M25" s="50">
        <f t="shared" si="4"/>
        <v>0</v>
      </c>
      <c r="N25" s="50">
        <f t="shared" si="4"/>
        <v>0</v>
      </c>
      <c r="O25" s="50">
        <f t="shared" si="4"/>
        <v>2064.0034534187139</v>
      </c>
      <c r="P25" s="50">
        <f t="shared" si="4"/>
        <v>522.87735341871416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1"/>
      <c r="G31" s="1"/>
      <c r="H31" s="22"/>
      <c r="I31" s="22"/>
      <c r="J31" s="22"/>
      <c r="K31" s="22"/>
      <c r="L31" s="22"/>
      <c r="M31" s="22"/>
      <c r="N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1"/>
      <c r="G32" s="1"/>
      <c r="H32" s="22"/>
      <c r="I32" s="2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7" top="0.75" bottom="0.75" header="0.3" footer="0.3"/>
  <pageSetup paperSize="9" orientation="portrait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7"/>
  <sheetViews>
    <sheetView zoomScale="48" zoomScaleNormal="48" workbookViewId="0">
      <selection activeCell="E16" sqref="E16:G16"/>
    </sheetView>
  </sheetViews>
  <sheetFormatPr defaultRowHeight="15" x14ac:dyDescent="0.25"/>
  <cols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1.5703125" customWidth="1"/>
    <col min="10" max="10" width="12.85546875" customWidth="1"/>
    <col min="11" max="11" width="40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5.5703125" customWidth="1"/>
  </cols>
  <sheetData>
    <row r="1" spans="2:18" ht="23.25" x14ac:dyDescent="0.35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87"/>
      <c r="M1" s="31"/>
      <c r="N1" s="8"/>
      <c r="O1" s="8"/>
      <c r="P1" s="8"/>
      <c r="Q1" s="1"/>
    </row>
    <row r="2" spans="2:18" ht="23.25" x14ac:dyDescent="0.35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29"/>
      <c r="L2" s="51"/>
      <c r="M2" s="84"/>
      <c r="N2" s="85"/>
      <c r="O2" s="8"/>
      <c r="P2" s="8"/>
      <c r="Q2" s="1"/>
    </row>
    <row r="3" spans="2:18" ht="21" x14ac:dyDescent="0.35">
      <c r="B3" s="45" t="s">
        <v>52</v>
      </c>
      <c r="C3" s="1"/>
      <c r="D3" s="1"/>
      <c r="E3" s="8"/>
      <c r="F3" s="8"/>
      <c r="G3" s="8"/>
      <c r="H3" s="8"/>
      <c r="I3" s="8"/>
      <c r="J3" s="8"/>
      <c r="K3" s="8"/>
      <c r="L3" s="49"/>
      <c r="M3" s="8"/>
      <c r="N3" s="8"/>
      <c r="O3" s="8"/>
      <c r="P3" s="8"/>
      <c r="Q3" s="1"/>
    </row>
    <row r="4" spans="2:18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110</v>
      </c>
      <c r="H4" s="2"/>
      <c r="I4" s="2"/>
      <c r="J4" s="2"/>
      <c r="K4" s="2"/>
      <c r="L4" s="2"/>
      <c r="M4" s="2"/>
      <c r="N4" s="2" t="s">
        <v>45</v>
      </c>
      <c r="O4" s="2"/>
      <c r="P4" s="2"/>
      <c r="Q4" s="3"/>
    </row>
    <row r="5" spans="2:18" ht="21" x14ac:dyDescent="0.35">
      <c r="B5" s="45" t="s">
        <v>50</v>
      </c>
      <c r="C5" s="1"/>
      <c r="D5" s="3"/>
      <c r="E5" s="2"/>
      <c r="F5" s="11"/>
      <c r="G5" s="11"/>
      <c r="H5" s="11"/>
      <c r="I5" s="11"/>
      <c r="J5" s="11"/>
      <c r="K5" s="11"/>
      <c r="L5" s="2"/>
      <c r="M5" s="2"/>
      <c r="N5" s="2"/>
      <c r="O5" s="2"/>
      <c r="P5" s="2"/>
      <c r="Q5" s="3"/>
    </row>
    <row r="6" spans="2:18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2:18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2:18" s="33" customFormat="1" ht="84" x14ac:dyDescent="0.25">
      <c r="B8" s="34" t="s">
        <v>21</v>
      </c>
      <c r="C8" s="35" t="s">
        <v>111</v>
      </c>
      <c r="D8" s="35" t="s">
        <v>23</v>
      </c>
      <c r="E8" s="34" t="s">
        <v>24</v>
      </c>
      <c r="F8" s="34" t="s">
        <v>25</v>
      </c>
      <c r="G8" s="34" t="s">
        <v>26</v>
      </c>
      <c r="H8" s="35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2:18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2:18" ht="29.25" customHeight="1" x14ac:dyDescent="0.35">
      <c r="B10" s="42">
        <v>43610</v>
      </c>
      <c r="C10" s="51">
        <v>8340.64</v>
      </c>
      <c r="D10" s="51">
        <v>1584.7215999999999</v>
      </c>
      <c r="E10" s="49">
        <v>434.61576942700003</v>
      </c>
      <c r="F10" s="51">
        <v>0</v>
      </c>
      <c r="G10" s="51">
        <v>1633.9027924659999</v>
      </c>
      <c r="H10" s="51">
        <v>63.637471671142862</v>
      </c>
      <c r="I10" s="51">
        <v>66.944419550000006</v>
      </c>
      <c r="J10" s="51">
        <v>0</v>
      </c>
      <c r="K10" s="51">
        <v>0.28919932599999998</v>
      </c>
      <c r="L10" s="51">
        <v>0</v>
      </c>
      <c r="M10" s="51">
        <v>0</v>
      </c>
      <c r="N10" s="51">
        <v>0</v>
      </c>
      <c r="O10" s="49">
        <f>SUM(E10:N10)</f>
        <v>2199.389652440143</v>
      </c>
      <c r="P10" s="49">
        <f>O10-D10</f>
        <v>614.66805244014313</v>
      </c>
      <c r="Q10" s="7"/>
    </row>
    <row r="11" spans="2:18" ht="29.25" customHeight="1" x14ac:dyDescent="0.35">
      <c r="B11" s="42">
        <f>B10+1</f>
        <v>43611</v>
      </c>
      <c r="C11" s="51">
        <v>8340.64</v>
      </c>
      <c r="D11" s="51">
        <v>1584.7215999999999</v>
      </c>
      <c r="E11" s="49">
        <v>434.61240463000001</v>
      </c>
      <c r="F11" s="51">
        <v>0</v>
      </c>
      <c r="G11" s="51">
        <v>1634.1928678819997</v>
      </c>
      <c r="H11" s="51">
        <v>63.637471671142862</v>
      </c>
      <c r="I11" s="51">
        <v>67.37483795</v>
      </c>
      <c r="J11" s="51">
        <v>0</v>
      </c>
      <c r="K11" s="51">
        <v>0.28919932599999998</v>
      </c>
      <c r="L11" s="51">
        <v>0</v>
      </c>
      <c r="M11" s="51">
        <v>0</v>
      </c>
      <c r="N11" s="51">
        <v>0</v>
      </c>
      <c r="O11" s="49">
        <f t="shared" ref="O11:O23" si="0">SUM(E11:N11)</f>
        <v>2200.1067814591424</v>
      </c>
      <c r="P11" s="49">
        <f t="shared" ref="P11:P23" si="1">O11-D11</f>
        <v>615.38518145914259</v>
      </c>
      <c r="Q11" s="7"/>
    </row>
    <row r="12" spans="2:18" ht="29.25" customHeight="1" x14ac:dyDescent="0.35">
      <c r="B12" s="42">
        <f>B11+1</f>
        <v>43612</v>
      </c>
      <c r="C12" s="51">
        <v>8340.64</v>
      </c>
      <c r="D12" s="51">
        <v>1584.7215999999999</v>
      </c>
      <c r="E12" s="49">
        <v>632.80407483099987</v>
      </c>
      <c r="F12" s="51">
        <v>0</v>
      </c>
      <c r="G12" s="49">
        <v>1634.4829432979998</v>
      </c>
      <c r="H12" s="51">
        <v>63.637471671142862</v>
      </c>
      <c r="I12" s="51">
        <v>65.925005949999999</v>
      </c>
      <c r="J12" s="51">
        <v>0</v>
      </c>
      <c r="K12" s="51">
        <v>0.28919932599999998</v>
      </c>
      <c r="L12" s="51">
        <v>0</v>
      </c>
      <c r="M12" s="51">
        <v>0</v>
      </c>
      <c r="N12" s="51">
        <v>0</v>
      </c>
      <c r="O12" s="49">
        <f t="shared" si="0"/>
        <v>2397.1386950761425</v>
      </c>
      <c r="P12" s="49">
        <f t="shared" si="1"/>
        <v>812.41709507614269</v>
      </c>
      <c r="Q12" s="7"/>
    </row>
    <row r="13" spans="2:18" ht="29.25" customHeight="1" x14ac:dyDescent="0.35">
      <c r="B13" s="42">
        <f t="shared" ref="B13:B23" si="2">B12+1</f>
        <v>43613</v>
      </c>
      <c r="C13" s="51">
        <v>8340.64</v>
      </c>
      <c r="D13" s="51">
        <v>1584.7215999999999</v>
      </c>
      <c r="E13" s="49">
        <v>632.79881094200005</v>
      </c>
      <c r="F13" s="51">
        <v>0</v>
      </c>
      <c r="G13" s="49">
        <v>1609.9520997470004</v>
      </c>
      <c r="H13" s="51">
        <v>63.637471671142862</v>
      </c>
      <c r="I13" s="51">
        <v>61.363236649999997</v>
      </c>
      <c r="J13" s="51">
        <v>0</v>
      </c>
      <c r="K13" s="51">
        <v>0.28919932599999998</v>
      </c>
      <c r="L13" s="51">
        <v>0</v>
      </c>
      <c r="M13" s="51">
        <v>0</v>
      </c>
      <c r="N13" s="51">
        <v>0</v>
      </c>
      <c r="O13" s="49">
        <f t="shared" si="0"/>
        <v>2368.0408183361433</v>
      </c>
      <c r="P13" s="49">
        <f t="shared" si="1"/>
        <v>783.31921833614342</v>
      </c>
      <c r="Q13" s="7"/>
      <c r="R13" s="78"/>
    </row>
    <row r="14" spans="2:18" ht="29.25" customHeight="1" x14ac:dyDescent="0.35">
      <c r="B14" s="42">
        <f t="shared" si="2"/>
        <v>43614</v>
      </c>
      <c r="C14" s="51">
        <v>8340.64</v>
      </c>
      <c r="D14" s="51">
        <v>1584.7215999999999</v>
      </c>
      <c r="E14" s="49">
        <v>632.79354705199989</v>
      </c>
      <c r="F14" s="51">
        <v>0</v>
      </c>
      <c r="G14" s="49">
        <v>1560.6625869479999</v>
      </c>
      <c r="H14" s="51">
        <v>63.637471671142862</v>
      </c>
      <c r="I14" s="51">
        <v>59.419253449999999</v>
      </c>
      <c r="J14" s="51">
        <v>0</v>
      </c>
      <c r="K14" s="51">
        <v>0.28919932599999998</v>
      </c>
      <c r="L14" s="51">
        <v>0</v>
      </c>
      <c r="M14" s="51">
        <v>0</v>
      </c>
      <c r="N14" s="51">
        <v>0</v>
      </c>
      <c r="O14" s="49">
        <f t="shared" si="0"/>
        <v>2316.8020584471428</v>
      </c>
      <c r="P14" s="49">
        <f t="shared" si="1"/>
        <v>732.08045844714297</v>
      </c>
      <c r="Q14" s="7"/>
    </row>
    <row r="15" spans="2:18" ht="29.25" customHeight="1" x14ac:dyDescent="0.35">
      <c r="B15" s="42">
        <f t="shared" si="2"/>
        <v>43615</v>
      </c>
      <c r="C15" s="51">
        <v>8340.64</v>
      </c>
      <c r="D15" s="51">
        <v>1584.7215999999999</v>
      </c>
      <c r="E15" s="49">
        <v>732.77192967300005</v>
      </c>
      <c r="F15" s="51">
        <v>0</v>
      </c>
      <c r="G15" s="49">
        <v>1505.9298021879997</v>
      </c>
      <c r="H15" s="51">
        <v>63.637471671142862</v>
      </c>
      <c r="I15" s="51">
        <v>50.563666650000002</v>
      </c>
      <c r="J15" s="51">
        <v>0</v>
      </c>
      <c r="K15" s="51">
        <v>0.28919932599999998</v>
      </c>
      <c r="L15" s="51">
        <v>0</v>
      </c>
      <c r="M15" s="51">
        <v>0</v>
      </c>
      <c r="N15" s="51">
        <v>0</v>
      </c>
      <c r="O15" s="49">
        <f t="shared" si="0"/>
        <v>2353.1920695081426</v>
      </c>
      <c r="P15" s="49">
        <f t="shared" si="1"/>
        <v>768.47046950814274</v>
      </c>
      <c r="Q15" s="7"/>
    </row>
    <row r="16" spans="2:18" ht="29.25" customHeight="1" x14ac:dyDescent="0.35">
      <c r="B16" s="42">
        <f t="shared" si="2"/>
        <v>43616</v>
      </c>
      <c r="C16" s="51">
        <v>8340.64</v>
      </c>
      <c r="D16" s="51">
        <v>1584.7215999999999</v>
      </c>
      <c r="E16" s="51">
        <v>886.75318662500001</v>
      </c>
      <c r="F16" s="51">
        <v>0</v>
      </c>
      <c r="G16" s="49">
        <v>1204.6455309809999</v>
      </c>
      <c r="H16" s="51">
        <v>63.637471671142862</v>
      </c>
      <c r="I16" s="51">
        <v>46.317474449999999</v>
      </c>
      <c r="J16" s="51">
        <v>0</v>
      </c>
      <c r="K16" s="51">
        <v>0.28916404600000001</v>
      </c>
      <c r="L16" s="51">
        <v>0</v>
      </c>
      <c r="M16" s="51">
        <v>0</v>
      </c>
      <c r="N16" s="51">
        <v>0</v>
      </c>
      <c r="O16" s="49">
        <f t="shared" si="0"/>
        <v>2201.6428277731434</v>
      </c>
      <c r="P16" s="49">
        <f t="shared" si="1"/>
        <v>616.92122777314353</v>
      </c>
      <c r="Q16" s="7"/>
    </row>
    <row r="17" spans="2:17" ht="29.25" customHeight="1" x14ac:dyDescent="0.35">
      <c r="B17" s="42">
        <f t="shared" si="2"/>
        <v>43617</v>
      </c>
      <c r="C17" s="51">
        <v>8340.64</v>
      </c>
      <c r="D17" s="51">
        <v>1584.7215999999999</v>
      </c>
      <c r="E17" s="51">
        <v>886.74559008800009</v>
      </c>
      <c r="F17" s="51">
        <v>0</v>
      </c>
      <c r="G17" s="49">
        <v>1204.8604412130001</v>
      </c>
      <c r="H17" s="51">
        <v>63.637471671142862</v>
      </c>
      <c r="I17" s="51">
        <v>43.649278350000003</v>
      </c>
      <c r="J17" s="51">
        <v>0</v>
      </c>
      <c r="K17" s="51">
        <v>0.28916404600000001</v>
      </c>
      <c r="L17" s="51">
        <v>0</v>
      </c>
      <c r="M17" s="51">
        <v>0</v>
      </c>
      <c r="N17" s="51">
        <v>0</v>
      </c>
      <c r="O17" s="49">
        <f t="shared" si="0"/>
        <v>2199.1819453681433</v>
      </c>
      <c r="P17" s="49">
        <f t="shared" si="1"/>
        <v>614.46034536814341</v>
      </c>
      <c r="Q17" s="7"/>
    </row>
    <row r="18" spans="2:17" ht="29.25" customHeight="1" x14ac:dyDescent="0.35">
      <c r="B18" s="42">
        <f t="shared" si="2"/>
        <v>43618</v>
      </c>
      <c r="C18" s="51">
        <v>8340.64</v>
      </c>
      <c r="D18" s="51">
        <v>1584.7215999999999</v>
      </c>
      <c r="E18" s="51">
        <v>886.73799354999983</v>
      </c>
      <c r="F18" s="51">
        <v>0</v>
      </c>
      <c r="G18" s="49">
        <v>1205.075351446</v>
      </c>
      <c r="H18" s="51">
        <v>63.637471671142862</v>
      </c>
      <c r="I18" s="51">
        <v>43.649278350000003</v>
      </c>
      <c r="J18" s="51">
        <v>0</v>
      </c>
      <c r="K18" s="51">
        <v>0.28916404600000001</v>
      </c>
      <c r="L18" s="51">
        <v>0</v>
      </c>
      <c r="M18" s="51">
        <v>0</v>
      </c>
      <c r="N18" s="51">
        <v>0</v>
      </c>
      <c r="O18" s="49">
        <f t="shared" si="0"/>
        <v>2199.3892590631426</v>
      </c>
      <c r="P18" s="49">
        <f t="shared" si="1"/>
        <v>614.66765906314276</v>
      </c>
      <c r="Q18" s="7"/>
    </row>
    <row r="19" spans="2:17" ht="29.25" customHeight="1" x14ac:dyDescent="0.35">
      <c r="B19" s="42">
        <f t="shared" si="2"/>
        <v>43619</v>
      </c>
      <c r="C19" s="51">
        <v>8340.64</v>
      </c>
      <c r="D19" s="51">
        <v>1584.7215999999999</v>
      </c>
      <c r="E19" s="51">
        <v>1091.7599831059999</v>
      </c>
      <c r="F19" s="51">
        <v>0</v>
      </c>
      <c r="G19" s="49">
        <v>1058.826039867</v>
      </c>
      <c r="H19" s="51">
        <v>63.637471671142862</v>
      </c>
      <c r="I19" s="51">
        <v>44.583037650000001</v>
      </c>
      <c r="J19" s="51">
        <v>0</v>
      </c>
      <c r="K19" s="51">
        <v>0.28916404600000001</v>
      </c>
      <c r="L19" s="51">
        <v>0</v>
      </c>
      <c r="M19" s="51">
        <v>0</v>
      </c>
      <c r="N19" s="51">
        <v>0</v>
      </c>
      <c r="O19" s="49">
        <f t="shared" si="0"/>
        <v>2259.0956963401427</v>
      </c>
      <c r="P19" s="49">
        <f t="shared" si="1"/>
        <v>674.37409634014284</v>
      </c>
      <c r="Q19" s="7"/>
    </row>
    <row r="20" spans="2:17" ht="29.25" customHeight="1" x14ac:dyDescent="0.35">
      <c r="B20" s="42">
        <f t="shared" si="2"/>
        <v>43620</v>
      </c>
      <c r="C20" s="51">
        <v>8340.64</v>
      </c>
      <c r="D20" s="51">
        <v>1584.7215999999999</v>
      </c>
      <c r="E20" s="51">
        <v>1102.1478114399999</v>
      </c>
      <c r="F20" s="51">
        <v>0</v>
      </c>
      <c r="G20" s="49">
        <v>1059.0153030979998</v>
      </c>
      <c r="H20" s="51">
        <v>63.637471671142862</v>
      </c>
      <c r="I20" s="51">
        <v>48.496258750000003</v>
      </c>
      <c r="J20" s="51">
        <v>0</v>
      </c>
      <c r="K20" s="51">
        <v>0.28916404600000001</v>
      </c>
      <c r="L20" s="51">
        <v>0</v>
      </c>
      <c r="M20" s="51">
        <v>0</v>
      </c>
      <c r="N20" s="51">
        <v>0</v>
      </c>
      <c r="O20" s="49">
        <f t="shared" si="0"/>
        <v>2273.5860090051428</v>
      </c>
      <c r="P20" s="49">
        <f t="shared" si="1"/>
        <v>688.86440900514299</v>
      </c>
      <c r="Q20" s="7"/>
    </row>
    <row r="21" spans="2:17" ht="29.25" customHeight="1" x14ac:dyDescent="0.35">
      <c r="B21" s="42">
        <f t="shared" si="2"/>
        <v>43621</v>
      </c>
      <c r="C21" s="51">
        <v>8340.64</v>
      </c>
      <c r="D21" s="51">
        <v>1584.7215999999999</v>
      </c>
      <c r="E21" s="51">
        <v>1102.1379040009999</v>
      </c>
      <c r="F21" s="51">
        <v>0</v>
      </c>
      <c r="G21" s="49">
        <v>1059.2045663260001</v>
      </c>
      <c r="H21" s="51">
        <v>63.637471671142862</v>
      </c>
      <c r="I21" s="51">
        <v>48.496258750000003</v>
      </c>
      <c r="J21" s="51">
        <v>0</v>
      </c>
      <c r="K21" s="51">
        <v>0.28916404600000001</v>
      </c>
      <c r="L21" s="51">
        <v>0</v>
      </c>
      <c r="M21" s="51">
        <v>0</v>
      </c>
      <c r="N21" s="51">
        <v>0</v>
      </c>
      <c r="O21" s="49">
        <f t="shared" si="0"/>
        <v>2273.7653647941434</v>
      </c>
      <c r="P21" s="49">
        <f t="shared" si="1"/>
        <v>689.0437647941435</v>
      </c>
      <c r="Q21" s="7"/>
    </row>
    <row r="22" spans="2:17" ht="29.25" customHeight="1" x14ac:dyDescent="0.35">
      <c r="B22" s="42">
        <f t="shared" si="2"/>
        <v>43622</v>
      </c>
      <c r="C22" s="51">
        <v>8340.64</v>
      </c>
      <c r="D22" s="51">
        <v>1584.7215999999999</v>
      </c>
      <c r="E22" s="51">
        <v>1113.3175373980002</v>
      </c>
      <c r="F22" s="51">
        <v>0</v>
      </c>
      <c r="G22" s="49">
        <v>1059.3938295570001</v>
      </c>
      <c r="H22" s="51">
        <v>63.637471671142862</v>
      </c>
      <c r="I22" s="51">
        <v>60.58036405</v>
      </c>
      <c r="J22" s="51">
        <v>0</v>
      </c>
      <c r="K22" s="51">
        <v>0.28916404600000001</v>
      </c>
      <c r="L22" s="51">
        <v>0</v>
      </c>
      <c r="M22" s="51">
        <v>0</v>
      </c>
      <c r="N22" s="51">
        <v>0</v>
      </c>
      <c r="O22" s="49">
        <f t="shared" si="0"/>
        <v>2297.2183667221434</v>
      </c>
      <c r="P22" s="49">
        <f t="shared" si="1"/>
        <v>712.49676672214355</v>
      </c>
      <c r="Q22" s="7"/>
    </row>
    <row r="23" spans="2:17" ht="29.25" customHeight="1" x14ac:dyDescent="0.35">
      <c r="B23" s="42">
        <f t="shared" si="2"/>
        <v>43623</v>
      </c>
      <c r="C23" s="51">
        <v>8340.64</v>
      </c>
      <c r="D23" s="51">
        <v>1584.7215999999999</v>
      </c>
      <c r="E23" s="51">
        <v>1118.1522410720002</v>
      </c>
      <c r="F23" s="51">
        <v>0</v>
      </c>
      <c r="G23" s="49">
        <v>1059.583092786</v>
      </c>
      <c r="H23" s="51">
        <v>63.637471671142862</v>
      </c>
      <c r="I23" s="51">
        <v>61.177787850000001</v>
      </c>
      <c r="J23" s="51">
        <v>0</v>
      </c>
      <c r="K23" s="51">
        <v>0.28627134599999998</v>
      </c>
      <c r="L23" s="51">
        <v>0</v>
      </c>
      <c r="M23" s="51">
        <v>0</v>
      </c>
      <c r="N23" s="51">
        <v>0</v>
      </c>
      <c r="O23" s="49">
        <f t="shared" si="0"/>
        <v>2302.8368647251432</v>
      </c>
      <c r="P23" s="49">
        <f t="shared" si="1"/>
        <v>718.11526472514333</v>
      </c>
      <c r="Q23" s="7"/>
    </row>
    <row r="24" spans="2:17" ht="29.25" customHeight="1" x14ac:dyDescent="0.35">
      <c r="B24" s="41" t="s">
        <v>4</v>
      </c>
      <c r="C24" s="51">
        <v>0</v>
      </c>
      <c r="D24" s="50">
        <f t="shared" ref="D24:P24" si="3">SUM(D10:D23)</f>
        <v>22186.102400000003</v>
      </c>
      <c r="E24" s="50">
        <f>SUM(E10:E23)</f>
        <v>11688.148783835002</v>
      </c>
      <c r="F24" s="50">
        <f t="shared" si="3"/>
        <v>0</v>
      </c>
      <c r="G24" s="50">
        <f>SUM(G10:G23)</f>
        <v>18489.727247803003</v>
      </c>
      <c r="H24" s="50">
        <f t="shared" si="3"/>
        <v>890.92460339600007</v>
      </c>
      <c r="I24" s="50">
        <f t="shared" si="3"/>
        <v>768.54015840000011</v>
      </c>
      <c r="J24" s="50">
        <f t="shared" si="3"/>
        <v>0</v>
      </c>
      <c r="K24" s="50">
        <f t="shared" si="3"/>
        <v>4.045615623999999</v>
      </c>
      <c r="L24" s="50">
        <f t="shared" si="3"/>
        <v>0</v>
      </c>
      <c r="M24" s="50">
        <f t="shared" si="3"/>
        <v>0</v>
      </c>
      <c r="N24" s="50">
        <f t="shared" si="3"/>
        <v>0</v>
      </c>
      <c r="O24" s="50">
        <f t="shared" si="3"/>
        <v>31841.386409058006</v>
      </c>
      <c r="P24" s="50">
        <f t="shared" si="3"/>
        <v>9655.284009058003</v>
      </c>
      <c r="Q24" s="7"/>
    </row>
    <row r="25" spans="2:17" ht="29.25" customHeight="1" x14ac:dyDescent="0.35">
      <c r="B25" s="41" t="s">
        <v>3</v>
      </c>
      <c r="C25" s="51"/>
      <c r="D25" s="50">
        <f t="shared" ref="D25:P25" si="4">AVERAGE(D10:D23)</f>
        <v>1584.7216000000003</v>
      </c>
      <c r="E25" s="50">
        <f>AVERAGE(E10:E23)</f>
        <v>834.86777027392873</v>
      </c>
      <c r="F25" s="50">
        <f t="shared" si="4"/>
        <v>0</v>
      </c>
      <c r="G25" s="50">
        <f>AVERAGE(G10:G23)</f>
        <v>1320.6948034145003</v>
      </c>
      <c r="H25" s="50">
        <f t="shared" si="4"/>
        <v>63.637471671142862</v>
      </c>
      <c r="I25" s="50">
        <f t="shared" si="4"/>
        <v>54.895725600000006</v>
      </c>
      <c r="J25" s="50">
        <f t="shared" si="4"/>
        <v>0</v>
      </c>
      <c r="K25" s="50">
        <f t="shared" si="4"/>
        <v>0.28897254457142851</v>
      </c>
      <c r="L25" s="50">
        <f t="shared" si="4"/>
        <v>0</v>
      </c>
      <c r="M25" s="50">
        <f t="shared" si="4"/>
        <v>0</v>
      </c>
      <c r="N25" s="50">
        <f t="shared" si="4"/>
        <v>0</v>
      </c>
      <c r="O25" s="50">
        <f t="shared" si="4"/>
        <v>2274.3847435041434</v>
      </c>
      <c r="P25" s="50">
        <f t="shared" si="4"/>
        <v>689.66314350414302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1"/>
      <c r="G31" s="1"/>
      <c r="H31" s="22"/>
      <c r="I31" s="22"/>
      <c r="J31" s="22"/>
      <c r="K31" s="22"/>
      <c r="L31" s="22"/>
      <c r="M31" s="22"/>
      <c r="N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1"/>
      <c r="G32" s="1"/>
      <c r="H32" s="22"/>
      <c r="I32" s="2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7"/>
  <sheetViews>
    <sheetView zoomScale="50" zoomScaleNormal="50" workbookViewId="0">
      <selection activeCell="D12" sqref="D12"/>
    </sheetView>
  </sheetViews>
  <sheetFormatPr defaultRowHeight="15" x14ac:dyDescent="0.25"/>
  <cols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2.7109375" customWidth="1"/>
    <col min="10" max="10" width="12.85546875" customWidth="1"/>
    <col min="11" max="11" width="40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5.5703125" customWidth="1"/>
  </cols>
  <sheetData>
    <row r="1" spans="2:18" ht="23.25" x14ac:dyDescent="0.35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"/>
      <c r="O1" s="8"/>
      <c r="P1" s="8"/>
      <c r="Q1" s="1"/>
    </row>
    <row r="2" spans="2:18" ht="23.25" x14ac:dyDescent="0.35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29"/>
      <c r="L2" s="51"/>
      <c r="M2" s="84"/>
      <c r="N2" s="85"/>
      <c r="O2" s="85"/>
      <c r="P2" s="85"/>
      <c r="Q2" s="1"/>
    </row>
    <row r="3" spans="2:18" ht="21" x14ac:dyDescent="0.35">
      <c r="B3" s="45" t="s">
        <v>52</v>
      </c>
      <c r="C3" s="1"/>
      <c r="D3" s="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"/>
    </row>
    <row r="4" spans="2:18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112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3"/>
    </row>
    <row r="5" spans="2:18" ht="21" x14ac:dyDescent="0.35">
      <c r="B5" s="45" t="s">
        <v>50</v>
      </c>
      <c r="C5" s="1"/>
      <c r="D5" s="3"/>
      <c r="E5" s="2"/>
      <c r="F5" s="11"/>
      <c r="G5" s="11"/>
      <c r="H5" s="11"/>
      <c r="I5" s="11"/>
      <c r="J5" s="11"/>
      <c r="K5" s="11"/>
      <c r="L5" s="2"/>
      <c r="M5" s="2"/>
      <c r="N5" s="2"/>
      <c r="O5" s="2"/>
      <c r="P5" s="2"/>
      <c r="Q5" s="3"/>
    </row>
    <row r="6" spans="2:18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2:18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2:18" s="33" customFormat="1" ht="84" x14ac:dyDescent="0.25">
      <c r="B8" s="34" t="s">
        <v>21</v>
      </c>
      <c r="C8" s="35" t="s">
        <v>113</v>
      </c>
      <c r="D8" s="35" t="s">
        <v>23</v>
      </c>
      <c r="E8" s="34" t="s">
        <v>24</v>
      </c>
      <c r="F8" s="34" t="s">
        <v>25</v>
      </c>
      <c r="G8" s="34" t="s">
        <v>26</v>
      </c>
      <c r="H8" s="35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2:18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2:18" ht="29.25" customHeight="1" x14ac:dyDescent="0.35">
      <c r="B10" s="42">
        <v>43624</v>
      </c>
      <c r="C10" s="51">
        <v>8594.1299999999992</v>
      </c>
      <c r="D10" s="51">
        <v>1632.89</v>
      </c>
      <c r="E10" s="49">
        <v>1118.1421837609998</v>
      </c>
      <c r="F10" s="49"/>
      <c r="G10" s="51">
        <v>1059.7723560160005</v>
      </c>
      <c r="H10" s="51">
        <v>26.411345349000005</v>
      </c>
      <c r="I10" s="51">
        <v>65.941697149999996</v>
      </c>
      <c r="J10" s="51">
        <v>0</v>
      </c>
      <c r="K10" s="51">
        <v>0.28627134599999998</v>
      </c>
      <c r="L10" s="51">
        <v>0</v>
      </c>
      <c r="M10" s="51">
        <v>0</v>
      </c>
      <c r="N10" s="51">
        <v>0</v>
      </c>
      <c r="O10" s="49">
        <f>SUM(E10:N10)</f>
        <v>2270.5538536220001</v>
      </c>
      <c r="P10" s="49">
        <f>O10-D10</f>
        <v>637.66385362200003</v>
      </c>
      <c r="Q10" s="7"/>
    </row>
    <row r="11" spans="2:18" ht="29.25" customHeight="1" x14ac:dyDescent="0.35">
      <c r="B11" s="42">
        <f>B10+1</f>
        <v>43625</v>
      </c>
      <c r="C11" s="51">
        <v>8594.1299999999992</v>
      </c>
      <c r="D11" s="51">
        <v>1632.89</v>
      </c>
      <c r="E11" s="49">
        <v>1118.132126451</v>
      </c>
      <c r="F11" s="49"/>
      <c r="G11" s="51">
        <v>1059.9616192449998</v>
      </c>
      <c r="H11" s="51">
        <v>26.411345349000005</v>
      </c>
      <c r="I11" s="51">
        <v>65.035007149999998</v>
      </c>
      <c r="J11" s="51">
        <v>0</v>
      </c>
      <c r="K11" s="51">
        <v>0.28627134599999998</v>
      </c>
      <c r="L11" s="51">
        <v>0</v>
      </c>
      <c r="M11" s="51">
        <v>0</v>
      </c>
      <c r="N11" s="51">
        <v>0</v>
      </c>
      <c r="O11" s="49">
        <f t="shared" ref="O11:O23" si="0">SUM(E11:N11)</f>
        <v>2269.8263695410001</v>
      </c>
      <c r="P11" s="49">
        <f t="shared" ref="P11:P23" si="1">O11-D11</f>
        <v>636.93636954099998</v>
      </c>
      <c r="Q11" s="7"/>
    </row>
    <row r="12" spans="2:18" ht="29.25" customHeight="1" x14ac:dyDescent="0.35">
      <c r="B12" s="42">
        <f>B11+1</f>
        <v>43626</v>
      </c>
      <c r="C12" s="51">
        <v>8594.1299999999992</v>
      </c>
      <c r="D12" s="51">
        <v>1632.89</v>
      </c>
      <c r="E12" s="49">
        <v>1122.7795803920001</v>
      </c>
      <c r="F12" s="49"/>
      <c r="G12" s="51">
        <v>1060.1508824750001</v>
      </c>
      <c r="H12" s="51">
        <v>26.411345349000005</v>
      </c>
      <c r="I12" s="51">
        <v>70.703218750000005</v>
      </c>
      <c r="J12" s="51">
        <v>0</v>
      </c>
      <c r="K12" s="51">
        <v>0.28627134599999998</v>
      </c>
      <c r="L12" s="51">
        <v>0</v>
      </c>
      <c r="M12" s="51">
        <v>0</v>
      </c>
      <c r="N12" s="51">
        <v>0</v>
      </c>
      <c r="O12" s="49">
        <f t="shared" si="0"/>
        <v>2280.3312983119999</v>
      </c>
      <c r="P12" s="49">
        <f t="shared" si="1"/>
        <v>647.44129831199984</v>
      </c>
      <c r="Q12" s="7"/>
    </row>
    <row r="13" spans="2:18" ht="29.25" customHeight="1" x14ac:dyDescent="0.35">
      <c r="B13" s="42">
        <f t="shared" ref="B13:B23" si="2">B12+1</f>
        <v>43627</v>
      </c>
      <c r="C13" s="51">
        <v>8594.1299999999992</v>
      </c>
      <c r="D13" s="51">
        <v>1632.89</v>
      </c>
      <c r="E13" s="49">
        <v>1141.1956608170001</v>
      </c>
      <c r="F13" s="49"/>
      <c r="G13" s="51">
        <v>1072.4223331019998</v>
      </c>
      <c r="H13" s="51">
        <v>26.411345349000005</v>
      </c>
      <c r="I13" s="51">
        <v>73.096385549999994</v>
      </c>
      <c r="J13" s="51">
        <v>0</v>
      </c>
      <c r="K13" s="51">
        <v>0.28507434599999998</v>
      </c>
      <c r="L13" s="51">
        <v>0</v>
      </c>
      <c r="M13" s="51">
        <v>0</v>
      </c>
      <c r="N13" s="51">
        <v>0</v>
      </c>
      <c r="O13" s="49">
        <f t="shared" si="0"/>
        <v>2313.4107991639994</v>
      </c>
      <c r="P13" s="49">
        <f t="shared" si="1"/>
        <v>680.5207991639993</v>
      </c>
      <c r="Q13" s="7"/>
      <c r="R13" s="78"/>
    </row>
    <row r="14" spans="2:18" ht="29.25" customHeight="1" x14ac:dyDescent="0.35">
      <c r="B14" s="42">
        <f t="shared" si="2"/>
        <v>43628</v>
      </c>
      <c r="C14" s="51">
        <v>8594.1299999999992</v>
      </c>
      <c r="D14" s="51">
        <v>1632.89</v>
      </c>
      <c r="E14" s="49">
        <v>1141.1853877349999</v>
      </c>
      <c r="F14" s="49"/>
      <c r="G14" s="51">
        <v>1133.304520333</v>
      </c>
      <c r="H14" s="51">
        <v>26.411345349000005</v>
      </c>
      <c r="I14" s="51">
        <v>73.064869049999999</v>
      </c>
      <c r="J14" s="51">
        <v>0</v>
      </c>
      <c r="K14" s="51">
        <v>0.28383914599999999</v>
      </c>
      <c r="L14" s="51">
        <v>0</v>
      </c>
      <c r="M14" s="51">
        <v>0</v>
      </c>
      <c r="N14" s="51">
        <v>0</v>
      </c>
      <c r="O14" s="49">
        <f t="shared" si="0"/>
        <v>2374.2499616129999</v>
      </c>
      <c r="P14" s="49">
        <f t="shared" si="1"/>
        <v>741.35996161299977</v>
      </c>
      <c r="Q14" s="7"/>
    </row>
    <row r="15" spans="2:18" ht="29.25" customHeight="1" x14ac:dyDescent="0.35">
      <c r="B15" s="42">
        <f t="shared" si="2"/>
        <v>43629</v>
      </c>
      <c r="C15" s="51">
        <v>8594.1299999999992</v>
      </c>
      <c r="D15" s="51">
        <v>1632.89</v>
      </c>
      <c r="E15" s="49">
        <v>1138.2090565799999</v>
      </c>
      <c r="F15" s="49"/>
      <c r="G15" s="51">
        <v>1060.7186721620003</v>
      </c>
      <c r="H15" s="51">
        <v>26.411345349000005</v>
      </c>
      <c r="I15" s="51">
        <v>73.702303650000005</v>
      </c>
      <c r="J15" s="51">
        <v>0</v>
      </c>
      <c r="K15" s="51">
        <v>0.26526406600000002</v>
      </c>
      <c r="L15" s="51">
        <v>0</v>
      </c>
      <c r="M15" s="51">
        <v>0</v>
      </c>
      <c r="N15" s="51">
        <v>0</v>
      </c>
      <c r="O15" s="49">
        <f t="shared" si="0"/>
        <v>2299.3066418069998</v>
      </c>
      <c r="P15" s="49">
        <f t="shared" si="1"/>
        <v>666.41664180699968</v>
      </c>
      <c r="Q15" s="7"/>
    </row>
    <row r="16" spans="2:18" ht="29.25" customHeight="1" x14ac:dyDescent="0.35">
      <c r="B16" s="42">
        <f t="shared" si="2"/>
        <v>43630</v>
      </c>
      <c r="C16" s="51">
        <v>8594.1299999999992</v>
      </c>
      <c r="D16" s="51">
        <v>1632.89</v>
      </c>
      <c r="E16" s="49">
        <v>1141.1648415719999</v>
      </c>
      <c r="F16" s="51"/>
      <c r="G16" s="51">
        <v>1093.440019915</v>
      </c>
      <c r="H16" s="51">
        <v>26.411345349000005</v>
      </c>
      <c r="I16" s="51">
        <v>74.418912050000003</v>
      </c>
      <c r="J16" s="51">
        <v>0</v>
      </c>
      <c r="K16" s="51">
        <v>0.26238275699999997</v>
      </c>
      <c r="L16" s="51">
        <v>0</v>
      </c>
      <c r="M16" s="51">
        <v>0</v>
      </c>
      <c r="N16" s="51">
        <v>0</v>
      </c>
      <c r="O16" s="49">
        <f t="shared" si="0"/>
        <v>2335.6975016429997</v>
      </c>
      <c r="P16" s="49">
        <f t="shared" si="1"/>
        <v>702.80750164299957</v>
      </c>
      <c r="Q16" s="7"/>
    </row>
    <row r="17" spans="2:17" ht="29.25" customHeight="1" x14ac:dyDescent="0.35">
      <c r="B17" s="42">
        <f t="shared" si="2"/>
        <v>43631</v>
      </c>
      <c r="C17" s="51">
        <v>8594.1299999999992</v>
      </c>
      <c r="D17" s="51">
        <v>1632.89</v>
      </c>
      <c r="E17" s="49">
        <v>1141.1545684909997</v>
      </c>
      <c r="F17" s="51"/>
      <c r="G17" s="51">
        <v>1083.4661275970002</v>
      </c>
      <c r="H17" s="51">
        <v>26.411345349000005</v>
      </c>
      <c r="I17" s="51">
        <v>75.77157665</v>
      </c>
      <c r="J17" s="51">
        <v>0</v>
      </c>
      <c r="K17" s="51">
        <v>0.26238275699999997</v>
      </c>
      <c r="L17" s="51">
        <v>0</v>
      </c>
      <c r="M17" s="51">
        <v>0</v>
      </c>
      <c r="N17" s="51">
        <v>0</v>
      </c>
      <c r="O17" s="49">
        <f t="shared" si="0"/>
        <v>2327.066000844</v>
      </c>
      <c r="P17" s="49">
        <f t="shared" si="1"/>
        <v>694.17600084399987</v>
      </c>
      <c r="Q17" s="7"/>
    </row>
    <row r="18" spans="2:17" ht="29.25" customHeight="1" x14ac:dyDescent="0.35">
      <c r="B18" s="42">
        <f t="shared" si="2"/>
        <v>43632</v>
      </c>
      <c r="C18" s="51">
        <v>8594.1299999999992</v>
      </c>
      <c r="D18" s="51">
        <v>1632.89</v>
      </c>
      <c r="E18" s="49">
        <v>1141.1442954090001</v>
      </c>
      <c r="F18" s="51"/>
      <c r="G18" s="51">
        <v>1083.6592005559999</v>
      </c>
      <c r="H18" s="51">
        <v>26.411345349000005</v>
      </c>
      <c r="I18" s="51">
        <v>75.144166650000003</v>
      </c>
      <c r="J18" s="51">
        <v>0</v>
      </c>
      <c r="K18" s="51">
        <v>0.26238275699999997</v>
      </c>
      <c r="L18" s="51">
        <v>0</v>
      </c>
      <c r="M18" s="51">
        <v>0</v>
      </c>
      <c r="N18" s="51">
        <v>0</v>
      </c>
      <c r="O18" s="49">
        <f t="shared" si="0"/>
        <v>2326.6213907209999</v>
      </c>
      <c r="P18" s="49">
        <f t="shared" si="1"/>
        <v>693.7313907209998</v>
      </c>
      <c r="Q18" s="7"/>
    </row>
    <row r="19" spans="2:17" ht="29.25" customHeight="1" x14ac:dyDescent="0.35">
      <c r="B19" s="42">
        <f t="shared" si="2"/>
        <v>43633</v>
      </c>
      <c r="C19" s="51">
        <v>8594.1299999999992</v>
      </c>
      <c r="D19" s="51">
        <v>1632.89</v>
      </c>
      <c r="E19" s="49">
        <v>1141.1340223280001</v>
      </c>
      <c r="F19" s="51"/>
      <c r="G19" s="51">
        <v>1139.4753842230002</v>
      </c>
      <c r="H19" s="51">
        <v>26.411345349000005</v>
      </c>
      <c r="I19" s="51">
        <v>79.374111450000001</v>
      </c>
      <c r="J19" s="51">
        <v>0</v>
      </c>
      <c r="K19" s="51">
        <v>0.26238275699999997</v>
      </c>
      <c r="L19" s="51">
        <v>0</v>
      </c>
      <c r="M19" s="51">
        <v>0</v>
      </c>
      <c r="N19" s="51">
        <v>0</v>
      </c>
      <c r="O19" s="49">
        <f t="shared" si="0"/>
        <v>2386.6572461070004</v>
      </c>
      <c r="P19" s="49">
        <f t="shared" si="1"/>
        <v>753.76724610700035</v>
      </c>
      <c r="Q19" s="7"/>
    </row>
    <row r="20" spans="2:17" ht="29.25" customHeight="1" x14ac:dyDescent="0.35">
      <c r="B20" s="42">
        <f t="shared" si="2"/>
        <v>43634</v>
      </c>
      <c r="C20" s="51">
        <v>8594.1299999999992</v>
      </c>
      <c r="D20" s="51">
        <v>1632.89</v>
      </c>
      <c r="E20" s="49">
        <v>1141.1237492460002</v>
      </c>
      <c r="F20" s="51"/>
      <c r="G20" s="51">
        <v>1149.8463864389998</v>
      </c>
      <c r="H20" s="51">
        <v>26.411345349000005</v>
      </c>
      <c r="I20" s="51">
        <v>84.654985350000004</v>
      </c>
      <c r="J20" s="51">
        <v>0</v>
      </c>
      <c r="K20" s="51">
        <v>0.25143675700000001</v>
      </c>
      <c r="L20" s="51">
        <v>0</v>
      </c>
      <c r="M20" s="51">
        <v>0</v>
      </c>
      <c r="N20" s="51">
        <v>0</v>
      </c>
      <c r="O20" s="49">
        <f t="shared" si="0"/>
        <v>2402.2879031410002</v>
      </c>
      <c r="P20" s="49">
        <f t="shared" si="1"/>
        <v>769.39790314100014</v>
      </c>
      <c r="Q20" s="7"/>
    </row>
    <row r="21" spans="2:17" ht="29.25" customHeight="1" x14ac:dyDescent="0.35">
      <c r="B21" s="42">
        <f t="shared" si="2"/>
        <v>43635</v>
      </c>
      <c r="C21" s="51">
        <v>8594.1299999999992</v>
      </c>
      <c r="D21" s="51">
        <v>1632.89</v>
      </c>
      <c r="E21" s="49">
        <v>1141.1134761650001</v>
      </c>
      <c r="F21" s="51"/>
      <c r="G21" s="51">
        <v>1175.3316388140001</v>
      </c>
      <c r="H21" s="51">
        <v>26.411345349000005</v>
      </c>
      <c r="I21" s="51">
        <v>86.243209949999994</v>
      </c>
      <c r="J21" s="51">
        <v>0</v>
      </c>
      <c r="K21" s="51">
        <v>0.24910535699999997</v>
      </c>
      <c r="L21" s="51">
        <v>0</v>
      </c>
      <c r="M21" s="51">
        <v>0</v>
      </c>
      <c r="N21" s="51">
        <v>0</v>
      </c>
      <c r="O21" s="49">
        <f t="shared" si="0"/>
        <v>2429.3487756350005</v>
      </c>
      <c r="P21" s="49">
        <f t="shared" si="1"/>
        <v>796.45877563500039</v>
      </c>
      <c r="Q21" s="7"/>
    </row>
    <row r="22" spans="2:17" ht="29.25" customHeight="1" x14ac:dyDescent="0.35">
      <c r="B22" s="42">
        <f t="shared" si="2"/>
        <v>43636</v>
      </c>
      <c r="C22" s="51">
        <v>8594.1299999999992</v>
      </c>
      <c r="D22" s="51">
        <v>1632.89</v>
      </c>
      <c r="E22" s="49">
        <v>1141.1032030829999</v>
      </c>
      <c r="F22" s="51"/>
      <c r="G22" s="51">
        <v>1226.0820842700002</v>
      </c>
      <c r="H22" s="51">
        <v>26.411345349000005</v>
      </c>
      <c r="I22" s="51">
        <v>87.517543849999996</v>
      </c>
      <c r="J22" s="51">
        <v>0</v>
      </c>
      <c r="K22" s="51">
        <v>0.24486165699999998</v>
      </c>
      <c r="L22" s="51">
        <v>0</v>
      </c>
      <c r="M22" s="51">
        <v>0</v>
      </c>
      <c r="N22" s="51">
        <v>0</v>
      </c>
      <c r="O22" s="49">
        <f t="shared" si="0"/>
        <v>2481.3590382090001</v>
      </c>
      <c r="P22" s="49">
        <f t="shared" si="1"/>
        <v>848.46903820900002</v>
      </c>
      <c r="Q22" s="7"/>
    </row>
    <row r="23" spans="2:17" ht="29.25" customHeight="1" x14ac:dyDescent="0.35">
      <c r="B23" s="42">
        <f t="shared" si="2"/>
        <v>43637</v>
      </c>
      <c r="C23" s="51">
        <v>8594.1299999999992</v>
      </c>
      <c r="D23" s="51">
        <v>1632.89</v>
      </c>
      <c r="E23" s="49">
        <v>1141.092930002</v>
      </c>
      <c r="F23" s="51"/>
      <c r="G23" s="51">
        <v>1187.152167151</v>
      </c>
      <c r="H23" s="51">
        <v>26.411345349000005</v>
      </c>
      <c r="I23" s="51">
        <v>82.866910649999994</v>
      </c>
      <c r="J23" s="51">
        <v>0</v>
      </c>
      <c r="K23" s="51">
        <v>0.24462435699999999</v>
      </c>
      <c r="L23" s="51">
        <v>0</v>
      </c>
      <c r="M23" s="51">
        <v>0</v>
      </c>
      <c r="N23" s="51">
        <v>0</v>
      </c>
      <c r="O23" s="49">
        <f t="shared" si="0"/>
        <v>2437.7679775089996</v>
      </c>
      <c r="P23" s="49">
        <f t="shared" si="1"/>
        <v>804.87797750899949</v>
      </c>
      <c r="Q23" s="7"/>
    </row>
    <row r="24" spans="2:17" ht="29.25" customHeight="1" x14ac:dyDescent="0.35">
      <c r="B24" s="41" t="s">
        <v>4</v>
      </c>
      <c r="C24" s="51">
        <v>0</v>
      </c>
      <c r="D24" s="50">
        <f t="shared" ref="D24:P24" si="3">SUM(D10:D23)</f>
        <v>22860.459999999995</v>
      </c>
      <c r="E24" s="50">
        <f>SUM(E10:E23)</f>
        <v>15908.675082032001</v>
      </c>
      <c r="F24" s="50">
        <f t="shared" si="3"/>
        <v>0</v>
      </c>
      <c r="G24" s="50">
        <f>SUM(G10:G23)</f>
        <v>15584.783392298003</v>
      </c>
      <c r="H24" s="50">
        <f t="shared" si="3"/>
        <v>369.75883488600005</v>
      </c>
      <c r="I24" s="50">
        <f t="shared" si="3"/>
        <v>1067.5348978999998</v>
      </c>
      <c r="J24" s="50">
        <f t="shared" si="3"/>
        <v>0</v>
      </c>
      <c r="K24" s="50">
        <f t="shared" si="3"/>
        <v>3.7325507520000003</v>
      </c>
      <c r="L24" s="50">
        <f t="shared" si="3"/>
        <v>0</v>
      </c>
      <c r="M24" s="50">
        <f t="shared" si="3"/>
        <v>0</v>
      </c>
      <c r="N24" s="50">
        <f t="shared" si="3"/>
        <v>0</v>
      </c>
      <c r="O24" s="50">
        <f t="shared" si="3"/>
        <v>32934.484757867998</v>
      </c>
      <c r="P24" s="50">
        <f t="shared" si="3"/>
        <v>10074.024757867997</v>
      </c>
      <c r="Q24" s="7"/>
    </row>
    <row r="25" spans="2:17" ht="29.25" customHeight="1" x14ac:dyDescent="0.35">
      <c r="B25" s="41" t="s">
        <v>3</v>
      </c>
      <c r="C25" s="51"/>
      <c r="D25" s="50">
        <f t="shared" ref="D25:P25" si="4">AVERAGE(D10:D23)</f>
        <v>1632.8899999999996</v>
      </c>
      <c r="E25" s="50">
        <f>AVERAGE(E10:E23)</f>
        <v>1136.3339344308572</v>
      </c>
      <c r="F25" s="50" t="e">
        <f t="shared" si="4"/>
        <v>#DIV/0!</v>
      </c>
      <c r="G25" s="50">
        <f>AVERAGE(G10:G23)</f>
        <v>1113.1988137355715</v>
      </c>
      <c r="H25" s="50">
        <f t="shared" si="4"/>
        <v>26.411345349000005</v>
      </c>
      <c r="I25" s="50">
        <f t="shared" si="4"/>
        <v>76.252492707142849</v>
      </c>
      <c r="J25" s="50">
        <f t="shared" si="4"/>
        <v>0</v>
      </c>
      <c r="K25" s="50">
        <f t="shared" si="4"/>
        <v>0.266610768</v>
      </c>
      <c r="L25" s="50">
        <f t="shared" si="4"/>
        <v>0</v>
      </c>
      <c r="M25" s="50">
        <f t="shared" si="4"/>
        <v>0</v>
      </c>
      <c r="N25" s="50">
        <f t="shared" si="4"/>
        <v>0</v>
      </c>
      <c r="O25" s="50">
        <f t="shared" si="4"/>
        <v>2352.4631969905713</v>
      </c>
      <c r="P25" s="50">
        <f t="shared" si="4"/>
        <v>719.5731969905712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1"/>
      <c r="G31" s="1"/>
      <c r="H31" s="22"/>
      <c r="I31" s="22"/>
      <c r="J31" s="22"/>
      <c r="K31" s="22"/>
      <c r="L31" s="22"/>
      <c r="M31" s="22"/>
      <c r="N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1"/>
      <c r="G32" s="1"/>
      <c r="H32" s="22"/>
      <c r="I32" s="2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7" top="0.75" bottom="0.75" header="0.3" footer="0.3"/>
  <pageSetup paperSize="9" orientation="portrait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7"/>
  <sheetViews>
    <sheetView zoomScale="48" zoomScaleNormal="48" workbookViewId="0">
      <selection activeCell="L19" sqref="L19"/>
    </sheetView>
  </sheetViews>
  <sheetFormatPr defaultRowHeight="15" x14ac:dyDescent="0.25"/>
  <cols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1.5703125" customWidth="1"/>
    <col min="10" max="10" width="12.85546875" customWidth="1"/>
    <col min="11" max="11" width="40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5.5703125" customWidth="1"/>
  </cols>
  <sheetData>
    <row r="1" spans="2:18" ht="23.25" x14ac:dyDescent="0.35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  <c r="Q1" s="1"/>
    </row>
    <row r="2" spans="2:18" ht="23.25" x14ac:dyDescent="0.35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29"/>
      <c r="L2" s="51"/>
      <c r="M2" s="84"/>
      <c r="N2" s="85"/>
      <c r="O2" s="85"/>
      <c r="P2" s="85"/>
      <c r="Q2" s="1"/>
    </row>
    <row r="3" spans="2:18" ht="21" x14ac:dyDescent="0.35">
      <c r="B3" s="45" t="s">
        <v>52</v>
      </c>
      <c r="C3" s="1"/>
      <c r="D3" s="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"/>
    </row>
    <row r="4" spans="2:18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115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3"/>
    </row>
    <row r="5" spans="2:18" ht="21" x14ac:dyDescent="0.35">
      <c r="B5" s="45" t="s">
        <v>50</v>
      </c>
      <c r="C5" s="1"/>
      <c r="D5" s="3"/>
      <c r="E5" s="2"/>
      <c r="F5" s="11"/>
      <c r="G5" s="11"/>
      <c r="H5" s="11"/>
      <c r="I5" s="11"/>
      <c r="J5" s="11"/>
      <c r="K5" s="11"/>
      <c r="L5" s="2"/>
      <c r="M5" s="2"/>
      <c r="N5" s="2"/>
      <c r="O5" s="2"/>
      <c r="P5" s="2"/>
      <c r="Q5" s="3"/>
    </row>
    <row r="6" spans="2:18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2:18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2:18" s="33" customFormat="1" ht="84" x14ac:dyDescent="0.25">
      <c r="B8" s="34" t="s">
        <v>21</v>
      </c>
      <c r="C8" s="35" t="s">
        <v>114</v>
      </c>
      <c r="D8" s="35" t="s">
        <v>23</v>
      </c>
      <c r="E8" s="34" t="s">
        <v>24</v>
      </c>
      <c r="F8" s="34" t="s">
        <v>25</v>
      </c>
      <c r="G8" s="34" t="s">
        <v>26</v>
      </c>
      <c r="H8" s="40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2:18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2:18" ht="29.25" customHeight="1" x14ac:dyDescent="0.35">
      <c r="B10" s="42">
        <v>43638</v>
      </c>
      <c r="C10" s="51">
        <v>9077.48</v>
      </c>
      <c r="D10" s="51">
        <v>1724.7212</v>
      </c>
      <c r="E10" s="51">
        <v>1141.0826569199999</v>
      </c>
      <c r="F10" s="51">
        <v>0</v>
      </c>
      <c r="G10" s="51">
        <v>1187.3626077930003</v>
      </c>
      <c r="H10" s="51">
        <v>59.931312983071457</v>
      </c>
      <c r="I10" s="51">
        <v>87.813066149999997</v>
      </c>
      <c r="J10" s="51">
        <v>0</v>
      </c>
      <c r="K10" s="51">
        <v>0.24462435699999999</v>
      </c>
      <c r="L10" s="51">
        <v>0</v>
      </c>
      <c r="M10" s="51">
        <v>0</v>
      </c>
      <c r="N10" s="51">
        <v>0</v>
      </c>
      <c r="O10" s="49">
        <f>SUM(E10:N10)</f>
        <v>2476.4342682030715</v>
      </c>
      <c r="P10" s="49">
        <f>O10-D10</f>
        <v>751.71306820307154</v>
      </c>
      <c r="Q10" s="7"/>
    </row>
    <row r="11" spans="2:18" ht="29.25" customHeight="1" x14ac:dyDescent="0.35">
      <c r="B11" s="42">
        <f>B10+1</f>
        <v>43639</v>
      </c>
      <c r="C11" s="51">
        <v>9077.48</v>
      </c>
      <c r="D11" s="51">
        <v>1724.7212</v>
      </c>
      <c r="E11" s="51">
        <v>1141.0723838389999</v>
      </c>
      <c r="F11" s="51">
        <v>0</v>
      </c>
      <c r="G11" s="51">
        <v>1187.5730484370001</v>
      </c>
      <c r="H11" s="51">
        <v>59.931312983071457</v>
      </c>
      <c r="I11" s="51">
        <v>87.215456149999994</v>
      </c>
      <c r="J11" s="51">
        <v>0</v>
      </c>
      <c r="K11" s="51">
        <v>0.24462435699999999</v>
      </c>
      <c r="L11" s="51">
        <v>0</v>
      </c>
      <c r="M11" s="51">
        <v>0</v>
      </c>
      <c r="N11" s="51">
        <v>0</v>
      </c>
      <c r="O11" s="49">
        <f t="shared" ref="O11:O19" si="0">SUM(E11:N11)</f>
        <v>2476.0368257660716</v>
      </c>
      <c r="P11" s="49">
        <f t="shared" ref="P11:P23" si="1">O11-D11</f>
        <v>751.31562576607166</v>
      </c>
      <c r="Q11" s="7"/>
    </row>
    <row r="12" spans="2:18" ht="29.25" customHeight="1" x14ac:dyDescent="0.35">
      <c r="B12" s="42">
        <f>B11+1</f>
        <v>43640</v>
      </c>
      <c r="C12" s="51">
        <v>9077.48</v>
      </c>
      <c r="D12" s="51">
        <v>1724.7212</v>
      </c>
      <c r="E12" s="51">
        <v>1141.062110757</v>
      </c>
      <c r="F12" s="51">
        <v>0</v>
      </c>
      <c r="G12" s="51">
        <v>1141.8835646979999</v>
      </c>
      <c r="H12" s="51">
        <v>59.931312983071457</v>
      </c>
      <c r="I12" s="51">
        <v>85.142230249999997</v>
      </c>
      <c r="J12" s="51">
        <v>0</v>
      </c>
      <c r="K12" s="51">
        <v>0.24462435699999999</v>
      </c>
      <c r="L12" s="51">
        <v>0</v>
      </c>
      <c r="M12" s="51">
        <v>0</v>
      </c>
      <c r="N12" s="51">
        <v>0</v>
      </c>
      <c r="O12" s="49">
        <f t="shared" si="0"/>
        <v>2428.2638430450716</v>
      </c>
      <c r="P12" s="49">
        <f t="shared" si="1"/>
        <v>703.5426430450716</v>
      </c>
      <c r="Q12" s="7"/>
    </row>
    <row r="13" spans="2:18" ht="29.25" customHeight="1" x14ac:dyDescent="0.35">
      <c r="B13" s="42">
        <f t="shared" ref="B13:B23" si="2">B12+1</f>
        <v>43641</v>
      </c>
      <c r="C13" s="51">
        <v>9077.48</v>
      </c>
      <c r="D13" s="51">
        <v>1724.7212</v>
      </c>
      <c r="E13" s="51">
        <v>1141.0518376760001</v>
      </c>
      <c r="F13" s="51">
        <v>0</v>
      </c>
      <c r="G13" s="51">
        <v>1157.3033740440001</v>
      </c>
      <c r="H13" s="51">
        <v>59.931312983071457</v>
      </c>
      <c r="I13" s="51">
        <v>86.298475850000003</v>
      </c>
      <c r="J13" s="51">
        <v>0</v>
      </c>
      <c r="K13" s="51">
        <v>0.239288154</v>
      </c>
      <c r="L13" s="51">
        <v>0</v>
      </c>
      <c r="M13" s="51">
        <v>0</v>
      </c>
      <c r="N13" s="51">
        <v>0</v>
      </c>
      <c r="O13" s="49">
        <f>SUM(E13:N13)</f>
        <v>2444.8242887070719</v>
      </c>
      <c r="P13" s="49">
        <f t="shared" si="1"/>
        <v>720.10308870707195</v>
      </c>
      <c r="Q13" s="7"/>
      <c r="R13" s="78"/>
    </row>
    <row r="14" spans="2:18" ht="29.25" customHeight="1" x14ac:dyDescent="0.35">
      <c r="B14" s="42">
        <f t="shared" si="2"/>
        <v>43642</v>
      </c>
      <c r="C14" s="51">
        <v>9077.48</v>
      </c>
      <c r="D14" s="51">
        <v>1724.7212</v>
      </c>
      <c r="E14" s="51">
        <v>1141.041564594</v>
      </c>
      <c r="F14" s="51">
        <v>0</v>
      </c>
      <c r="G14" s="51">
        <v>1117.105917267</v>
      </c>
      <c r="H14" s="51">
        <v>59.931312983071457</v>
      </c>
      <c r="I14" s="51">
        <v>83.948069450000006</v>
      </c>
      <c r="J14" s="51">
        <v>0</v>
      </c>
      <c r="K14" s="51">
        <v>0.23605107400000003</v>
      </c>
      <c r="L14" s="51">
        <v>0</v>
      </c>
      <c r="M14" s="51">
        <v>0</v>
      </c>
      <c r="N14" s="51">
        <v>0</v>
      </c>
      <c r="O14" s="49">
        <f t="shared" si="0"/>
        <v>2402.2629153680714</v>
      </c>
      <c r="P14" s="49">
        <f t="shared" si="1"/>
        <v>677.54171536807144</v>
      </c>
      <c r="Q14" s="7"/>
    </row>
    <row r="15" spans="2:18" ht="29.25" customHeight="1" x14ac:dyDescent="0.35">
      <c r="B15" s="42">
        <f t="shared" si="2"/>
        <v>43643</v>
      </c>
      <c r="C15" s="51">
        <v>9077.48</v>
      </c>
      <c r="D15" s="51">
        <v>1724.7212</v>
      </c>
      <c r="E15" s="51">
        <v>1141.0312915129998</v>
      </c>
      <c r="F15" s="51">
        <v>0</v>
      </c>
      <c r="G15" s="51">
        <v>1016.2566436550001</v>
      </c>
      <c r="H15" s="51">
        <v>59.931312983071457</v>
      </c>
      <c r="I15" s="51">
        <v>77.810816250000002</v>
      </c>
      <c r="J15" s="51">
        <v>0</v>
      </c>
      <c r="K15" s="51">
        <v>0.228845154</v>
      </c>
      <c r="L15" s="51">
        <v>0</v>
      </c>
      <c r="M15" s="51">
        <v>0</v>
      </c>
      <c r="N15" s="51">
        <v>0</v>
      </c>
      <c r="O15" s="49">
        <f t="shared" si="0"/>
        <v>2295.2589095550711</v>
      </c>
      <c r="P15" s="49">
        <f t="shared" si="1"/>
        <v>570.53770955507116</v>
      </c>
      <c r="Q15" s="7"/>
    </row>
    <row r="16" spans="2:18" ht="29.25" customHeight="1" x14ac:dyDescent="0.35">
      <c r="B16" s="42">
        <f t="shared" si="2"/>
        <v>43644</v>
      </c>
      <c r="C16" s="51">
        <v>9077.48</v>
      </c>
      <c r="D16" s="51">
        <v>1724.7212</v>
      </c>
      <c r="E16" s="49">
        <v>950.66038125300008</v>
      </c>
      <c r="F16" s="51">
        <v>0</v>
      </c>
      <c r="G16" s="51">
        <v>1003.693306976</v>
      </c>
      <c r="H16" s="51">
        <v>59.931312983071457</v>
      </c>
      <c r="I16" s="51">
        <v>68.167310150000006</v>
      </c>
      <c r="J16" s="51">
        <v>0</v>
      </c>
      <c r="K16" s="51">
        <v>0.228845154</v>
      </c>
      <c r="L16" s="51">
        <v>0</v>
      </c>
      <c r="M16" s="51">
        <v>0</v>
      </c>
      <c r="N16" s="51">
        <v>0</v>
      </c>
      <c r="O16" s="49">
        <f t="shared" si="0"/>
        <v>2082.681156516071</v>
      </c>
      <c r="P16" s="49">
        <f t="shared" si="1"/>
        <v>357.95995651607109</v>
      </c>
      <c r="Q16" s="7"/>
    </row>
    <row r="17" spans="2:17" ht="29.25" customHeight="1" x14ac:dyDescent="0.35">
      <c r="B17" s="42">
        <f t="shared" si="2"/>
        <v>43645</v>
      </c>
      <c r="C17" s="51">
        <v>9077.48</v>
      </c>
      <c r="D17" s="51">
        <v>1724.7212</v>
      </c>
      <c r="E17" s="49">
        <v>1133.5484595160001</v>
      </c>
      <c r="F17" s="51">
        <v>0</v>
      </c>
      <c r="G17" s="51">
        <v>1003.8722449379999</v>
      </c>
      <c r="H17" s="51">
        <v>59.931312983071457</v>
      </c>
      <c r="I17" s="51">
        <v>61.308650649999997</v>
      </c>
      <c r="J17" s="51">
        <v>0</v>
      </c>
      <c r="K17" s="51">
        <v>0.225970054</v>
      </c>
      <c r="L17" s="51">
        <v>0</v>
      </c>
      <c r="M17" s="51">
        <v>0</v>
      </c>
      <c r="N17" s="51">
        <v>0</v>
      </c>
      <c r="O17" s="49">
        <f t="shared" si="0"/>
        <v>2258.8866381410712</v>
      </c>
      <c r="P17" s="49">
        <f t="shared" si="1"/>
        <v>534.16543814107126</v>
      </c>
      <c r="Q17" s="7"/>
    </row>
    <row r="18" spans="2:17" ht="29.25" customHeight="1" x14ac:dyDescent="0.35">
      <c r="B18" s="42">
        <f t="shared" si="2"/>
        <v>43646</v>
      </c>
      <c r="C18" s="51">
        <v>9077.48</v>
      </c>
      <c r="D18" s="51">
        <v>1724.7212</v>
      </c>
      <c r="E18" s="49">
        <v>2137.59</v>
      </c>
      <c r="F18" s="51">
        <v>0</v>
      </c>
      <c r="G18" s="51">
        <v>1004.051182899</v>
      </c>
      <c r="H18" s="51">
        <v>59.931312983071457</v>
      </c>
      <c r="I18" s="51">
        <v>62.669152150000002</v>
      </c>
      <c r="J18" s="51">
        <v>0</v>
      </c>
      <c r="K18" s="51">
        <v>0.225970054</v>
      </c>
      <c r="L18" s="51"/>
      <c r="M18" s="51">
        <v>0</v>
      </c>
      <c r="N18" s="51">
        <v>0</v>
      </c>
      <c r="O18" s="49">
        <f t="shared" si="0"/>
        <v>3264.467618086072</v>
      </c>
      <c r="P18" s="49">
        <f t="shared" si="1"/>
        <v>1539.746418086072</v>
      </c>
      <c r="Q18" s="7"/>
    </row>
    <row r="19" spans="2:17" ht="29.25" customHeight="1" x14ac:dyDescent="0.35">
      <c r="B19" s="42">
        <f t="shared" si="2"/>
        <v>43647</v>
      </c>
      <c r="C19" s="51">
        <v>9077.48</v>
      </c>
      <c r="D19" s="51">
        <v>1724.7212</v>
      </c>
      <c r="E19" s="49">
        <v>1140.9901991870001</v>
      </c>
      <c r="F19" s="51">
        <v>0</v>
      </c>
      <c r="G19" s="51">
        <v>1128.2265340920003</v>
      </c>
      <c r="H19" s="51">
        <v>59.931312983071457</v>
      </c>
      <c r="I19" s="51">
        <v>56.63039165</v>
      </c>
      <c r="J19" s="51">
        <v>0</v>
      </c>
      <c r="K19" s="51">
        <v>0.22415980899999999</v>
      </c>
      <c r="L19" s="51"/>
      <c r="M19" s="51">
        <v>0</v>
      </c>
      <c r="N19" s="51">
        <v>0</v>
      </c>
      <c r="O19" s="49">
        <f t="shared" si="0"/>
        <v>2386.0025977210721</v>
      </c>
      <c r="P19" s="49">
        <f t="shared" si="1"/>
        <v>661.28139772107215</v>
      </c>
      <c r="Q19" s="7"/>
    </row>
    <row r="20" spans="2:17" ht="29.25" customHeight="1" x14ac:dyDescent="0.35">
      <c r="B20" s="42">
        <f t="shared" si="2"/>
        <v>43648</v>
      </c>
      <c r="C20" s="51">
        <v>9077.48</v>
      </c>
      <c r="D20" s="51">
        <v>1724.7212</v>
      </c>
      <c r="E20" s="49">
        <v>1140.979926105</v>
      </c>
      <c r="F20" s="51">
        <v>0</v>
      </c>
      <c r="G20" s="51">
        <v>1027.3903527460002</v>
      </c>
      <c r="H20" s="51">
        <v>59.931312983071457</v>
      </c>
      <c r="I20" s="51">
        <v>53.686083549999999</v>
      </c>
      <c r="J20" s="51">
        <v>0</v>
      </c>
      <c r="K20" s="51">
        <v>0.22036520899999998</v>
      </c>
      <c r="L20" s="51"/>
      <c r="M20" s="51">
        <v>0</v>
      </c>
      <c r="N20" s="51">
        <v>0</v>
      </c>
      <c r="O20" s="49">
        <f>SUM(E20:N20)</f>
        <v>2282.2080405930719</v>
      </c>
      <c r="P20" s="49">
        <f t="shared" si="1"/>
        <v>557.48684059307197</v>
      </c>
      <c r="Q20" s="7"/>
    </row>
    <row r="21" spans="2:17" ht="29.25" customHeight="1" x14ac:dyDescent="0.35">
      <c r="B21" s="42">
        <f t="shared" si="2"/>
        <v>43649</v>
      </c>
      <c r="C21" s="51">
        <v>9077.48</v>
      </c>
      <c r="D21" s="51">
        <v>1724.7212</v>
      </c>
      <c r="E21" s="49">
        <v>1140.9696530239999</v>
      </c>
      <c r="F21" s="51">
        <v>0</v>
      </c>
      <c r="G21" s="51">
        <v>1034.297372514</v>
      </c>
      <c r="H21" s="51">
        <v>59.931312983071457</v>
      </c>
      <c r="I21" s="51">
        <v>52.731320949999997</v>
      </c>
      <c r="J21" s="51">
        <v>0</v>
      </c>
      <c r="K21" s="51">
        <v>0.218416109</v>
      </c>
      <c r="L21" s="51"/>
      <c r="M21" s="51">
        <v>0</v>
      </c>
      <c r="N21" s="51">
        <v>0</v>
      </c>
      <c r="O21" s="49">
        <f>SUM(E21:N21)</f>
        <v>2288.1480755800712</v>
      </c>
      <c r="P21" s="49">
        <f t="shared" si="1"/>
        <v>563.42687558007128</v>
      </c>
      <c r="Q21" s="7"/>
    </row>
    <row r="22" spans="2:17" ht="29.25" customHeight="1" x14ac:dyDescent="0.35">
      <c r="B22" s="42">
        <f t="shared" si="2"/>
        <v>43650</v>
      </c>
      <c r="C22" s="51">
        <v>9077.48</v>
      </c>
      <c r="D22" s="51">
        <v>1724.7212</v>
      </c>
      <c r="E22" s="49">
        <v>1140.9593799419997</v>
      </c>
      <c r="F22" s="51">
        <v>0</v>
      </c>
      <c r="G22" s="51">
        <v>1014.3097807469999</v>
      </c>
      <c r="H22" s="51">
        <v>59.931312983071457</v>
      </c>
      <c r="I22" s="51">
        <v>50.094218249999997</v>
      </c>
      <c r="J22" s="51">
        <v>0</v>
      </c>
      <c r="K22" s="51">
        <v>0.21750816099999998</v>
      </c>
      <c r="L22" s="51"/>
      <c r="M22" s="51">
        <v>0</v>
      </c>
      <c r="N22" s="51">
        <v>0</v>
      </c>
      <c r="O22" s="49">
        <f>SUM(E22:N22)</f>
        <v>2265.5122000830706</v>
      </c>
      <c r="P22" s="49">
        <f t="shared" si="1"/>
        <v>540.79100008307068</v>
      </c>
      <c r="Q22" s="7"/>
    </row>
    <row r="23" spans="2:17" ht="29.25" customHeight="1" x14ac:dyDescent="0.35">
      <c r="B23" s="42">
        <f t="shared" si="2"/>
        <v>43651</v>
      </c>
      <c r="C23" s="51">
        <v>9077.48</v>
      </c>
      <c r="D23" s="51">
        <v>1724.7212</v>
      </c>
      <c r="E23" s="49">
        <v>1140.9491068609998</v>
      </c>
      <c r="F23" s="51">
        <v>0</v>
      </c>
      <c r="G23" s="51">
        <v>974.13297383600025</v>
      </c>
      <c r="H23" s="51">
        <v>59.931312983071457</v>
      </c>
      <c r="I23" s="51">
        <v>55.076129350000002</v>
      </c>
      <c r="J23" s="51">
        <v>0</v>
      </c>
      <c r="K23" s="51">
        <v>0.21750816099999998</v>
      </c>
      <c r="L23" s="51"/>
      <c r="M23" s="51">
        <v>0</v>
      </c>
      <c r="N23" s="51">
        <v>0</v>
      </c>
      <c r="O23" s="49">
        <f>SUM(E23:N23)</f>
        <v>2230.3070311910715</v>
      </c>
      <c r="P23" s="49">
        <f t="shared" si="1"/>
        <v>505.58583119107152</v>
      </c>
      <c r="Q23" s="7"/>
    </row>
    <row r="24" spans="2:17" ht="29.25" customHeight="1" x14ac:dyDescent="0.35">
      <c r="B24" s="41" t="s">
        <v>4</v>
      </c>
      <c r="C24" s="51">
        <v>0</v>
      </c>
      <c r="D24" s="50">
        <f t="shared" ref="D24:P24" si="3">SUM(D10:D23)</f>
        <v>24146.096799999999</v>
      </c>
      <c r="E24" s="50">
        <f>SUM(E10:E23)</f>
        <v>16772.988951186999</v>
      </c>
      <c r="F24" s="50">
        <f t="shared" si="3"/>
        <v>0</v>
      </c>
      <c r="G24" s="50">
        <f>SUM(G10:G23)</f>
        <v>14997.458904642002</v>
      </c>
      <c r="H24" s="50">
        <f t="shared" si="3"/>
        <v>839.03838176300064</v>
      </c>
      <c r="I24" s="50">
        <f t="shared" si="3"/>
        <v>968.59137080000005</v>
      </c>
      <c r="J24" s="50">
        <f t="shared" si="3"/>
        <v>0</v>
      </c>
      <c r="K24" s="50">
        <f t="shared" si="3"/>
        <v>3.2168001640000004</v>
      </c>
      <c r="L24" s="50">
        <f t="shared" si="3"/>
        <v>0</v>
      </c>
      <c r="M24" s="50">
        <f t="shared" si="3"/>
        <v>0</v>
      </c>
      <c r="N24" s="50">
        <f t="shared" si="3"/>
        <v>0</v>
      </c>
      <c r="O24" s="50">
        <f t="shared" si="3"/>
        <v>33581.294408556001</v>
      </c>
      <c r="P24" s="50">
        <f t="shared" si="3"/>
        <v>9435.1976085560018</v>
      </c>
      <c r="Q24" s="7"/>
    </row>
    <row r="25" spans="2:17" ht="29.25" customHeight="1" x14ac:dyDescent="0.35">
      <c r="B25" s="41" t="s">
        <v>3</v>
      </c>
      <c r="C25" s="51"/>
      <c r="D25" s="50">
        <f t="shared" ref="D25:P25" si="4">AVERAGE(D10:D23)</f>
        <v>1724.7212</v>
      </c>
      <c r="E25" s="50">
        <f>AVERAGE(E10:E23)</f>
        <v>1198.0706393705</v>
      </c>
      <c r="F25" s="50">
        <f t="shared" si="4"/>
        <v>0</v>
      </c>
      <c r="G25" s="50">
        <f>AVERAGE(G10:G23)</f>
        <v>1071.2470646172858</v>
      </c>
      <c r="H25" s="50">
        <f t="shared" si="4"/>
        <v>59.931312983071471</v>
      </c>
      <c r="I25" s="50">
        <f t="shared" si="4"/>
        <v>69.18509791428572</v>
      </c>
      <c r="J25" s="50">
        <f t="shared" si="4"/>
        <v>0</v>
      </c>
      <c r="K25" s="50">
        <f t="shared" si="4"/>
        <v>0.22977144028571431</v>
      </c>
      <c r="L25" s="50">
        <f t="shared" si="4"/>
        <v>0</v>
      </c>
      <c r="M25" s="50">
        <f t="shared" si="4"/>
        <v>0</v>
      </c>
      <c r="N25" s="50">
        <f t="shared" si="4"/>
        <v>0</v>
      </c>
      <c r="O25" s="50">
        <f t="shared" si="4"/>
        <v>2398.6638863254288</v>
      </c>
      <c r="P25" s="50">
        <f t="shared" si="4"/>
        <v>673.94268632542867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1"/>
      <c r="G31" s="1"/>
      <c r="H31" s="22"/>
      <c r="I31" s="22"/>
      <c r="J31" s="22"/>
      <c r="K31" s="22"/>
      <c r="L31" s="22"/>
      <c r="M31" s="22"/>
      <c r="N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1"/>
      <c r="G32" s="1"/>
      <c r="H32" s="22"/>
      <c r="I32" s="2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7" top="0.75" bottom="0.75" header="0.3" footer="0.3"/>
  <pageSetup paperSize="9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7"/>
  <sheetViews>
    <sheetView zoomScale="46" zoomScaleNormal="46" workbookViewId="0">
      <selection activeCell="L10" sqref="L10:L23"/>
    </sheetView>
  </sheetViews>
  <sheetFormatPr defaultRowHeight="15" x14ac:dyDescent="0.25"/>
  <cols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10" width="12.85546875" customWidth="1"/>
    <col min="11" max="11" width="40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5.5703125" customWidth="1"/>
  </cols>
  <sheetData>
    <row r="1" spans="2:18" ht="23.25" x14ac:dyDescent="0.35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  <c r="Q1" s="1"/>
    </row>
    <row r="2" spans="2:18" ht="23.25" x14ac:dyDescent="0.35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29"/>
      <c r="L2" s="51"/>
      <c r="M2" s="84"/>
      <c r="N2" s="85"/>
      <c r="O2" s="85"/>
      <c r="P2" s="85"/>
      <c r="Q2" s="1"/>
    </row>
    <row r="3" spans="2:18" ht="21" x14ac:dyDescent="0.35">
      <c r="B3" s="45" t="s">
        <v>52</v>
      </c>
      <c r="C3" s="1"/>
      <c r="D3" s="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"/>
    </row>
    <row r="4" spans="2:18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116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3"/>
    </row>
    <row r="5" spans="2:18" ht="21" x14ac:dyDescent="0.35">
      <c r="B5" s="45" t="s">
        <v>50</v>
      </c>
      <c r="C5" s="1"/>
      <c r="D5" s="81"/>
      <c r="E5" s="2"/>
      <c r="F5" s="11"/>
      <c r="G5" s="11"/>
      <c r="H5" s="11"/>
      <c r="I5" s="11"/>
      <c r="J5" s="11"/>
      <c r="K5" s="11"/>
      <c r="L5" s="2"/>
      <c r="M5" s="2"/>
      <c r="N5" s="2"/>
      <c r="O5" s="2"/>
      <c r="P5" s="2"/>
      <c r="Q5" s="3"/>
    </row>
    <row r="6" spans="2:18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2:18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2:18" s="33" customFormat="1" ht="84" x14ac:dyDescent="0.25">
      <c r="B8" s="34" t="s">
        <v>21</v>
      </c>
      <c r="C8" s="35" t="s">
        <v>117</v>
      </c>
      <c r="D8" s="35" t="s">
        <v>23</v>
      </c>
      <c r="E8" s="34" t="s">
        <v>24</v>
      </c>
      <c r="F8" s="34" t="s">
        <v>25</v>
      </c>
      <c r="G8" s="34" t="s">
        <v>26</v>
      </c>
      <c r="H8" s="40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2:18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2:18" ht="29.25" customHeight="1" x14ac:dyDescent="0.35">
      <c r="B10" s="42">
        <v>43652</v>
      </c>
      <c r="C10" s="51">
        <v>9362.11</v>
      </c>
      <c r="D10" s="51">
        <v>1755.3956250000001</v>
      </c>
      <c r="E10" s="51">
        <v>1140.9388337789999</v>
      </c>
      <c r="F10" s="51"/>
      <c r="G10" s="51">
        <v>974.3064111059997</v>
      </c>
      <c r="H10" s="51">
        <v>39.01996933178571</v>
      </c>
      <c r="I10" s="51">
        <v>53.912969449999999</v>
      </c>
      <c r="J10" s="51">
        <v>0</v>
      </c>
      <c r="K10" s="51">
        <v>0.216046461</v>
      </c>
      <c r="L10" s="51"/>
      <c r="M10" s="51">
        <v>0</v>
      </c>
      <c r="N10" s="51">
        <v>0</v>
      </c>
      <c r="O10" s="49">
        <f>SUM(E10:N10)</f>
        <v>2208.3942301277857</v>
      </c>
      <c r="P10" s="49">
        <f>O10-D10</f>
        <v>452.99860512778559</v>
      </c>
      <c r="Q10" s="7"/>
    </row>
    <row r="11" spans="2:18" ht="29.25" customHeight="1" x14ac:dyDescent="0.35">
      <c r="B11" s="42">
        <f>B10+1</f>
        <v>43653</v>
      </c>
      <c r="C11" s="51">
        <v>9362.11</v>
      </c>
      <c r="D11" s="51">
        <v>1755.3956250000001</v>
      </c>
      <c r="E11" s="51">
        <v>1140.928560698</v>
      </c>
      <c r="F11" s="51"/>
      <c r="G11" s="51">
        <v>974.47984838100035</v>
      </c>
      <c r="H11" s="51">
        <v>39.01996933178571</v>
      </c>
      <c r="I11" s="51">
        <v>53.147779450000002</v>
      </c>
      <c r="J11" s="51">
        <v>0</v>
      </c>
      <c r="K11" s="51">
        <v>0.216046461</v>
      </c>
      <c r="L11" s="51"/>
      <c r="M11" s="51">
        <v>0</v>
      </c>
      <c r="N11" s="51">
        <v>0</v>
      </c>
      <c r="O11" s="49">
        <f t="shared" ref="O11:O23" si="0">SUM(E11:N11)</f>
        <v>2207.7922043217864</v>
      </c>
      <c r="P11" s="49">
        <f t="shared" ref="P11:P21" si="1">O11-D11</f>
        <v>452.39657932178625</v>
      </c>
      <c r="Q11" s="7"/>
    </row>
    <row r="12" spans="2:18" ht="29.25" customHeight="1" x14ac:dyDescent="0.35">
      <c r="B12" s="42">
        <f>B11+1</f>
        <v>43654</v>
      </c>
      <c r="C12" s="51">
        <v>9362.11</v>
      </c>
      <c r="D12" s="51">
        <v>1755.3956250000001</v>
      </c>
      <c r="E12" s="51">
        <v>1140.9182876160003</v>
      </c>
      <c r="F12" s="51"/>
      <c r="G12" s="51">
        <v>1000.00274959</v>
      </c>
      <c r="H12" s="51">
        <v>39.01996933178571</v>
      </c>
      <c r="I12" s="51">
        <v>57.639549850000002</v>
      </c>
      <c r="J12" s="51">
        <v>0</v>
      </c>
      <c r="K12" s="51">
        <v>0.21402516099999999</v>
      </c>
      <c r="L12" s="51"/>
      <c r="M12" s="51">
        <v>0</v>
      </c>
      <c r="N12" s="51">
        <v>0</v>
      </c>
      <c r="O12" s="49">
        <f t="shared" si="0"/>
        <v>2237.794581548786</v>
      </c>
      <c r="P12" s="49">
        <f t="shared" si="1"/>
        <v>482.39895654878592</v>
      </c>
      <c r="Q12" s="7"/>
    </row>
    <row r="13" spans="2:18" ht="29.25" customHeight="1" x14ac:dyDescent="0.35">
      <c r="B13" s="42">
        <f t="shared" ref="B13:B23" si="2">B12+1</f>
        <v>43655</v>
      </c>
      <c r="C13" s="51">
        <v>9362.11</v>
      </c>
      <c r="D13" s="51">
        <v>1755.3956250000001</v>
      </c>
      <c r="E13" s="51">
        <v>1085.6481236309999</v>
      </c>
      <c r="F13" s="51"/>
      <c r="G13" s="51">
        <v>1076.0881587319998</v>
      </c>
      <c r="H13" s="51">
        <v>39.01996933178571</v>
      </c>
      <c r="I13" s="51">
        <v>63.392259350000003</v>
      </c>
      <c r="J13" s="51">
        <v>0</v>
      </c>
      <c r="K13" s="51">
        <v>0.21271252099999999</v>
      </c>
      <c r="L13" s="51"/>
      <c r="M13" s="51">
        <v>0</v>
      </c>
      <c r="N13" s="51">
        <v>0</v>
      </c>
      <c r="O13" s="49">
        <f t="shared" si="0"/>
        <v>2264.3612235657856</v>
      </c>
      <c r="P13" s="49">
        <f t="shared" si="1"/>
        <v>508.96559856578551</v>
      </c>
      <c r="Q13" s="7"/>
      <c r="R13" s="78"/>
    </row>
    <row r="14" spans="2:18" ht="29.25" customHeight="1" x14ac:dyDescent="0.35">
      <c r="B14" s="42">
        <f t="shared" si="2"/>
        <v>43656</v>
      </c>
      <c r="C14" s="51">
        <v>9362.11</v>
      </c>
      <c r="D14" s="51">
        <v>1755.3956250000001</v>
      </c>
      <c r="E14" s="51">
        <v>1140.897741453</v>
      </c>
      <c r="F14" s="51"/>
      <c r="G14" s="51">
        <v>1076.2787465969998</v>
      </c>
      <c r="H14" s="51">
        <v>39.01996933178571</v>
      </c>
      <c r="I14" s="51">
        <v>62.78268825</v>
      </c>
      <c r="J14" s="51">
        <v>0</v>
      </c>
      <c r="K14" s="51">
        <v>0.21138172099999999</v>
      </c>
      <c r="L14" s="51"/>
      <c r="M14" s="51">
        <v>0</v>
      </c>
      <c r="N14" s="51">
        <v>0</v>
      </c>
      <c r="O14" s="49">
        <f t="shared" si="0"/>
        <v>2319.1905273527855</v>
      </c>
      <c r="P14" s="49">
        <f t="shared" si="1"/>
        <v>563.79490235278536</v>
      </c>
      <c r="Q14" s="7"/>
    </row>
    <row r="15" spans="2:18" ht="29.25" customHeight="1" x14ac:dyDescent="0.35">
      <c r="B15" s="42">
        <f t="shared" si="2"/>
        <v>43657</v>
      </c>
      <c r="C15" s="51">
        <v>9362.11</v>
      </c>
      <c r="D15" s="51">
        <v>1755.3956250000001</v>
      </c>
      <c r="E15" s="51">
        <v>1140.8874683719998</v>
      </c>
      <c r="F15" s="51"/>
      <c r="G15" s="51">
        <v>1106.4613415650001</v>
      </c>
      <c r="H15" s="51">
        <v>39.01996933178571</v>
      </c>
      <c r="I15" s="51">
        <v>66.266116650000001</v>
      </c>
      <c r="J15" s="51">
        <v>0</v>
      </c>
      <c r="K15" s="51">
        <v>0.21120882099999999</v>
      </c>
      <c r="L15" s="51"/>
      <c r="M15" s="51">
        <v>0</v>
      </c>
      <c r="N15" s="51">
        <v>0</v>
      </c>
      <c r="O15" s="49">
        <f t="shared" si="0"/>
        <v>2352.8461047397859</v>
      </c>
      <c r="P15" s="49">
        <f t="shared" si="1"/>
        <v>597.45047973978581</v>
      </c>
      <c r="Q15" s="7"/>
    </row>
    <row r="16" spans="2:18" ht="29.25" customHeight="1" x14ac:dyDescent="0.35">
      <c r="B16" s="42">
        <f t="shared" si="2"/>
        <v>43658</v>
      </c>
      <c r="C16" s="51">
        <v>9362.11</v>
      </c>
      <c r="D16" s="51">
        <v>1755.3956250000001</v>
      </c>
      <c r="E16" s="51">
        <v>1190.854110063</v>
      </c>
      <c r="F16" s="51"/>
      <c r="G16" s="51">
        <v>1066.6564496399997</v>
      </c>
      <c r="H16" s="51">
        <v>39.01996933178571</v>
      </c>
      <c r="I16" s="51">
        <v>63.721279350000003</v>
      </c>
      <c r="J16" s="51">
        <v>0</v>
      </c>
      <c r="K16" s="51">
        <v>0.20033532099999998</v>
      </c>
      <c r="L16" s="51"/>
      <c r="M16" s="51">
        <v>0</v>
      </c>
      <c r="N16" s="51">
        <v>0</v>
      </c>
      <c r="O16" s="49">
        <f t="shared" si="0"/>
        <v>2360.4521437057851</v>
      </c>
      <c r="P16" s="49">
        <f t="shared" si="1"/>
        <v>605.05651870578504</v>
      </c>
      <c r="Q16" s="7"/>
    </row>
    <row r="17" spans="2:17" ht="29.25" customHeight="1" x14ac:dyDescent="0.35">
      <c r="B17" s="42">
        <f t="shared" si="2"/>
        <v>43659</v>
      </c>
      <c r="C17" s="51">
        <v>9362.11</v>
      </c>
      <c r="D17" s="51">
        <v>1755.3956250000001</v>
      </c>
      <c r="E17" s="51">
        <v>1190.8438369819999</v>
      </c>
      <c r="F17" s="51"/>
      <c r="G17" s="51">
        <v>1066.8453011619999</v>
      </c>
      <c r="H17" s="51">
        <v>39.01996933178571</v>
      </c>
      <c r="I17" s="51">
        <v>70.235245149999997</v>
      </c>
      <c r="J17" s="51">
        <v>0</v>
      </c>
      <c r="K17" s="51">
        <v>0.20033532099999998</v>
      </c>
      <c r="L17" s="51"/>
      <c r="M17" s="51">
        <v>0</v>
      </c>
      <c r="N17" s="51">
        <v>0</v>
      </c>
      <c r="O17" s="49">
        <f t="shared" si="0"/>
        <v>2367.1446879467858</v>
      </c>
      <c r="P17" s="49">
        <f t="shared" si="1"/>
        <v>611.74906294678567</v>
      </c>
      <c r="Q17" s="7"/>
    </row>
    <row r="18" spans="2:17" ht="29.25" customHeight="1" x14ac:dyDescent="0.35">
      <c r="B18" s="42">
        <f t="shared" si="2"/>
        <v>43660</v>
      </c>
      <c r="C18" s="51">
        <v>9362.11</v>
      </c>
      <c r="D18" s="51">
        <v>1755.3956250000001</v>
      </c>
      <c r="E18" s="51">
        <v>1190.8335639000002</v>
      </c>
      <c r="F18" s="51"/>
      <c r="G18" s="51">
        <v>1067.0341526820002</v>
      </c>
      <c r="H18" s="51">
        <v>39.01996933178571</v>
      </c>
      <c r="I18" s="51">
        <v>69.405425149999999</v>
      </c>
      <c r="J18" s="51">
        <v>0</v>
      </c>
      <c r="K18" s="51">
        <v>0.20033532099999998</v>
      </c>
      <c r="L18" s="51"/>
      <c r="M18" s="51">
        <v>0</v>
      </c>
      <c r="N18" s="51">
        <v>0</v>
      </c>
      <c r="O18" s="49">
        <f t="shared" si="0"/>
        <v>2366.4934463847862</v>
      </c>
      <c r="P18" s="49">
        <f t="shared" si="1"/>
        <v>611.09782138478613</v>
      </c>
      <c r="Q18" s="7"/>
    </row>
    <row r="19" spans="2:17" ht="29.25" customHeight="1" x14ac:dyDescent="0.35">
      <c r="B19" s="42">
        <f t="shared" si="2"/>
        <v>43661</v>
      </c>
      <c r="C19" s="51">
        <v>9362.11</v>
      </c>
      <c r="D19" s="51">
        <v>1755.3956250000001</v>
      </c>
      <c r="E19" s="51">
        <v>1100.7354373640001</v>
      </c>
      <c r="F19" s="51"/>
      <c r="G19" s="51">
        <v>1067.2230042039998</v>
      </c>
      <c r="H19" s="51">
        <v>39.01996933178571</v>
      </c>
      <c r="I19" s="51">
        <v>70.423082649999998</v>
      </c>
      <c r="J19" s="51">
        <v>0</v>
      </c>
      <c r="K19" s="51">
        <v>0.19886262099999999</v>
      </c>
      <c r="L19" s="51"/>
      <c r="M19" s="51">
        <v>0</v>
      </c>
      <c r="N19" s="51">
        <v>0</v>
      </c>
      <c r="O19" s="49">
        <f t="shared" si="0"/>
        <v>2277.6003561707862</v>
      </c>
      <c r="P19" s="49">
        <f t="shared" si="1"/>
        <v>522.20473117078609</v>
      </c>
      <c r="Q19" s="7"/>
    </row>
    <row r="20" spans="2:17" ht="29.25" customHeight="1" x14ac:dyDescent="0.35">
      <c r="B20" s="42">
        <f t="shared" si="2"/>
        <v>43662</v>
      </c>
      <c r="C20" s="51">
        <v>9362.11</v>
      </c>
      <c r="D20" s="51">
        <v>1755.3956250000001</v>
      </c>
      <c r="E20" s="51">
        <v>1140.836102964</v>
      </c>
      <c r="F20" s="51"/>
      <c r="G20" s="51">
        <v>1067.4118557239999</v>
      </c>
      <c r="H20" s="51">
        <v>39.01996933178571</v>
      </c>
      <c r="I20" s="51">
        <v>68.186228415999992</v>
      </c>
      <c r="J20" s="51">
        <v>0</v>
      </c>
      <c r="K20" s="51">
        <v>0.19598982100000001</v>
      </c>
      <c r="L20" s="51"/>
      <c r="M20" s="51">
        <v>0</v>
      </c>
      <c r="N20" s="51">
        <v>0</v>
      </c>
      <c r="O20" s="49">
        <f t="shared" si="0"/>
        <v>2315.6501462567858</v>
      </c>
      <c r="P20" s="49">
        <f t="shared" si="1"/>
        <v>560.25452125678567</v>
      </c>
      <c r="Q20" s="7"/>
    </row>
    <row r="21" spans="2:17" ht="29.25" customHeight="1" x14ac:dyDescent="0.35">
      <c r="B21" s="42">
        <f t="shared" si="2"/>
        <v>43663</v>
      </c>
      <c r="C21" s="51">
        <v>9362.11</v>
      </c>
      <c r="D21" s="51">
        <v>1755.3956250000001</v>
      </c>
      <c r="E21" s="51">
        <v>1151.342079883</v>
      </c>
      <c r="F21" s="51"/>
      <c r="G21" s="51">
        <v>1067.6007072460002</v>
      </c>
      <c r="H21" s="51">
        <v>39.01996933178571</v>
      </c>
      <c r="I21" s="51">
        <v>67.816562515999991</v>
      </c>
      <c r="J21" s="51">
        <v>0</v>
      </c>
      <c r="K21" s="51">
        <v>0.195869762</v>
      </c>
      <c r="L21" s="51"/>
      <c r="M21" s="51">
        <v>0</v>
      </c>
      <c r="N21" s="51">
        <v>0</v>
      </c>
      <c r="O21" s="49">
        <f t="shared" si="0"/>
        <v>2325.9751887387856</v>
      </c>
      <c r="P21" s="49">
        <f t="shared" si="1"/>
        <v>570.57956373878551</v>
      </c>
      <c r="Q21" s="7"/>
    </row>
    <row r="22" spans="2:17" ht="29.25" customHeight="1" x14ac:dyDescent="0.35">
      <c r="B22" s="42">
        <f t="shared" si="2"/>
        <v>43664</v>
      </c>
      <c r="C22" s="51">
        <v>9362.11</v>
      </c>
      <c r="D22" s="51">
        <v>1755.3956250000001</v>
      </c>
      <c r="E22" s="51">
        <v>1170.810974816</v>
      </c>
      <c r="F22" s="51"/>
      <c r="G22" s="51">
        <v>1067.789558766</v>
      </c>
      <c r="H22" s="51">
        <v>39.01996933178571</v>
      </c>
      <c r="I22" s="51">
        <v>65.839470415999997</v>
      </c>
      <c r="J22" s="51">
        <v>0</v>
      </c>
      <c r="K22" s="51">
        <v>0.195869762</v>
      </c>
      <c r="L22" s="51"/>
      <c r="M22" s="51">
        <v>0</v>
      </c>
      <c r="N22" s="51">
        <v>0</v>
      </c>
      <c r="O22" s="49">
        <f t="shared" si="0"/>
        <v>2343.6558430917858</v>
      </c>
      <c r="P22" s="49">
        <f>O22-D22</f>
        <v>588.26021809178565</v>
      </c>
      <c r="Q22" s="7"/>
    </row>
    <row r="23" spans="2:17" ht="29.25" customHeight="1" x14ac:dyDescent="0.35">
      <c r="B23" s="42">
        <f t="shared" si="2"/>
        <v>43665</v>
      </c>
      <c r="C23" s="51">
        <v>9362.11</v>
      </c>
      <c r="D23" s="51">
        <v>1755.3956250000001</v>
      </c>
      <c r="E23" s="51">
        <v>1130.7537301419998</v>
      </c>
      <c r="F23" s="51"/>
      <c r="G23" s="51">
        <v>1067.9784102889998</v>
      </c>
      <c r="H23" s="51">
        <v>39.01996933178571</v>
      </c>
      <c r="I23" s="51">
        <v>60.910087716</v>
      </c>
      <c r="J23" s="51">
        <v>0</v>
      </c>
      <c r="K23" s="51">
        <v>0.19531304199999999</v>
      </c>
      <c r="L23" s="51"/>
      <c r="M23" s="51">
        <v>0</v>
      </c>
      <c r="N23" s="51">
        <v>0</v>
      </c>
      <c r="O23" s="49">
        <f t="shared" si="0"/>
        <v>2298.8575105207856</v>
      </c>
      <c r="P23" s="49">
        <f>O23-D23</f>
        <v>543.46188552078547</v>
      </c>
      <c r="Q23" s="7"/>
    </row>
    <row r="24" spans="2:17" ht="29.25" customHeight="1" x14ac:dyDescent="0.35">
      <c r="B24" s="41" t="s">
        <v>4</v>
      </c>
      <c r="C24" s="51">
        <v>0</v>
      </c>
      <c r="D24" s="50">
        <f t="shared" ref="D24:O24" si="3">SUM(D10:D23)</f>
        <v>24575.538750000011</v>
      </c>
      <c r="E24" s="50">
        <f>SUM(E10:E23)</f>
        <v>16057.228851662998</v>
      </c>
      <c r="F24" s="50">
        <f t="shared" si="3"/>
        <v>0</v>
      </c>
      <c r="G24" s="50">
        <f>SUM(G10:G23)</f>
        <v>14746.156695684</v>
      </c>
      <c r="H24" s="50">
        <f>SUM(H10:H23)</f>
        <v>546.27957064499992</v>
      </c>
      <c r="I24" s="50">
        <f>SUM(I10:I23)</f>
        <v>893.67874436399995</v>
      </c>
      <c r="J24" s="50">
        <f t="shared" si="3"/>
        <v>0</v>
      </c>
      <c r="K24" s="50">
        <f t="shared" si="3"/>
        <v>2.8643321170000005</v>
      </c>
      <c r="L24" s="50">
        <f t="shared" si="3"/>
        <v>0</v>
      </c>
      <c r="M24" s="50">
        <f t="shared" si="3"/>
        <v>0</v>
      </c>
      <c r="N24" s="50">
        <f t="shared" si="3"/>
        <v>0</v>
      </c>
      <c r="O24" s="50">
        <f t="shared" si="3"/>
        <v>32246.208194473002</v>
      </c>
      <c r="P24" s="50">
        <f>SUM(P10:P23)</f>
        <v>7670.669444473001</v>
      </c>
      <c r="Q24" s="7"/>
    </row>
    <row r="25" spans="2:17" ht="29.25" customHeight="1" x14ac:dyDescent="0.35">
      <c r="B25" s="41" t="s">
        <v>3</v>
      </c>
      <c r="C25" s="51"/>
      <c r="D25" s="50">
        <f t="shared" ref="D25:O25" si="4">AVERAGE(D10:D23)</f>
        <v>1755.3956250000008</v>
      </c>
      <c r="E25" s="50">
        <f>AVERAGE(E10:E23)</f>
        <v>1146.9449179759283</v>
      </c>
      <c r="F25" s="50">
        <v>0</v>
      </c>
      <c r="G25" s="50">
        <f>AVERAGE(G10:G23)</f>
        <v>1053.2969068345715</v>
      </c>
      <c r="H25" s="50">
        <f>AVERAGE(H10:H23)</f>
        <v>39.01996933178571</v>
      </c>
      <c r="I25" s="50">
        <f>AVERAGE(I10:I23)</f>
        <v>63.834196025999994</v>
      </c>
      <c r="J25" s="50">
        <f t="shared" si="4"/>
        <v>0</v>
      </c>
      <c r="K25" s="50">
        <f t="shared" si="4"/>
        <v>0.20459515121428576</v>
      </c>
      <c r="L25" s="50" t="e">
        <f t="shared" si="4"/>
        <v>#DIV/0!</v>
      </c>
      <c r="M25" s="50">
        <f t="shared" si="4"/>
        <v>0</v>
      </c>
      <c r="N25" s="50">
        <f t="shared" si="4"/>
        <v>0</v>
      </c>
      <c r="O25" s="50">
        <f t="shared" si="4"/>
        <v>2303.3005853195</v>
      </c>
      <c r="P25" s="50">
        <f>AVERAGE(P10:P23)</f>
        <v>547.90496031950011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1"/>
      <c r="G31" s="1"/>
      <c r="H31" s="22"/>
      <c r="I31" s="22"/>
      <c r="J31" s="22"/>
      <c r="K31" s="22"/>
      <c r="L31" s="22"/>
      <c r="M31" s="22"/>
      <c r="N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1"/>
      <c r="G32" s="1"/>
      <c r="H32" s="22"/>
      <c r="I32" s="2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7" top="0.75" bottom="0.75" header="0.3" footer="0.3"/>
  <pageSetup paperSize="9" orientation="portrait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zoomScale="46" zoomScaleNormal="46" workbookViewId="0">
      <selection activeCell="H15" sqref="H15"/>
    </sheetView>
  </sheetViews>
  <sheetFormatPr defaultRowHeight="15" x14ac:dyDescent="0.25"/>
  <cols>
    <col min="1" max="1" width="14.710937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7.85546875" bestFit="1" customWidth="1"/>
    <col min="10" max="10" width="12.85546875" customWidth="1"/>
    <col min="11" max="11" width="40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5.5703125" customWidth="1"/>
  </cols>
  <sheetData>
    <row r="1" spans="1:18" ht="23.25" x14ac:dyDescent="0.35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  <c r="Q1" s="1"/>
    </row>
    <row r="2" spans="1:18" ht="23.25" x14ac:dyDescent="0.35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29"/>
      <c r="L2" s="51"/>
      <c r="M2" s="84"/>
      <c r="N2" s="85"/>
      <c r="O2" s="85"/>
      <c r="P2" s="85"/>
      <c r="Q2" s="74"/>
    </row>
    <row r="3" spans="1:18" ht="21" x14ac:dyDescent="0.35">
      <c r="B3" s="45" t="s">
        <v>52</v>
      </c>
      <c r="C3" s="1"/>
      <c r="D3" s="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"/>
    </row>
    <row r="4" spans="1:18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118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3"/>
    </row>
    <row r="5" spans="1:18" ht="21" x14ac:dyDescent="0.35">
      <c r="B5" s="45" t="s">
        <v>50</v>
      </c>
      <c r="C5" s="1"/>
      <c r="D5" s="3"/>
      <c r="E5" s="2"/>
      <c r="F5" s="11"/>
      <c r="G5" s="11"/>
      <c r="H5" s="11"/>
      <c r="I5" s="11"/>
      <c r="J5" s="11"/>
      <c r="K5" s="11"/>
      <c r="L5" s="2"/>
      <c r="M5" s="2"/>
      <c r="N5" s="2"/>
      <c r="O5" s="2"/>
      <c r="P5" s="2"/>
      <c r="Q5" s="3"/>
    </row>
    <row r="6" spans="1:18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1:18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1:18" s="33" customFormat="1" ht="84" x14ac:dyDescent="0.25">
      <c r="B8" s="34" t="s">
        <v>21</v>
      </c>
      <c r="C8" s="35" t="s">
        <v>119</v>
      </c>
      <c r="D8" s="35" t="s">
        <v>23</v>
      </c>
      <c r="E8" s="34" t="s">
        <v>24</v>
      </c>
      <c r="F8" s="34" t="s">
        <v>25</v>
      </c>
      <c r="G8" s="34" t="s">
        <v>26</v>
      </c>
      <c r="H8" s="40" t="s">
        <v>27</v>
      </c>
      <c r="I8" s="54" t="s">
        <v>28</v>
      </c>
      <c r="J8" s="53" t="s">
        <v>15</v>
      </c>
      <c r="K8" s="57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1:18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1:18" ht="29.25" customHeight="1" x14ac:dyDescent="0.35">
      <c r="A10" s="88"/>
      <c r="B10" s="42">
        <v>43666</v>
      </c>
      <c r="C10" s="51">
        <v>9196.2099999999991</v>
      </c>
      <c r="D10" s="51">
        <v>1724.2893749999998</v>
      </c>
      <c r="E10" s="51">
        <v>1130.7435510490004</v>
      </c>
      <c r="F10" s="51">
        <v>0</v>
      </c>
      <c r="G10" s="51">
        <v>1068.1672618079999</v>
      </c>
      <c r="H10" s="51">
        <v>43.605130615714288</v>
      </c>
      <c r="I10" s="51">
        <v>57.402911216</v>
      </c>
      <c r="J10" s="51">
        <v>0</v>
      </c>
      <c r="K10" s="51">
        <v>0.19531304199999999</v>
      </c>
      <c r="L10" s="51"/>
      <c r="M10" s="51">
        <v>0</v>
      </c>
      <c r="N10" s="51">
        <v>0</v>
      </c>
      <c r="O10" s="49">
        <f>SUM(E10:N10)</f>
        <v>2300.1141677307151</v>
      </c>
      <c r="P10" s="49">
        <f>O10-D10</f>
        <v>575.82479273071522</v>
      </c>
      <c r="Q10" s="7"/>
    </row>
    <row r="11" spans="1:18" ht="29.25" customHeight="1" x14ac:dyDescent="0.35">
      <c r="B11" s="42">
        <f>B10+1</f>
        <v>43667</v>
      </c>
      <c r="C11" s="51">
        <v>9196.2099999999991</v>
      </c>
      <c r="D11" s="51">
        <v>1724.2893749999998</v>
      </c>
      <c r="E11" s="51">
        <v>1130.7333719570001</v>
      </c>
      <c r="F11" s="51">
        <v>0</v>
      </c>
      <c r="G11" s="51">
        <v>1068.356113331</v>
      </c>
      <c r="H11" s="51">
        <v>43.605130615714288</v>
      </c>
      <c r="I11" s="51">
        <v>56.786791215999997</v>
      </c>
      <c r="J11" s="51">
        <v>0</v>
      </c>
      <c r="K11" s="51">
        <v>0.19531304199999999</v>
      </c>
      <c r="L11" s="51"/>
      <c r="M11" s="51">
        <v>0</v>
      </c>
      <c r="N11" s="51">
        <v>0</v>
      </c>
      <c r="O11" s="49">
        <f t="shared" ref="O11:O23" si="0">SUM(E11:N11)</f>
        <v>2299.6767201617145</v>
      </c>
      <c r="P11" s="49">
        <f t="shared" ref="P11:P23" si="1">O11-D11</f>
        <v>575.38734516171462</v>
      </c>
      <c r="Q11" s="7"/>
    </row>
    <row r="12" spans="1:18" ht="29.25" customHeight="1" x14ac:dyDescent="0.35">
      <c r="B12" s="42">
        <f>B11+1</f>
        <v>43668</v>
      </c>
      <c r="C12" s="51">
        <v>9196.2099999999991</v>
      </c>
      <c r="D12" s="51">
        <v>1724.2893749999998</v>
      </c>
      <c r="E12" s="51">
        <v>1140.7744644750001</v>
      </c>
      <c r="F12" s="51">
        <v>0</v>
      </c>
      <c r="G12" s="51">
        <v>1048.6243274879998</v>
      </c>
      <c r="H12" s="51">
        <v>43.605130615714288</v>
      </c>
      <c r="I12" s="51">
        <v>60.891025621000004</v>
      </c>
      <c r="J12" s="51">
        <v>0</v>
      </c>
      <c r="K12" s="51">
        <v>0.19529534199999998</v>
      </c>
      <c r="L12" s="51"/>
      <c r="M12" s="51">
        <v>0</v>
      </c>
      <c r="N12" s="51">
        <v>0</v>
      </c>
      <c r="O12" s="49">
        <f t="shared" si="0"/>
        <v>2294.0902435417142</v>
      </c>
      <c r="P12" s="49">
        <f t="shared" si="1"/>
        <v>569.80086854171441</v>
      </c>
      <c r="Q12" s="7"/>
    </row>
    <row r="13" spans="1:18" ht="29.25" customHeight="1" x14ac:dyDescent="0.35">
      <c r="B13" s="42">
        <f t="shared" ref="B13:B23" si="2">B12+1</f>
        <v>43669</v>
      </c>
      <c r="C13" s="51">
        <v>9196.2099999999991</v>
      </c>
      <c r="D13" s="51">
        <v>1724.2893749999998</v>
      </c>
      <c r="E13" s="51">
        <v>1140.7641913940001</v>
      </c>
      <c r="F13" s="51">
        <v>0</v>
      </c>
      <c r="G13" s="51">
        <v>1048.8097284619998</v>
      </c>
      <c r="H13" s="51">
        <v>43.605130615714288</v>
      </c>
      <c r="I13" s="51">
        <v>61.876978649999998</v>
      </c>
      <c r="J13" s="51">
        <v>0</v>
      </c>
      <c r="K13" s="51">
        <v>0.19529534199999998</v>
      </c>
      <c r="L13" s="51"/>
      <c r="M13" s="51">
        <v>0</v>
      </c>
      <c r="N13" s="51">
        <v>0</v>
      </c>
      <c r="O13" s="49">
        <f t="shared" si="0"/>
        <v>2295.2513244637144</v>
      </c>
      <c r="P13" s="49">
        <f t="shared" si="1"/>
        <v>570.96194946371452</v>
      </c>
      <c r="Q13" s="7"/>
      <c r="R13" s="78"/>
    </row>
    <row r="14" spans="1:18" ht="29.25" customHeight="1" x14ac:dyDescent="0.35">
      <c r="B14" s="42">
        <f t="shared" si="2"/>
        <v>43670</v>
      </c>
      <c r="C14" s="51">
        <v>9196.2099999999991</v>
      </c>
      <c r="D14" s="51">
        <v>1724.2893749999998</v>
      </c>
      <c r="E14" s="51">
        <v>1140.753918312</v>
      </c>
      <c r="F14" s="51">
        <v>0</v>
      </c>
      <c r="G14" s="51">
        <v>1123.9690935499998</v>
      </c>
      <c r="H14" s="51">
        <v>43.605130615714288</v>
      </c>
      <c r="I14" s="51">
        <v>61.64761815</v>
      </c>
      <c r="J14" s="51">
        <v>0</v>
      </c>
      <c r="K14" s="51">
        <v>0.19529534199999998</v>
      </c>
      <c r="L14" s="51"/>
      <c r="M14" s="51">
        <v>0</v>
      </c>
      <c r="N14" s="51">
        <v>0</v>
      </c>
      <c r="O14" s="49">
        <f t="shared" si="0"/>
        <v>2370.1710559697144</v>
      </c>
      <c r="P14" s="49">
        <f t="shared" si="1"/>
        <v>645.88168096971458</v>
      </c>
      <c r="Q14" s="7"/>
    </row>
    <row r="15" spans="1:18" ht="29.25" customHeight="1" x14ac:dyDescent="0.35">
      <c r="B15" s="42">
        <f t="shared" si="2"/>
        <v>43671</v>
      </c>
      <c r="C15" s="51">
        <v>9196.2099999999991</v>
      </c>
      <c r="D15" s="51">
        <v>1724.2893749999998</v>
      </c>
      <c r="E15" s="51">
        <v>1165.7397828139999</v>
      </c>
      <c r="F15" s="51">
        <v>0</v>
      </c>
      <c r="G15" s="51">
        <v>1144.142321581</v>
      </c>
      <c r="H15" s="51">
        <v>43.605130615714288</v>
      </c>
      <c r="I15" s="51">
        <v>63.860617550000001</v>
      </c>
      <c r="J15" s="51">
        <v>0</v>
      </c>
      <c r="K15" s="51">
        <v>0.19529534199999998</v>
      </c>
      <c r="L15" s="51"/>
      <c r="M15" s="51">
        <v>0</v>
      </c>
      <c r="N15" s="51">
        <v>0</v>
      </c>
      <c r="O15" s="49">
        <f t="shared" si="0"/>
        <v>2417.5431479027143</v>
      </c>
      <c r="P15" s="49">
        <f t="shared" si="1"/>
        <v>693.25377290271445</v>
      </c>
      <c r="Q15" s="7"/>
    </row>
    <row r="16" spans="1:18" ht="29.25" customHeight="1" x14ac:dyDescent="0.35">
      <c r="B16" s="42">
        <f t="shared" si="2"/>
        <v>43672</v>
      </c>
      <c r="C16" s="51">
        <v>9196.2099999999991</v>
      </c>
      <c r="D16" s="51">
        <v>1724.2893749999998</v>
      </c>
      <c r="E16" s="51">
        <v>1240.6881870950001</v>
      </c>
      <c r="F16" s="51">
        <v>0</v>
      </c>
      <c r="G16" s="51">
        <v>1044.3273002399999</v>
      </c>
      <c r="H16" s="51">
        <v>43.605130615714288</v>
      </c>
      <c r="I16" s="51">
        <v>59.922560050000001</v>
      </c>
      <c r="J16" s="51">
        <v>0</v>
      </c>
      <c r="K16" s="51">
        <v>0.19529534199999998</v>
      </c>
      <c r="L16" s="51"/>
      <c r="M16" s="51">
        <v>0</v>
      </c>
      <c r="N16" s="51">
        <v>0</v>
      </c>
      <c r="O16" s="49">
        <f t="shared" si="0"/>
        <v>2388.7384733427143</v>
      </c>
      <c r="P16" s="49">
        <f t="shared" si="1"/>
        <v>664.44909834271448</v>
      </c>
      <c r="Q16" s="7"/>
    </row>
    <row r="17" spans="2:17" ht="29.25" customHeight="1" x14ac:dyDescent="0.35">
      <c r="B17" s="42">
        <f t="shared" si="2"/>
        <v>43673</v>
      </c>
      <c r="C17" s="51">
        <v>9196.2099999999991</v>
      </c>
      <c r="D17" s="51">
        <v>1724.2893749999998</v>
      </c>
      <c r="E17" s="51">
        <v>1240.677914014</v>
      </c>
      <c r="F17" s="51">
        <v>0</v>
      </c>
      <c r="G17" s="51">
        <v>1044.4946974099998</v>
      </c>
      <c r="H17" s="51">
        <v>43.605130615714288</v>
      </c>
      <c r="I17" s="51">
        <v>61.638193950000002</v>
      </c>
      <c r="J17" s="51">
        <v>0</v>
      </c>
      <c r="K17" s="51">
        <v>0.19529534199999998</v>
      </c>
      <c r="L17" s="51"/>
      <c r="M17" s="51">
        <v>0</v>
      </c>
      <c r="N17" s="51">
        <v>0</v>
      </c>
      <c r="O17" s="49">
        <f t="shared" si="0"/>
        <v>2390.6112313317144</v>
      </c>
      <c r="P17" s="49">
        <f t="shared" si="1"/>
        <v>666.32185633171457</v>
      </c>
      <c r="Q17" s="7"/>
    </row>
    <row r="18" spans="2:17" ht="29.25" customHeight="1" x14ac:dyDescent="0.35">
      <c r="B18" s="42">
        <f t="shared" si="2"/>
        <v>43674</v>
      </c>
      <c r="C18" s="51">
        <v>9196.2099999999991</v>
      </c>
      <c r="D18" s="51">
        <v>1724.2893749999998</v>
      </c>
      <c r="E18" s="51">
        <v>1240.667640932</v>
      </c>
      <c r="F18" s="51">
        <v>0</v>
      </c>
      <c r="G18" s="51">
        <v>1044.6620945780003</v>
      </c>
      <c r="H18" s="51">
        <v>43.605130615714288</v>
      </c>
      <c r="I18" s="51">
        <v>61.915282349999998</v>
      </c>
      <c r="J18" s="51">
        <v>0</v>
      </c>
      <c r="K18" s="51">
        <v>0.19529534199999998</v>
      </c>
      <c r="L18" s="51"/>
      <c r="M18" s="51">
        <v>0</v>
      </c>
      <c r="N18" s="51">
        <v>0</v>
      </c>
      <c r="O18" s="49">
        <f t="shared" si="0"/>
        <v>2391.0454438177144</v>
      </c>
      <c r="P18" s="49">
        <f t="shared" si="1"/>
        <v>666.75606881771455</v>
      </c>
      <c r="Q18" s="7"/>
    </row>
    <row r="19" spans="2:17" ht="29.25" customHeight="1" x14ac:dyDescent="0.35">
      <c r="B19" s="42">
        <f t="shared" si="2"/>
        <v>43675</v>
      </c>
      <c r="C19" s="51">
        <v>9196.2099999999991</v>
      </c>
      <c r="D19" s="51">
        <v>1724.2893749999998</v>
      </c>
      <c r="E19" s="51">
        <v>1140.7025529049999</v>
      </c>
      <c r="F19" s="51">
        <v>0</v>
      </c>
      <c r="G19" s="51">
        <v>1089.81003371</v>
      </c>
      <c r="H19" s="51">
        <v>43.605130615714288</v>
      </c>
      <c r="I19" s="51">
        <v>52.940018350000003</v>
      </c>
      <c r="J19" s="51">
        <v>0</v>
      </c>
      <c r="K19" s="51">
        <v>0.19503694199999999</v>
      </c>
      <c r="L19" s="51"/>
      <c r="M19" s="51">
        <v>0</v>
      </c>
      <c r="N19" s="51">
        <v>0</v>
      </c>
      <c r="O19" s="49">
        <f t="shared" si="0"/>
        <v>2327.2527725227146</v>
      </c>
      <c r="P19" s="49">
        <f t="shared" si="1"/>
        <v>602.96339752271479</v>
      </c>
      <c r="Q19" s="7"/>
    </row>
    <row r="20" spans="2:17" ht="29.25" customHeight="1" x14ac:dyDescent="0.35">
      <c r="B20" s="42">
        <f t="shared" si="2"/>
        <v>43676</v>
      </c>
      <c r="C20" s="51">
        <v>9196.2099999999991</v>
      </c>
      <c r="D20" s="51">
        <v>1724.2893749999998</v>
      </c>
      <c r="E20" s="51">
        <v>1190.6846919340001</v>
      </c>
      <c r="F20" s="51">
        <v>0</v>
      </c>
      <c r="G20" s="51">
        <v>944.99951244599993</v>
      </c>
      <c r="H20" s="51">
        <v>43.605130615714288</v>
      </c>
      <c r="I20" s="51">
        <v>44.087144950000003</v>
      </c>
      <c r="J20" s="51">
        <v>0</v>
      </c>
      <c r="K20" s="51">
        <v>0.19503694199999999</v>
      </c>
      <c r="L20" s="51"/>
      <c r="M20" s="51">
        <v>0</v>
      </c>
      <c r="N20" s="51">
        <v>0</v>
      </c>
      <c r="O20" s="49">
        <f t="shared" si="0"/>
        <v>2223.5715168877141</v>
      </c>
      <c r="P20" s="49">
        <f t="shared" si="1"/>
        <v>499.28214188771426</v>
      </c>
      <c r="Q20" s="7"/>
    </row>
    <row r="21" spans="2:17" ht="29.25" customHeight="1" x14ac:dyDescent="0.35">
      <c r="B21" s="42">
        <f t="shared" si="2"/>
        <v>43677</v>
      </c>
      <c r="C21" s="51">
        <v>9196.2099999999991</v>
      </c>
      <c r="D21" s="51">
        <v>1724.2893749999998</v>
      </c>
      <c r="E21" s="51">
        <v>1140.6820067420001</v>
      </c>
      <c r="F21" s="51">
        <v>0</v>
      </c>
      <c r="G21" s="51">
        <v>945.166909616</v>
      </c>
      <c r="H21" s="51">
        <v>43.605130615714288</v>
      </c>
      <c r="I21" s="51">
        <v>36.08355255</v>
      </c>
      <c r="J21" s="51">
        <v>0</v>
      </c>
      <c r="K21" s="51">
        <v>0.19503694199999999</v>
      </c>
      <c r="L21" s="51"/>
      <c r="M21" s="51">
        <v>0</v>
      </c>
      <c r="N21" s="51">
        <v>0</v>
      </c>
      <c r="O21" s="49">
        <f t="shared" si="0"/>
        <v>2165.7326364657147</v>
      </c>
      <c r="P21" s="49">
        <f t="shared" si="1"/>
        <v>441.44326146571484</v>
      </c>
      <c r="Q21" s="7"/>
    </row>
    <row r="22" spans="2:17" ht="29.25" customHeight="1" x14ac:dyDescent="0.35">
      <c r="B22" s="42">
        <f t="shared" si="2"/>
        <v>43678</v>
      </c>
      <c r="C22" s="51">
        <v>9196.2099999999991</v>
      </c>
      <c r="D22" s="51">
        <v>1724.2893749999998</v>
      </c>
      <c r="E22" s="51">
        <v>1190.6640909929999</v>
      </c>
      <c r="F22" s="51">
        <v>0</v>
      </c>
      <c r="G22" s="51">
        <v>865.32038866399989</v>
      </c>
      <c r="H22" s="51">
        <v>43.605130615714288</v>
      </c>
      <c r="I22" s="51">
        <v>32.076868750000003</v>
      </c>
      <c r="J22" s="51">
        <v>0</v>
      </c>
      <c r="K22" s="51">
        <v>0.19503694199999999</v>
      </c>
      <c r="L22" s="51"/>
      <c r="M22" s="51">
        <v>0</v>
      </c>
      <c r="N22" s="51">
        <v>0</v>
      </c>
      <c r="O22" s="49">
        <f t="shared" si="0"/>
        <v>2131.8615159647138</v>
      </c>
      <c r="P22" s="49">
        <f t="shared" si="1"/>
        <v>407.57214096471398</v>
      </c>
      <c r="Q22" s="7"/>
    </row>
    <row r="23" spans="2:17" ht="29.25" customHeight="1" x14ac:dyDescent="0.35">
      <c r="B23" s="42">
        <f t="shared" si="2"/>
        <v>43679</v>
      </c>
      <c r="C23" s="51">
        <v>9196.2099999999991</v>
      </c>
      <c r="D23" s="51">
        <v>1724.2893749999998</v>
      </c>
      <c r="E23" s="51">
        <v>1140.661460579</v>
      </c>
      <c r="F23" s="51">
        <v>0</v>
      </c>
      <c r="G23" s="51">
        <v>865.47386771599997</v>
      </c>
      <c r="H23" s="51">
        <v>43.605130615714288</v>
      </c>
      <c r="I23" s="51">
        <v>29.354668950000001</v>
      </c>
      <c r="J23" s="51">
        <v>0</v>
      </c>
      <c r="K23" s="51">
        <v>0.19503694199999999</v>
      </c>
      <c r="L23" s="51"/>
      <c r="M23" s="51">
        <v>0</v>
      </c>
      <c r="N23" s="51">
        <v>0</v>
      </c>
      <c r="O23" s="49">
        <f t="shared" si="0"/>
        <v>2079.2901648027141</v>
      </c>
      <c r="P23" s="49">
        <f t="shared" si="1"/>
        <v>355.00078980271428</v>
      </c>
      <c r="Q23" s="7"/>
    </row>
    <row r="24" spans="2:17" ht="29.25" customHeight="1" x14ac:dyDescent="0.35">
      <c r="B24" s="41" t="s">
        <v>4</v>
      </c>
      <c r="C24" s="51">
        <v>0</v>
      </c>
      <c r="D24" s="50">
        <f t="shared" ref="D24:O24" si="3">SUM(D10:D23)</f>
        <v>24140.05125</v>
      </c>
      <c r="E24" s="50">
        <f>SUM(E10:E23)</f>
        <v>16374.937825195002</v>
      </c>
      <c r="F24" s="50">
        <f t="shared" si="3"/>
        <v>0</v>
      </c>
      <c r="G24" s="50">
        <f>SUM(G10:G23)</f>
        <v>14346.323650599999</v>
      </c>
      <c r="H24" s="50">
        <f t="shared" si="3"/>
        <v>610.47182862000011</v>
      </c>
      <c r="I24" s="50">
        <f t="shared" si="3"/>
        <v>740.48423230300011</v>
      </c>
      <c r="J24" s="50">
        <f t="shared" si="3"/>
        <v>0</v>
      </c>
      <c r="K24" s="50">
        <f t="shared" si="3"/>
        <v>2.7328781879999999</v>
      </c>
      <c r="L24" s="50">
        <f t="shared" si="3"/>
        <v>0</v>
      </c>
      <c r="M24" s="50">
        <f t="shared" si="3"/>
        <v>0</v>
      </c>
      <c r="N24" s="50">
        <f t="shared" si="3"/>
        <v>0</v>
      </c>
      <c r="O24" s="50">
        <f t="shared" si="3"/>
        <v>32074.950414906001</v>
      </c>
      <c r="P24" s="50">
        <f>SUM(P10:P23)</f>
        <v>7934.8991649060026</v>
      </c>
      <c r="Q24" s="7"/>
    </row>
    <row r="25" spans="2:17" ht="29.25" customHeight="1" x14ac:dyDescent="0.35">
      <c r="B25" s="41" t="s">
        <v>3</v>
      </c>
      <c r="C25" s="51"/>
      <c r="D25" s="50">
        <f t="shared" ref="D25:O25" si="4">AVERAGE(D10:D23)</f>
        <v>1724.2893750000001</v>
      </c>
      <c r="E25" s="50">
        <f>AVERAGE(E10:E23)</f>
        <v>1169.6384160853572</v>
      </c>
      <c r="F25" s="50">
        <f t="shared" si="4"/>
        <v>0</v>
      </c>
      <c r="G25" s="50">
        <f>AVERAGE(G10:G23)</f>
        <v>1024.7374036142858</v>
      </c>
      <c r="H25" s="50">
        <f t="shared" si="4"/>
        <v>43.605130615714295</v>
      </c>
      <c r="I25" s="50">
        <f t="shared" si="4"/>
        <v>52.891730878785722</v>
      </c>
      <c r="J25" s="50">
        <f t="shared" si="4"/>
        <v>0</v>
      </c>
      <c r="K25" s="50">
        <f t="shared" si="4"/>
        <v>0.19520558485714284</v>
      </c>
      <c r="L25" s="50" t="e">
        <f t="shared" si="4"/>
        <v>#DIV/0!</v>
      </c>
      <c r="M25" s="50">
        <f t="shared" si="4"/>
        <v>0</v>
      </c>
      <c r="N25" s="50">
        <f t="shared" si="4"/>
        <v>0</v>
      </c>
      <c r="O25" s="50">
        <f t="shared" si="4"/>
        <v>2291.0678867790002</v>
      </c>
      <c r="P25" s="50">
        <f>AVERAGE(P10:P23)</f>
        <v>566.77851177900016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1"/>
      <c r="G31" s="1"/>
      <c r="H31" s="22"/>
      <c r="I31" s="22"/>
      <c r="J31" s="22"/>
      <c r="K31" s="22"/>
      <c r="L31" s="22"/>
      <c r="M31" s="22"/>
      <c r="N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1"/>
      <c r="G32" s="1"/>
      <c r="H32" s="22"/>
      <c r="I32" s="2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7"/>
  <sheetViews>
    <sheetView topLeftCell="A4" zoomScale="50" zoomScaleNormal="50" workbookViewId="0">
      <selection activeCell="D11" sqref="D11"/>
    </sheetView>
  </sheetViews>
  <sheetFormatPr defaultRowHeight="15" x14ac:dyDescent="0.25"/>
  <cols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1.5703125" customWidth="1"/>
    <col min="10" max="10" width="12.85546875" customWidth="1"/>
    <col min="11" max="11" width="40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5.5703125" customWidth="1"/>
  </cols>
  <sheetData>
    <row r="1" spans="2:18" ht="23.25" x14ac:dyDescent="0.35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  <c r="Q1" s="1"/>
    </row>
    <row r="2" spans="2:18" ht="23.25" x14ac:dyDescent="0.35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29"/>
      <c r="L2" s="51"/>
      <c r="M2" s="84"/>
      <c r="N2" s="85"/>
      <c r="O2" s="85"/>
      <c r="P2" s="85"/>
      <c r="Q2" s="1"/>
    </row>
    <row r="3" spans="2:18" ht="21" x14ac:dyDescent="0.35">
      <c r="B3" s="45" t="s">
        <v>52</v>
      </c>
      <c r="C3" s="1"/>
      <c r="D3" s="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"/>
    </row>
    <row r="4" spans="2:18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120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3"/>
    </row>
    <row r="5" spans="2:18" ht="21" x14ac:dyDescent="0.35">
      <c r="B5" s="45" t="s">
        <v>50</v>
      </c>
      <c r="C5" s="1"/>
      <c r="D5" s="3"/>
      <c r="E5" s="2"/>
      <c r="F5" s="11"/>
      <c r="G5" s="11"/>
      <c r="H5" s="11"/>
      <c r="I5" s="11"/>
      <c r="J5" s="11"/>
      <c r="K5" s="11"/>
      <c r="L5" s="2"/>
      <c r="M5" s="2"/>
      <c r="N5" s="2"/>
      <c r="O5" s="2"/>
      <c r="P5" s="2"/>
      <c r="Q5" s="3"/>
    </row>
    <row r="6" spans="2:18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2:18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2:18" s="33" customFormat="1" ht="84" x14ac:dyDescent="0.25">
      <c r="B8" s="34" t="s">
        <v>21</v>
      </c>
      <c r="C8" s="35" t="s">
        <v>121</v>
      </c>
      <c r="D8" s="35" t="s">
        <v>23</v>
      </c>
      <c r="E8" s="34" t="s">
        <v>24</v>
      </c>
      <c r="F8" s="34" t="s">
        <v>25</v>
      </c>
      <c r="G8" s="34" t="s">
        <v>26</v>
      </c>
      <c r="H8" s="40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2:18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2:18" ht="29.25" customHeight="1" x14ac:dyDescent="0.35">
      <c r="B10" s="42">
        <v>43680</v>
      </c>
      <c r="C10" s="51">
        <v>9345.58</v>
      </c>
      <c r="D10" s="51">
        <v>1752.2962500000001</v>
      </c>
      <c r="E10" s="51">
        <v>1140.6511874969999</v>
      </c>
      <c r="F10" s="51">
        <v>0</v>
      </c>
      <c r="G10" s="51">
        <v>865.62734676299999</v>
      </c>
      <c r="H10" s="51">
        <v>46.384063156928583</v>
      </c>
      <c r="I10" s="51">
        <v>28.651760450000001</v>
      </c>
      <c r="J10" s="51">
        <v>0</v>
      </c>
      <c r="K10" s="51">
        <v>0.19485174199999999</v>
      </c>
      <c r="L10" s="51">
        <v>0</v>
      </c>
      <c r="M10" s="51">
        <v>0</v>
      </c>
      <c r="N10" s="51">
        <v>0</v>
      </c>
      <c r="O10" s="49">
        <f>SUM(E10:N10)</f>
        <v>2081.5092096089288</v>
      </c>
      <c r="P10" s="49">
        <f>O10-D10</f>
        <v>329.21295960892871</v>
      </c>
      <c r="Q10" s="7"/>
    </row>
    <row r="11" spans="2:18" ht="29.25" customHeight="1" x14ac:dyDescent="0.35">
      <c r="B11" s="42">
        <f>B10+1</f>
        <v>43681</v>
      </c>
      <c r="C11" s="51">
        <v>9345.58</v>
      </c>
      <c r="D11" s="51">
        <v>1752.2962500000001</v>
      </c>
      <c r="E11" s="51">
        <v>1140.640914416</v>
      </c>
      <c r="F11" s="51">
        <v>0</v>
      </c>
      <c r="G11" s="51">
        <v>865.78082581599995</v>
      </c>
      <c r="H11" s="51">
        <v>46.384063156928583</v>
      </c>
      <c r="I11" s="51">
        <v>27.83244045</v>
      </c>
      <c r="J11" s="51">
        <v>0</v>
      </c>
      <c r="K11" s="51">
        <v>0.19485174199999999</v>
      </c>
      <c r="L11" s="51">
        <v>0</v>
      </c>
      <c r="M11" s="51">
        <v>0</v>
      </c>
      <c r="N11" s="51">
        <v>0</v>
      </c>
      <c r="O11" s="49">
        <f t="shared" ref="O11:O20" si="0">SUM(E11:N11)</f>
        <v>2080.8330955809288</v>
      </c>
      <c r="P11" s="49">
        <f t="shared" ref="P11:P20" si="1">O11-D11</f>
        <v>328.53684558092868</v>
      </c>
      <c r="Q11" s="7"/>
    </row>
    <row r="12" spans="2:18" ht="29.25" customHeight="1" x14ac:dyDescent="0.35">
      <c r="B12" s="42">
        <f>B11+1</f>
        <v>43682</v>
      </c>
      <c r="C12" s="51">
        <v>9345.58</v>
      </c>
      <c r="D12" s="51">
        <v>1752.2962500000001</v>
      </c>
      <c r="E12" s="51">
        <v>1140.6306413340001</v>
      </c>
      <c r="F12" s="51">
        <v>0</v>
      </c>
      <c r="G12" s="51">
        <v>1115.9006894629999</v>
      </c>
      <c r="H12" s="51">
        <v>46.384063156928583</v>
      </c>
      <c r="I12" s="51">
        <v>36.912839249999998</v>
      </c>
      <c r="J12" s="51">
        <v>0</v>
      </c>
      <c r="K12" s="51">
        <v>0.19485174199999999</v>
      </c>
      <c r="L12" s="51">
        <v>0</v>
      </c>
      <c r="M12" s="51">
        <v>0</v>
      </c>
      <c r="N12" s="51">
        <v>0</v>
      </c>
      <c r="O12" s="49">
        <f t="shared" si="0"/>
        <v>2340.023084945929</v>
      </c>
      <c r="P12" s="49">
        <f t="shared" si="1"/>
        <v>587.72683494592889</v>
      </c>
      <c r="Q12" s="7"/>
    </row>
    <row r="13" spans="2:18" ht="29.25" customHeight="1" x14ac:dyDescent="0.35">
      <c r="B13" s="42">
        <f t="shared" ref="B13:B23" si="2">B12+1</f>
        <v>43683</v>
      </c>
      <c r="C13" s="51">
        <v>9345.58</v>
      </c>
      <c r="D13" s="51">
        <v>1752.2962500000001</v>
      </c>
      <c r="E13" s="51">
        <v>1140.6203682530002</v>
      </c>
      <c r="F13" s="51">
        <v>0</v>
      </c>
      <c r="G13" s="51">
        <v>1070.5269067459999</v>
      </c>
      <c r="H13" s="51">
        <v>46.384063156928583</v>
      </c>
      <c r="I13" s="51">
        <v>45.962110549999998</v>
      </c>
      <c r="J13" s="51">
        <v>0</v>
      </c>
      <c r="K13" s="51">
        <v>0.19485174199999999</v>
      </c>
      <c r="L13" s="51">
        <v>0</v>
      </c>
      <c r="M13" s="51">
        <v>0</v>
      </c>
      <c r="N13" s="51">
        <v>0</v>
      </c>
      <c r="O13" s="49">
        <f t="shared" si="0"/>
        <v>2303.6883004479287</v>
      </c>
      <c r="P13" s="49">
        <f t="shared" si="1"/>
        <v>551.39205044792857</v>
      </c>
      <c r="Q13" s="7"/>
      <c r="R13" s="78"/>
    </row>
    <row r="14" spans="2:18" ht="29.25" customHeight="1" x14ac:dyDescent="0.35">
      <c r="B14" s="42">
        <f t="shared" si="2"/>
        <v>43684</v>
      </c>
      <c r="C14" s="51">
        <v>9345.58</v>
      </c>
      <c r="D14" s="51">
        <v>1752.2962500000001</v>
      </c>
      <c r="E14" s="51">
        <v>1130.6194508900001</v>
      </c>
      <c r="F14" s="51">
        <v>0</v>
      </c>
      <c r="G14" s="51">
        <v>1225.689281083</v>
      </c>
      <c r="H14" s="51">
        <v>46.384063156928583</v>
      </c>
      <c r="I14" s="51">
        <v>46.69600105</v>
      </c>
      <c r="J14" s="51">
        <v>0</v>
      </c>
      <c r="K14" s="51">
        <v>0.19485174199999999</v>
      </c>
      <c r="L14" s="51">
        <v>0</v>
      </c>
      <c r="M14" s="51">
        <v>0</v>
      </c>
      <c r="N14" s="51">
        <v>0</v>
      </c>
      <c r="O14" s="49">
        <f t="shared" si="0"/>
        <v>2449.5836479219292</v>
      </c>
      <c r="P14" s="49">
        <f t="shared" si="1"/>
        <v>697.28739792192914</v>
      </c>
      <c r="Q14" s="7"/>
    </row>
    <row r="15" spans="2:18" ht="29.25" customHeight="1" x14ac:dyDescent="0.35">
      <c r="B15" s="42">
        <f t="shared" si="2"/>
        <v>43685</v>
      </c>
      <c r="C15" s="51">
        <v>9345.58</v>
      </c>
      <c r="D15" s="51">
        <v>1752.2962500000001</v>
      </c>
      <c r="E15" s="51">
        <v>1140.5998220900001</v>
      </c>
      <c r="F15" s="51">
        <v>0</v>
      </c>
      <c r="G15" s="51">
        <v>1136.9888321240001</v>
      </c>
      <c r="H15" s="51">
        <v>46.384063156928583</v>
      </c>
      <c r="I15" s="51">
        <v>46.470486450000003</v>
      </c>
      <c r="J15" s="51">
        <v>0</v>
      </c>
      <c r="K15" s="51">
        <v>0.19485174199999999</v>
      </c>
      <c r="L15" s="51">
        <v>0</v>
      </c>
      <c r="M15" s="51">
        <v>0</v>
      </c>
      <c r="N15" s="51">
        <v>0</v>
      </c>
      <c r="O15" s="49">
        <f t="shared" si="0"/>
        <v>2370.6380555629289</v>
      </c>
      <c r="P15" s="49">
        <f t="shared" si="1"/>
        <v>618.34180556292881</v>
      </c>
      <c r="Q15" s="7"/>
    </row>
    <row r="16" spans="2:18" ht="29.25" customHeight="1" x14ac:dyDescent="0.35">
      <c r="B16" s="42">
        <f t="shared" si="2"/>
        <v>43686</v>
      </c>
      <c r="C16" s="51">
        <v>9345.58</v>
      </c>
      <c r="D16" s="51">
        <v>1752.2962500000001</v>
      </c>
      <c r="E16" s="51">
        <v>1271.5123594480001</v>
      </c>
      <c r="F16" s="51">
        <v>0</v>
      </c>
      <c r="G16" s="51">
        <v>1236.1558697089999</v>
      </c>
      <c r="H16" s="51">
        <v>46.384063156928583</v>
      </c>
      <c r="I16" s="51">
        <v>42.41678675</v>
      </c>
      <c r="J16" s="51">
        <v>0</v>
      </c>
      <c r="K16" s="51">
        <v>0.19485174199999999</v>
      </c>
      <c r="L16" s="51">
        <v>0</v>
      </c>
      <c r="M16" s="51">
        <v>0</v>
      </c>
      <c r="N16" s="51">
        <v>0</v>
      </c>
      <c r="O16" s="49">
        <f t="shared" si="0"/>
        <v>2596.6639308059289</v>
      </c>
      <c r="P16" s="49">
        <f t="shared" si="1"/>
        <v>844.36768080592879</v>
      </c>
      <c r="Q16" s="7"/>
    </row>
    <row r="17" spans="2:17" ht="29.25" customHeight="1" x14ac:dyDescent="0.35">
      <c r="B17" s="42">
        <f t="shared" si="2"/>
        <v>43687</v>
      </c>
      <c r="C17" s="51">
        <v>9345.58</v>
      </c>
      <c r="D17" s="51">
        <v>1752.2962500000001</v>
      </c>
      <c r="E17" s="51">
        <v>1271.5020863669999</v>
      </c>
      <c r="F17" s="51">
        <v>0</v>
      </c>
      <c r="G17" s="51">
        <v>1236.3320451459999</v>
      </c>
      <c r="H17" s="51">
        <v>46.384063156928583</v>
      </c>
      <c r="I17" s="51">
        <v>47.864666550000003</v>
      </c>
      <c r="J17" s="51">
        <v>0</v>
      </c>
      <c r="K17" s="51">
        <v>0.19485174199999999</v>
      </c>
      <c r="L17" s="51">
        <v>0</v>
      </c>
      <c r="M17" s="51">
        <v>0</v>
      </c>
      <c r="N17" s="51">
        <v>0</v>
      </c>
      <c r="O17" s="49">
        <f t="shared" si="0"/>
        <v>2602.277712961929</v>
      </c>
      <c r="P17" s="49">
        <f t="shared" si="1"/>
        <v>849.98146296192886</v>
      </c>
      <c r="Q17" s="7"/>
    </row>
    <row r="18" spans="2:17" ht="29.25" customHeight="1" x14ac:dyDescent="0.35">
      <c r="B18" s="42">
        <f t="shared" si="2"/>
        <v>43688</v>
      </c>
      <c r="C18" s="51">
        <v>9345.58</v>
      </c>
      <c r="D18" s="51">
        <v>1752.2962500000001</v>
      </c>
      <c r="E18" s="51">
        <v>1271.491813285</v>
      </c>
      <c r="F18" s="51">
        <v>0</v>
      </c>
      <c r="G18" s="51">
        <v>1236.5082205799999</v>
      </c>
      <c r="H18" s="51">
        <v>46.384063156928583</v>
      </c>
      <c r="I18" s="51">
        <v>46.93896925</v>
      </c>
      <c r="J18" s="51">
        <v>0</v>
      </c>
      <c r="K18" s="51">
        <v>0.19485174199999999</v>
      </c>
      <c r="L18" s="51">
        <v>0</v>
      </c>
      <c r="M18" s="51">
        <v>0</v>
      </c>
      <c r="N18" s="51">
        <v>0</v>
      </c>
      <c r="O18" s="49">
        <f t="shared" si="0"/>
        <v>2601.5179180139285</v>
      </c>
      <c r="P18" s="49">
        <f t="shared" si="1"/>
        <v>849.22166801392837</v>
      </c>
      <c r="Q18" s="7"/>
    </row>
    <row r="19" spans="2:17" ht="29.25" customHeight="1" x14ac:dyDescent="0.35">
      <c r="B19" s="42">
        <f t="shared" si="2"/>
        <v>43689</v>
      </c>
      <c r="C19" s="51">
        <v>9345.58</v>
      </c>
      <c r="D19" s="51">
        <v>1752.2962500000001</v>
      </c>
      <c r="E19" s="51">
        <v>1271.4815402040001</v>
      </c>
      <c r="F19" s="51">
        <v>0</v>
      </c>
      <c r="G19" s="51">
        <v>1236.6843960169999</v>
      </c>
      <c r="H19" s="51">
        <v>46.384063156928583</v>
      </c>
      <c r="I19" s="51">
        <v>53.51514375</v>
      </c>
      <c r="J19" s="51">
        <v>0</v>
      </c>
      <c r="K19" s="51">
        <v>0.19485174199999999</v>
      </c>
      <c r="L19" s="51">
        <v>0</v>
      </c>
      <c r="M19" s="51">
        <v>0</v>
      </c>
      <c r="N19" s="51">
        <v>0</v>
      </c>
      <c r="O19" s="49">
        <f t="shared" si="0"/>
        <v>2608.259994869929</v>
      </c>
      <c r="P19" s="49">
        <f t="shared" si="1"/>
        <v>855.96374486992886</v>
      </c>
      <c r="Q19" s="7"/>
    </row>
    <row r="20" spans="2:17" ht="29.25" customHeight="1" x14ac:dyDescent="0.35">
      <c r="B20" s="42">
        <f t="shared" si="2"/>
        <v>43690</v>
      </c>
      <c r="C20" s="51">
        <v>9345.58</v>
      </c>
      <c r="D20" s="51">
        <v>1752.2962500000001</v>
      </c>
      <c r="E20" s="51">
        <v>1340.5190637420001</v>
      </c>
      <c r="F20" s="51">
        <v>0</v>
      </c>
      <c r="G20" s="51">
        <v>1306.8481209510001</v>
      </c>
      <c r="H20" s="51">
        <v>46.384063156928583</v>
      </c>
      <c r="I20" s="51">
        <v>67.204339450000006</v>
      </c>
      <c r="J20" s="51">
        <v>0</v>
      </c>
      <c r="K20" s="51">
        <v>0.19481646200000002</v>
      </c>
      <c r="L20" s="51">
        <v>0</v>
      </c>
      <c r="M20" s="51">
        <v>0</v>
      </c>
      <c r="N20" s="51">
        <v>0</v>
      </c>
      <c r="O20" s="49">
        <f t="shared" si="0"/>
        <v>2761.1504037619288</v>
      </c>
      <c r="P20" s="49">
        <f t="shared" si="1"/>
        <v>1008.8541537619287</v>
      </c>
      <c r="Q20" s="7"/>
    </row>
    <row r="21" spans="2:17" ht="29.25" customHeight="1" x14ac:dyDescent="0.35">
      <c r="B21" s="42">
        <f t="shared" si="2"/>
        <v>43691</v>
      </c>
      <c r="C21" s="51">
        <v>9345.58</v>
      </c>
      <c r="D21" s="51">
        <v>1752.2962500000001</v>
      </c>
      <c r="E21" s="51">
        <v>1195.5220349190001</v>
      </c>
      <c r="F21" s="51">
        <v>0</v>
      </c>
      <c r="G21" s="51">
        <v>1492.8731943110001</v>
      </c>
      <c r="H21" s="51">
        <v>46.384063156928583</v>
      </c>
      <c r="I21" s="51">
        <v>70.811524050000003</v>
      </c>
      <c r="J21" s="51">
        <v>0</v>
      </c>
      <c r="K21" s="51">
        <v>0.19481646200000002</v>
      </c>
      <c r="L21" s="51">
        <v>0</v>
      </c>
      <c r="M21" s="51">
        <v>0</v>
      </c>
      <c r="N21" s="51">
        <v>0</v>
      </c>
      <c r="O21" s="49">
        <f t="shared" ref="O21:O23" si="3">SUM(E21:N21)</f>
        <v>2805.7856328989287</v>
      </c>
      <c r="P21" s="49">
        <f t="shared" ref="P21:P23" si="4">O21-D21</f>
        <v>1053.4893828989286</v>
      </c>
      <c r="Q21" s="7"/>
    </row>
    <row r="22" spans="2:17" ht="29.25" customHeight="1" x14ac:dyDescent="0.35">
      <c r="B22" s="42">
        <f t="shared" si="2"/>
        <v>43692</v>
      </c>
      <c r="C22" s="51">
        <v>9345.58</v>
      </c>
      <c r="D22" s="51">
        <v>1752.2962500000001</v>
      </c>
      <c r="E22" s="51">
        <v>1195.511761837</v>
      </c>
      <c r="F22" s="51">
        <v>0</v>
      </c>
      <c r="G22" s="51">
        <v>1493.085312018</v>
      </c>
      <c r="H22" s="51">
        <v>46.384063156928583</v>
      </c>
      <c r="I22" s="51">
        <v>70.218144050000006</v>
      </c>
      <c r="J22" s="51">
        <v>0</v>
      </c>
      <c r="K22" s="51">
        <v>0.19481646200000002</v>
      </c>
      <c r="L22" s="51">
        <v>0</v>
      </c>
      <c r="M22" s="51">
        <v>0</v>
      </c>
      <c r="N22" s="51">
        <v>0</v>
      </c>
      <c r="O22" s="49">
        <f t="shared" si="3"/>
        <v>2805.3940975239284</v>
      </c>
      <c r="P22" s="49">
        <f t="shared" si="4"/>
        <v>1053.0978475239283</v>
      </c>
      <c r="Q22" s="7"/>
    </row>
    <row r="23" spans="2:17" ht="29.25" customHeight="1" x14ac:dyDescent="0.35">
      <c r="B23" s="42">
        <f t="shared" si="2"/>
        <v>43693</v>
      </c>
      <c r="C23" s="51">
        <v>9345.58</v>
      </c>
      <c r="D23" s="51">
        <v>1752.2962500000001</v>
      </c>
      <c r="E23" s="51">
        <v>1140.5176374379998</v>
      </c>
      <c r="F23" s="51">
        <v>0</v>
      </c>
      <c r="G23" s="51">
        <v>1457.291719354</v>
      </c>
      <c r="H23" s="51">
        <v>46.384063156928583</v>
      </c>
      <c r="I23" s="51">
        <v>69.945801950000003</v>
      </c>
      <c r="J23" s="51">
        <v>0</v>
      </c>
      <c r="K23" s="51">
        <v>0.19481646200000002</v>
      </c>
      <c r="L23" s="51">
        <v>0</v>
      </c>
      <c r="M23" s="51">
        <v>0</v>
      </c>
      <c r="N23" s="51">
        <v>0</v>
      </c>
      <c r="O23" s="49">
        <f t="shared" si="3"/>
        <v>2714.3340383609279</v>
      </c>
      <c r="P23" s="49">
        <f t="shared" si="4"/>
        <v>962.03778836092783</v>
      </c>
      <c r="Q23" s="7"/>
    </row>
    <row r="24" spans="2:17" ht="29.25" customHeight="1" x14ac:dyDescent="0.35">
      <c r="B24" s="41" t="s">
        <v>4</v>
      </c>
      <c r="C24" s="51">
        <v>0</v>
      </c>
      <c r="D24" s="50">
        <f t="shared" ref="D24:O24" si="5">SUM(D10:D23)</f>
        <v>24532.147499999995</v>
      </c>
      <c r="E24" s="50">
        <f>SUM(E10:E23)</f>
        <v>16791.820681720001</v>
      </c>
      <c r="F24" s="50">
        <f t="shared" si="5"/>
        <v>0</v>
      </c>
      <c r="G24" s="50">
        <f>SUM(G10:G23)</f>
        <v>16976.292760081</v>
      </c>
      <c r="H24" s="50">
        <f t="shared" si="5"/>
        <v>649.37688419700009</v>
      </c>
      <c r="I24" s="50">
        <f t="shared" si="5"/>
        <v>701.44101400000011</v>
      </c>
      <c r="J24" s="50">
        <f t="shared" si="5"/>
        <v>0</v>
      </c>
      <c r="K24" s="50">
        <f t="shared" si="5"/>
        <v>2.7277832679999996</v>
      </c>
      <c r="L24" s="50">
        <f t="shared" si="5"/>
        <v>0</v>
      </c>
      <c r="M24" s="50">
        <f t="shared" si="5"/>
        <v>0</v>
      </c>
      <c r="N24" s="50">
        <f t="shared" si="5"/>
        <v>0</v>
      </c>
      <c r="O24" s="50">
        <f t="shared" si="5"/>
        <v>35121.659123265999</v>
      </c>
      <c r="P24" s="50">
        <f>SUM(P10:P23)</f>
        <v>10589.511623266</v>
      </c>
      <c r="Q24" s="7"/>
    </row>
    <row r="25" spans="2:17" ht="29.25" customHeight="1" x14ac:dyDescent="0.35">
      <c r="B25" s="41" t="s">
        <v>3</v>
      </c>
      <c r="C25" s="51"/>
      <c r="D25" s="50">
        <f t="shared" ref="D25:O25" si="6">AVERAGE(D10:D23)</f>
        <v>1752.2962499999996</v>
      </c>
      <c r="E25" s="50">
        <f>AVERAGE(E10:E23)</f>
        <v>1199.41576298</v>
      </c>
      <c r="F25" s="50">
        <f t="shared" si="6"/>
        <v>0</v>
      </c>
      <c r="G25" s="50">
        <f>AVERAGE(G10:G23)</f>
        <v>1212.5923400057857</v>
      </c>
      <c r="H25" s="50">
        <f t="shared" si="6"/>
        <v>46.384063156928576</v>
      </c>
      <c r="I25" s="50">
        <f t="shared" si="6"/>
        <v>50.102929571428582</v>
      </c>
      <c r="J25" s="50">
        <f t="shared" si="6"/>
        <v>0</v>
      </c>
      <c r="K25" s="50">
        <f t="shared" si="6"/>
        <v>0.19484166199999997</v>
      </c>
      <c r="L25" s="50">
        <f t="shared" si="6"/>
        <v>0</v>
      </c>
      <c r="M25" s="50">
        <f t="shared" si="6"/>
        <v>0</v>
      </c>
      <c r="N25" s="50">
        <f t="shared" si="6"/>
        <v>0</v>
      </c>
      <c r="O25" s="50">
        <f t="shared" si="6"/>
        <v>2508.689937376143</v>
      </c>
      <c r="P25" s="50">
        <f>AVERAGE(P10:P23)</f>
        <v>756.39368737614291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1"/>
      <c r="G31" s="1"/>
      <c r="H31" s="22"/>
      <c r="I31" s="22"/>
      <c r="J31" s="22"/>
      <c r="K31" s="22"/>
      <c r="L31" s="22"/>
      <c r="M31" s="22"/>
      <c r="N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1"/>
      <c r="G32" s="1"/>
      <c r="H32" s="22"/>
      <c r="I32" s="2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7"/>
  <sheetViews>
    <sheetView zoomScale="46" zoomScaleNormal="46" workbookViewId="0">
      <selection activeCell="D10" sqref="D10"/>
    </sheetView>
  </sheetViews>
  <sheetFormatPr defaultRowHeight="15" x14ac:dyDescent="0.25"/>
  <cols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7.85546875" bestFit="1" customWidth="1"/>
    <col min="10" max="10" width="12.85546875" customWidth="1"/>
    <col min="11" max="11" width="40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5.5703125" customWidth="1"/>
  </cols>
  <sheetData>
    <row r="1" spans="2:18" ht="23.25" x14ac:dyDescent="0.35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  <c r="Q1" s="1"/>
    </row>
    <row r="2" spans="2:18" ht="23.25" x14ac:dyDescent="0.35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29"/>
      <c r="L2" s="30"/>
      <c r="M2" s="84"/>
      <c r="N2" s="85"/>
      <c r="O2" s="85"/>
      <c r="P2" s="85"/>
      <c r="Q2" s="1"/>
    </row>
    <row r="3" spans="2:18" ht="21" x14ac:dyDescent="0.35">
      <c r="B3" s="45" t="s">
        <v>52</v>
      </c>
      <c r="C3" s="1"/>
      <c r="D3" s="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"/>
    </row>
    <row r="4" spans="2:18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122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3"/>
    </row>
    <row r="5" spans="2:18" ht="21" x14ac:dyDescent="0.35">
      <c r="B5" s="45" t="s">
        <v>50</v>
      </c>
      <c r="C5" s="1"/>
      <c r="D5" s="3"/>
      <c r="E5" s="2"/>
      <c r="F5" s="11"/>
      <c r="G5" s="11"/>
      <c r="H5" s="11"/>
      <c r="I5" s="11"/>
      <c r="J5" s="11"/>
      <c r="K5" s="11"/>
      <c r="L5" s="2"/>
      <c r="M5" s="2"/>
      <c r="N5" s="2"/>
      <c r="O5" s="2"/>
      <c r="P5" s="2"/>
      <c r="Q5" s="3"/>
    </row>
    <row r="6" spans="2:18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2:18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2:18" s="33" customFormat="1" ht="84" x14ac:dyDescent="0.25">
      <c r="B8" s="34" t="s">
        <v>21</v>
      </c>
      <c r="C8" s="35" t="s">
        <v>123</v>
      </c>
      <c r="D8" s="35" t="s">
        <v>23</v>
      </c>
      <c r="E8" s="34" t="s">
        <v>24</v>
      </c>
      <c r="F8" s="34" t="s">
        <v>25</v>
      </c>
      <c r="G8" s="34" t="s">
        <v>26</v>
      </c>
      <c r="H8" s="40" t="s">
        <v>27</v>
      </c>
      <c r="I8" s="54" t="s">
        <v>28</v>
      </c>
      <c r="J8" s="53" t="s">
        <v>15</v>
      </c>
      <c r="K8" s="57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2:18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2:18" ht="29.25" customHeight="1" x14ac:dyDescent="0.35">
      <c r="B10" s="42">
        <v>43694</v>
      </c>
      <c r="C10" s="51">
        <v>9486.9699999999993</v>
      </c>
      <c r="D10" s="51">
        <v>1778.806875</v>
      </c>
      <c r="E10" s="51">
        <v>1140.5073643559999</v>
      </c>
      <c r="F10" s="89">
        <v>0</v>
      </c>
      <c r="G10" s="51">
        <v>1457.4848216760004</v>
      </c>
      <c r="H10" s="51">
        <v>3.1924139197142756</v>
      </c>
      <c r="I10" s="51">
        <v>62.29663455</v>
      </c>
      <c r="J10" s="51">
        <v>0</v>
      </c>
      <c r="K10" s="51">
        <v>0.19481646200000002</v>
      </c>
      <c r="L10" s="51">
        <v>0</v>
      </c>
      <c r="M10" s="51">
        <v>0</v>
      </c>
      <c r="N10" s="51">
        <v>0</v>
      </c>
      <c r="O10" s="49">
        <f>SUM(E10:N10)</f>
        <v>2663.6760509637143</v>
      </c>
      <c r="P10" s="49">
        <f>O10-D10</f>
        <v>884.86917596371427</v>
      </c>
      <c r="Q10" s="7"/>
    </row>
    <row r="11" spans="2:18" ht="29.25" customHeight="1" x14ac:dyDescent="0.35">
      <c r="B11" s="42">
        <f>B10+1</f>
        <v>43695</v>
      </c>
      <c r="C11" s="51">
        <v>9486.9699999999993</v>
      </c>
      <c r="D11" s="51">
        <v>1778.806875</v>
      </c>
      <c r="E11" s="51">
        <v>1140.497091275</v>
      </c>
      <c r="F11" s="89">
        <v>0</v>
      </c>
      <c r="G11" s="51">
        <v>1457.6779240020003</v>
      </c>
      <c r="H11" s="51">
        <v>3.1924139197142756</v>
      </c>
      <c r="I11" s="51">
        <v>61.684444550000002</v>
      </c>
      <c r="J11" s="51">
        <v>0</v>
      </c>
      <c r="K11" s="51">
        <v>0.19481646200000002</v>
      </c>
      <c r="L11" s="51">
        <v>0</v>
      </c>
      <c r="M11" s="51">
        <v>0</v>
      </c>
      <c r="N11" s="51">
        <v>0</v>
      </c>
      <c r="O11" s="49">
        <f>SUM(E11:N11)</f>
        <v>2663.2466902087144</v>
      </c>
      <c r="P11" s="49">
        <f t="shared" ref="P11:P23" si="0">O11-D11</f>
        <v>884.43981520871444</v>
      </c>
      <c r="Q11" s="7"/>
    </row>
    <row r="12" spans="2:18" ht="29.25" customHeight="1" x14ac:dyDescent="0.35">
      <c r="B12" s="42">
        <f>B11+1</f>
        <v>43696</v>
      </c>
      <c r="C12" s="51">
        <v>9486.9699999999993</v>
      </c>
      <c r="D12" s="51">
        <v>1778.806875</v>
      </c>
      <c r="E12" s="51">
        <v>1172.000818193</v>
      </c>
      <c r="F12" s="89">
        <v>0</v>
      </c>
      <c r="G12" s="51">
        <v>1476.8519712340001</v>
      </c>
      <c r="H12" s="51">
        <v>3.1924139197142756</v>
      </c>
      <c r="I12" s="51">
        <v>61.599451950000002</v>
      </c>
      <c r="J12" s="51">
        <v>0</v>
      </c>
      <c r="K12" s="51">
        <v>0.19481646200000002</v>
      </c>
      <c r="L12" s="51">
        <v>0</v>
      </c>
      <c r="M12" s="51">
        <v>0</v>
      </c>
      <c r="N12" s="51">
        <v>0</v>
      </c>
      <c r="O12" s="49">
        <f t="shared" ref="O12:O23" si="1">SUM(E12:N12)</f>
        <v>2713.8394717587144</v>
      </c>
      <c r="P12" s="49">
        <f t="shared" si="0"/>
        <v>935.03259675871436</v>
      </c>
      <c r="Q12" s="7"/>
    </row>
    <row r="13" spans="2:18" ht="29.25" customHeight="1" x14ac:dyDescent="0.35">
      <c r="B13" s="42">
        <f t="shared" ref="B13:B23" si="2">B12+1</f>
        <v>43697</v>
      </c>
      <c r="C13" s="51">
        <v>9486.9699999999993</v>
      </c>
      <c r="D13" s="51">
        <v>1778.806875</v>
      </c>
      <c r="E13" s="51">
        <v>1271.976188269</v>
      </c>
      <c r="F13" s="89">
        <v>0</v>
      </c>
      <c r="G13" s="51">
        <v>1475.0422190500001</v>
      </c>
      <c r="H13" s="51">
        <v>3.1924139197142756</v>
      </c>
      <c r="I13" s="51">
        <v>56.838035249999997</v>
      </c>
      <c r="J13" s="51">
        <v>0</v>
      </c>
      <c r="K13" s="51">
        <v>0.19481646200000002</v>
      </c>
      <c r="L13" s="51">
        <v>0</v>
      </c>
      <c r="M13" s="51">
        <v>0</v>
      </c>
      <c r="N13" s="51">
        <v>0</v>
      </c>
      <c r="O13" s="49">
        <f t="shared" si="1"/>
        <v>2807.2436729507144</v>
      </c>
      <c r="P13" s="49">
        <f t="shared" si="0"/>
        <v>1028.4367979507144</v>
      </c>
      <c r="Q13" s="7"/>
      <c r="R13" s="78"/>
    </row>
    <row r="14" spans="2:18" ht="29.25" customHeight="1" x14ac:dyDescent="0.35">
      <c r="B14" s="42">
        <f t="shared" si="2"/>
        <v>43698</v>
      </c>
      <c r="C14" s="51">
        <v>9486.9699999999993</v>
      </c>
      <c r="D14" s="51">
        <v>1778.806875</v>
      </c>
      <c r="E14" s="51">
        <v>1208.5004848970002</v>
      </c>
      <c r="F14" s="89">
        <v>0</v>
      </c>
      <c r="G14" s="51">
        <v>1427.1818719690002</v>
      </c>
      <c r="H14" s="51">
        <v>3.1924139197142756</v>
      </c>
      <c r="I14" s="51">
        <v>56.854588450000001</v>
      </c>
      <c r="J14" s="51">
        <v>0</v>
      </c>
      <c r="K14" s="51">
        <v>0.19481646200000002</v>
      </c>
      <c r="L14" s="51">
        <v>0</v>
      </c>
      <c r="M14" s="51">
        <v>0</v>
      </c>
      <c r="N14" s="51">
        <v>0</v>
      </c>
      <c r="O14" s="49">
        <f t="shared" si="1"/>
        <v>2695.9241756977144</v>
      </c>
      <c r="P14" s="49">
        <f t="shared" si="0"/>
        <v>917.11730069771443</v>
      </c>
      <c r="Q14" s="7"/>
    </row>
    <row r="15" spans="2:18" ht="29.25" customHeight="1" x14ac:dyDescent="0.35">
      <c r="B15" s="42">
        <f t="shared" si="2"/>
        <v>43699</v>
      </c>
      <c r="C15" s="51">
        <v>9486.9699999999993</v>
      </c>
      <c r="D15" s="51">
        <v>1778.806875</v>
      </c>
      <c r="E15" s="51">
        <v>1533.4272359629999</v>
      </c>
      <c r="F15" s="89">
        <v>0</v>
      </c>
      <c r="G15" s="51">
        <v>1179.731090835</v>
      </c>
      <c r="H15" s="51">
        <v>3.1924139197142756</v>
      </c>
      <c r="I15" s="51">
        <v>54.019387350999999</v>
      </c>
      <c r="J15" s="51">
        <v>0</v>
      </c>
      <c r="K15" s="51">
        <v>0.19481646200000002</v>
      </c>
      <c r="L15" s="51">
        <v>0</v>
      </c>
      <c r="M15" s="51">
        <v>0</v>
      </c>
      <c r="N15" s="51">
        <v>0</v>
      </c>
      <c r="O15" s="49">
        <f t="shared" si="1"/>
        <v>2770.5649445307145</v>
      </c>
      <c r="P15" s="49">
        <f t="shared" si="0"/>
        <v>991.75806953071447</v>
      </c>
      <c r="Q15" s="7"/>
    </row>
    <row r="16" spans="2:18" ht="29.25" customHeight="1" x14ac:dyDescent="0.35">
      <c r="B16" s="42">
        <f t="shared" si="2"/>
        <v>43700</v>
      </c>
      <c r="C16" s="51">
        <v>9486.9699999999993</v>
      </c>
      <c r="D16" s="51">
        <v>1778.806875</v>
      </c>
      <c r="E16" s="51">
        <v>1501.445725867</v>
      </c>
      <c r="F16" s="89">
        <v>0</v>
      </c>
      <c r="G16" s="51">
        <v>1125.289909999</v>
      </c>
      <c r="H16" s="51">
        <v>3.1924139197142756</v>
      </c>
      <c r="I16" s="51">
        <v>54.177074851</v>
      </c>
      <c r="J16" s="51">
        <v>0</v>
      </c>
      <c r="K16" s="51">
        <v>0.19481646200000002</v>
      </c>
      <c r="L16" s="51">
        <v>0</v>
      </c>
      <c r="M16" s="51">
        <v>0</v>
      </c>
      <c r="N16" s="51">
        <v>0</v>
      </c>
      <c r="O16" s="49">
        <f t="shared" si="1"/>
        <v>2684.299941098714</v>
      </c>
      <c r="P16" s="49">
        <f t="shared" si="0"/>
        <v>905.49306609871405</v>
      </c>
      <c r="Q16" s="7"/>
    </row>
    <row r="17" spans="2:17" ht="29.25" customHeight="1" x14ac:dyDescent="0.35">
      <c r="B17" s="42">
        <f t="shared" si="2"/>
        <v>43701</v>
      </c>
      <c r="C17" s="51">
        <v>9486.9699999999993</v>
      </c>
      <c r="D17" s="51">
        <v>1778.806875</v>
      </c>
      <c r="E17" s="51">
        <v>1501.435452786</v>
      </c>
      <c r="F17" s="89">
        <v>0</v>
      </c>
      <c r="G17" s="51">
        <v>1125.4719884250001</v>
      </c>
      <c r="H17" s="51">
        <v>3.1924139197142756</v>
      </c>
      <c r="I17" s="51">
        <v>58.497314850000002</v>
      </c>
      <c r="J17" s="51">
        <v>0</v>
      </c>
      <c r="K17" s="51">
        <v>0.19481646200000002</v>
      </c>
      <c r="L17" s="51">
        <v>0</v>
      </c>
      <c r="M17" s="51">
        <v>0</v>
      </c>
      <c r="N17" s="51">
        <v>0</v>
      </c>
      <c r="O17" s="49">
        <f t="shared" si="1"/>
        <v>2688.7919864427145</v>
      </c>
      <c r="P17" s="49">
        <f t="shared" si="0"/>
        <v>909.98511144271447</v>
      </c>
      <c r="Q17" s="7"/>
    </row>
    <row r="18" spans="2:17" ht="29.25" customHeight="1" x14ac:dyDescent="0.35">
      <c r="B18" s="42">
        <f t="shared" si="2"/>
        <v>43702</v>
      </c>
      <c r="C18" s="51">
        <v>9486.9699999999993</v>
      </c>
      <c r="D18" s="51">
        <v>1778.806875</v>
      </c>
      <c r="E18" s="51">
        <v>1501.4251797039999</v>
      </c>
      <c r="F18" s="89">
        <v>0</v>
      </c>
      <c r="G18" s="51">
        <v>1125.6540668529999</v>
      </c>
      <c r="H18" s="51">
        <v>3.1924139197142756</v>
      </c>
      <c r="I18" s="51">
        <v>58.578645649999999</v>
      </c>
      <c r="J18" s="51">
        <v>0</v>
      </c>
      <c r="K18" s="51">
        <v>0.19481646200000002</v>
      </c>
      <c r="L18" s="51">
        <v>0</v>
      </c>
      <c r="M18" s="51">
        <v>0</v>
      </c>
      <c r="N18" s="51">
        <v>0</v>
      </c>
      <c r="O18" s="49">
        <f t="shared" si="1"/>
        <v>2689.0451225887141</v>
      </c>
      <c r="P18" s="49">
        <f t="shared" si="0"/>
        <v>910.2382475887141</v>
      </c>
      <c r="Q18" s="7"/>
    </row>
    <row r="19" spans="2:17" ht="29.25" customHeight="1" x14ac:dyDescent="0.35">
      <c r="B19" s="42">
        <f t="shared" si="2"/>
        <v>43703</v>
      </c>
      <c r="C19" s="51">
        <v>9486.9699999999993</v>
      </c>
      <c r="D19" s="51">
        <v>1778.806875</v>
      </c>
      <c r="E19" s="51">
        <v>1560.414906623</v>
      </c>
      <c r="F19" s="89">
        <v>0</v>
      </c>
      <c r="G19" s="51">
        <v>1051.4003140350001</v>
      </c>
      <c r="H19" s="51">
        <v>3.1924139197142756</v>
      </c>
      <c r="I19" s="51">
        <v>56.938566950000002</v>
      </c>
      <c r="J19" s="51">
        <v>0</v>
      </c>
      <c r="K19" s="51">
        <v>0.19481646200000002</v>
      </c>
      <c r="L19" s="51">
        <v>0</v>
      </c>
      <c r="M19" s="51">
        <v>0</v>
      </c>
      <c r="N19" s="51">
        <v>0</v>
      </c>
      <c r="O19" s="49">
        <f t="shared" si="1"/>
        <v>2672.1410179897143</v>
      </c>
      <c r="P19" s="49">
        <f t="shared" si="0"/>
        <v>893.33414298971434</v>
      </c>
      <c r="Q19" s="7"/>
    </row>
    <row r="20" spans="2:17" ht="29.25" customHeight="1" x14ac:dyDescent="0.35">
      <c r="B20" s="42">
        <f t="shared" si="2"/>
        <v>43704</v>
      </c>
      <c r="C20" s="51">
        <v>9486.9699999999993</v>
      </c>
      <c r="D20" s="51">
        <v>1778.806875</v>
      </c>
      <c r="E20" s="51">
        <v>1600.4046335410001</v>
      </c>
      <c r="F20" s="89">
        <v>0</v>
      </c>
      <c r="G20" s="51">
        <v>977.28972874999999</v>
      </c>
      <c r="H20" s="51">
        <v>3.1924139197142756</v>
      </c>
      <c r="I20" s="51">
        <v>50.275221950000002</v>
      </c>
      <c r="J20" s="51">
        <v>0</v>
      </c>
      <c r="K20" s="51">
        <v>0.139040462</v>
      </c>
      <c r="L20" s="51">
        <v>0</v>
      </c>
      <c r="M20" s="51">
        <v>0</v>
      </c>
      <c r="N20" s="51">
        <v>0</v>
      </c>
      <c r="O20" s="49">
        <f t="shared" si="1"/>
        <v>2631.3010386227147</v>
      </c>
      <c r="P20" s="49">
        <f t="shared" si="0"/>
        <v>852.49416362271472</v>
      </c>
      <c r="Q20" s="7"/>
    </row>
    <row r="21" spans="2:17" ht="29.25" customHeight="1" x14ac:dyDescent="0.35">
      <c r="B21" s="42">
        <f t="shared" si="2"/>
        <v>43705</v>
      </c>
      <c r="C21" s="51">
        <v>9486.9699999999993</v>
      </c>
      <c r="D21" s="51">
        <v>1778.806875</v>
      </c>
      <c r="E21" s="51">
        <v>1533.3943604599999</v>
      </c>
      <c r="F21" s="89">
        <v>0</v>
      </c>
      <c r="G21" s="51">
        <v>947.78702881300001</v>
      </c>
      <c r="H21" s="51">
        <v>3.1924139197142756</v>
      </c>
      <c r="I21" s="51">
        <v>46.000513249999997</v>
      </c>
      <c r="J21" s="51">
        <v>0</v>
      </c>
      <c r="K21" s="51">
        <v>0.139040462</v>
      </c>
      <c r="L21" s="51">
        <v>0</v>
      </c>
      <c r="M21" s="51">
        <v>0</v>
      </c>
      <c r="N21" s="51">
        <v>0</v>
      </c>
      <c r="O21" s="49">
        <f t="shared" si="1"/>
        <v>2530.5133569047143</v>
      </c>
      <c r="P21" s="49">
        <f t="shared" si="0"/>
        <v>751.70648190471434</v>
      </c>
      <c r="Q21" s="7"/>
    </row>
    <row r="22" spans="2:17" ht="29.25" customHeight="1" x14ac:dyDescent="0.35">
      <c r="B22" s="42">
        <f t="shared" si="2"/>
        <v>43706</v>
      </c>
      <c r="C22" s="51">
        <v>9486.9699999999993</v>
      </c>
      <c r="D22" s="51">
        <v>1778.806875</v>
      </c>
      <c r="E22" s="51">
        <v>1370.384087378</v>
      </c>
      <c r="F22" s="89">
        <v>0</v>
      </c>
      <c r="G22" s="51">
        <v>1182.5934629000001</v>
      </c>
      <c r="H22" s="51">
        <v>3.1924139197142756</v>
      </c>
      <c r="I22" s="51">
        <v>39.434736649999998</v>
      </c>
      <c r="J22" s="51">
        <v>0</v>
      </c>
      <c r="K22" s="51">
        <v>0.139040462</v>
      </c>
      <c r="L22" s="51">
        <v>0</v>
      </c>
      <c r="M22" s="51">
        <v>0</v>
      </c>
      <c r="N22" s="51">
        <v>0</v>
      </c>
      <c r="O22" s="49">
        <f t="shared" si="1"/>
        <v>2595.743741309715</v>
      </c>
      <c r="P22" s="49">
        <f t="shared" si="0"/>
        <v>816.93686630971501</v>
      </c>
      <c r="Q22" s="7"/>
    </row>
    <row r="23" spans="2:17" ht="29.25" customHeight="1" x14ac:dyDescent="0.35">
      <c r="B23" s="42">
        <f t="shared" si="2"/>
        <v>43707</v>
      </c>
      <c r="C23" s="51">
        <v>9486.9699999999993</v>
      </c>
      <c r="D23" s="51">
        <v>1778.806875</v>
      </c>
      <c r="E23" s="51">
        <v>1290.3738142970001</v>
      </c>
      <c r="F23" s="89">
        <v>0</v>
      </c>
      <c r="G23" s="51">
        <v>1282.7667505899999</v>
      </c>
      <c r="H23" s="51">
        <v>3.1924139197142756</v>
      </c>
      <c r="I23" s="51">
        <v>33.648677450000001</v>
      </c>
      <c r="J23" s="51">
        <v>0</v>
      </c>
      <c r="K23" s="51">
        <v>0.139040462</v>
      </c>
      <c r="L23" s="51">
        <v>0</v>
      </c>
      <c r="M23" s="51">
        <v>0</v>
      </c>
      <c r="N23" s="51">
        <v>0</v>
      </c>
      <c r="O23" s="49">
        <f t="shared" si="1"/>
        <v>2610.1206967187145</v>
      </c>
      <c r="P23" s="49">
        <f t="shared" si="0"/>
        <v>831.31382171871451</v>
      </c>
      <c r="Q23" s="7"/>
    </row>
    <row r="24" spans="2:17" ht="29.25" customHeight="1" x14ac:dyDescent="0.35">
      <c r="B24" s="41" t="s">
        <v>4</v>
      </c>
      <c r="C24" s="51">
        <v>0</v>
      </c>
      <c r="D24" s="50">
        <f t="shared" ref="D24:O24" si="3">SUM(D10:D23)</f>
        <v>24903.296249999992</v>
      </c>
      <c r="E24" s="50">
        <f>SUM(E10:E23)</f>
        <v>19326.187343608999</v>
      </c>
      <c r="F24" s="50">
        <f t="shared" si="3"/>
        <v>0</v>
      </c>
      <c r="G24" s="50">
        <f>SUM(G10:G23)</f>
        <v>17292.223149131001</v>
      </c>
      <c r="H24" s="50">
        <f t="shared" si="3"/>
        <v>44.693794875999863</v>
      </c>
      <c r="I24" s="50">
        <f t="shared" si="3"/>
        <v>750.84329370199998</v>
      </c>
      <c r="J24" s="50">
        <f t="shared" si="3"/>
        <v>0</v>
      </c>
      <c r="K24" s="50">
        <f t="shared" si="3"/>
        <v>2.5043264680000004</v>
      </c>
      <c r="L24" s="50">
        <f t="shared" si="3"/>
        <v>0</v>
      </c>
      <c r="M24" s="50">
        <f t="shared" si="3"/>
        <v>0</v>
      </c>
      <c r="N24" s="50">
        <f t="shared" si="3"/>
        <v>0</v>
      </c>
      <c r="O24" s="50">
        <f t="shared" si="3"/>
        <v>37416.451907786002</v>
      </c>
      <c r="P24" s="50">
        <f>SUM(P10:P23)</f>
        <v>12513.155657786001</v>
      </c>
      <c r="Q24" s="7"/>
    </row>
    <row r="25" spans="2:17" ht="29.25" customHeight="1" x14ac:dyDescent="0.35">
      <c r="B25" s="41" t="s">
        <v>3</v>
      </c>
      <c r="C25" s="51"/>
      <c r="D25" s="50">
        <f t="shared" ref="D25:O25" si="4">AVERAGE(D10:D23)</f>
        <v>1778.8068749999995</v>
      </c>
      <c r="E25" s="50">
        <f>AVERAGE(E10:E23)</f>
        <v>1380.4419531149285</v>
      </c>
      <c r="F25" s="50">
        <f t="shared" si="4"/>
        <v>0</v>
      </c>
      <c r="G25" s="50">
        <f>AVERAGE(G10:G23)</f>
        <v>1235.1587963665002</v>
      </c>
      <c r="H25" s="50">
        <f t="shared" si="4"/>
        <v>3.192413919714276</v>
      </c>
      <c r="I25" s="50">
        <f t="shared" si="4"/>
        <v>53.63166383585714</v>
      </c>
      <c r="J25" s="50">
        <f t="shared" si="4"/>
        <v>0</v>
      </c>
      <c r="K25" s="50">
        <f t="shared" si="4"/>
        <v>0.17888046200000002</v>
      </c>
      <c r="L25" s="50">
        <f t="shared" si="4"/>
        <v>0</v>
      </c>
      <c r="M25" s="50">
        <f t="shared" si="4"/>
        <v>0</v>
      </c>
      <c r="N25" s="50">
        <f t="shared" si="4"/>
        <v>0</v>
      </c>
      <c r="O25" s="50">
        <f t="shared" si="4"/>
        <v>2672.6037076990001</v>
      </c>
      <c r="P25" s="50">
        <f>AVERAGE(P10:P23)</f>
        <v>893.79683269900011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1"/>
      <c r="G31" s="1"/>
      <c r="H31" s="22"/>
      <c r="I31" s="22"/>
      <c r="J31" s="22"/>
      <c r="K31" s="22"/>
      <c r="L31" s="22"/>
      <c r="M31" s="22"/>
      <c r="N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1"/>
      <c r="G32" s="1"/>
      <c r="H32" s="22"/>
      <c r="I32" s="2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3"/>
    <pageSetUpPr fitToPage="1"/>
  </sheetPr>
  <dimension ref="B1:Q37"/>
  <sheetViews>
    <sheetView showGridLines="0" zoomScale="55" zoomScaleNormal="55" workbookViewId="0"/>
  </sheetViews>
  <sheetFormatPr defaultRowHeight="15" x14ac:dyDescent="0.25"/>
  <cols>
    <col min="2" max="2" width="17.7109375" customWidth="1"/>
    <col min="3" max="3" width="27.42578125" customWidth="1"/>
    <col min="4" max="4" width="23.28515625" customWidth="1"/>
    <col min="5" max="7" width="18.7109375" customWidth="1"/>
    <col min="8" max="8" width="30.85546875" customWidth="1"/>
    <col min="9" max="9" width="11.5703125" customWidth="1"/>
    <col min="10" max="10" width="12.85546875" customWidth="1"/>
    <col min="11" max="11" width="23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5.5703125" customWidth="1"/>
  </cols>
  <sheetData>
    <row r="1" spans="2:17" ht="23.25" x14ac:dyDescent="0.35">
      <c r="B1" s="45" t="s">
        <v>36</v>
      </c>
      <c r="C1" s="1"/>
      <c r="D1" s="1"/>
      <c r="E1" s="8"/>
      <c r="F1" s="25" t="s">
        <v>19</v>
      </c>
      <c r="G1" s="29"/>
      <c r="H1" s="29"/>
      <c r="I1" s="29"/>
      <c r="J1" s="29"/>
      <c r="K1" s="29"/>
      <c r="L1" s="30"/>
      <c r="M1" s="31"/>
      <c r="N1" s="8"/>
      <c r="O1" s="8"/>
      <c r="P1" s="8"/>
      <c r="Q1" s="1"/>
    </row>
    <row r="2" spans="2:17" ht="23.25" x14ac:dyDescent="0.35">
      <c r="B2" s="45" t="s">
        <v>1</v>
      </c>
      <c r="C2" s="1"/>
      <c r="D2" s="1"/>
      <c r="E2" s="8"/>
      <c r="F2" s="26" t="s">
        <v>20</v>
      </c>
      <c r="G2" s="29"/>
      <c r="H2" s="29"/>
      <c r="I2" s="29"/>
      <c r="J2" s="29"/>
      <c r="K2" s="29"/>
      <c r="L2" s="30"/>
      <c r="M2" s="31"/>
      <c r="N2" s="8"/>
      <c r="O2" s="8"/>
      <c r="P2" s="8"/>
      <c r="Q2" s="1"/>
    </row>
    <row r="3" spans="2:17" ht="21" x14ac:dyDescent="0.35">
      <c r="B3" s="45" t="s">
        <v>40</v>
      </c>
      <c r="C3" s="1"/>
      <c r="D3" s="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"/>
    </row>
    <row r="4" spans="2:17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44</v>
      </c>
      <c r="H4" s="2"/>
      <c r="I4" s="2"/>
      <c r="J4" s="2"/>
      <c r="K4" s="2"/>
      <c r="L4" s="2"/>
      <c r="M4" s="2"/>
      <c r="N4" s="2" t="s">
        <v>45</v>
      </c>
      <c r="O4" s="2"/>
      <c r="P4" s="2"/>
      <c r="Q4" s="3"/>
    </row>
    <row r="5" spans="2:17" ht="21" x14ac:dyDescent="0.35">
      <c r="B5" s="45" t="s">
        <v>39</v>
      </c>
      <c r="C5" s="1"/>
      <c r="D5" s="3"/>
      <c r="E5" s="2"/>
      <c r="F5" s="11"/>
      <c r="G5" s="11"/>
      <c r="H5" s="11"/>
      <c r="I5" s="11"/>
      <c r="J5" s="11"/>
      <c r="K5" s="11"/>
      <c r="L5" s="2"/>
      <c r="M5" s="2"/>
      <c r="N5" s="2"/>
      <c r="O5" s="2"/>
      <c r="P5" s="2"/>
      <c r="Q5" s="3"/>
    </row>
    <row r="6" spans="2:17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2:17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2:17" s="33" customFormat="1" ht="84" x14ac:dyDescent="0.25">
      <c r="B8" s="34" t="s">
        <v>21</v>
      </c>
      <c r="C8" s="35" t="s">
        <v>43</v>
      </c>
      <c r="D8" s="35" t="s">
        <v>23</v>
      </c>
      <c r="E8" s="34" t="s">
        <v>24</v>
      </c>
      <c r="F8" s="34" t="s">
        <v>25</v>
      </c>
      <c r="G8" s="34" t="s">
        <v>26</v>
      </c>
      <c r="H8" s="53" t="s">
        <v>27</v>
      </c>
      <c r="I8" s="54" t="s">
        <v>28</v>
      </c>
      <c r="J8" s="34" t="s">
        <v>15</v>
      </c>
      <c r="K8" s="57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2:17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2:17" ht="29.25" customHeight="1" x14ac:dyDescent="0.35">
      <c r="B10" s="42">
        <v>43204</v>
      </c>
      <c r="C10" s="51">
        <v>6474.2366584700003</v>
      </c>
      <c r="D10" s="49">
        <f t="shared" ref="D10:D23" si="0">C10*19.5%</f>
        <v>1262.4761484016501</v>
      </c>
      <c r="E10" s="51">
        <v>0</v>
      </c>
      <c r="F10" s="51">
        <v>0</v>
      </c>
      <c r="G10" s="51">
        <v>1848.7415935844379</v>
      </c>
      <c r="H10" s="51">
        <v>22.450400000000002</v>
      </c>
      <c r="I10" s="51">
        <v>16.075628200000001</v>
      </c>
      <c r="J10" s="51">
        <v>0</v>
      </c>
      <c r="K10" s="51">
        <v>0.73665366500000007</v>
      </c>
      <c r="L10" s="51">
        <v>0</v>
      </c>
      <c r="M10" s="51">
        <v>0</v>
      </c>
      <c r="N10" s="51">
        <v>0</v>
      </c>
      <c r="O10" s="49">
        <f>SUM(E10:N10)</f>
        <v>1888.0042754494377</v>
      </c>
      <c r="P10" s="49">
        <f>O10-D10</f>
        <v>625.52812704778762</v>
      </c>
      <c r="Q10" s="7"/>
    </row>
    <row r="11" spans="2:17" ht="29.25" customHeight="1" x14ac:dyDescent="0.35">
      <c r="B11" s="42">
        <f>B10+1</f>
        <v>43205</v>
      </c>
      <c r="C11" s="51">
        <v>6474.2366584700003</v>
      </c>
      <c r="D11" s="49">
        <f t="shared" si="0"/>
        <v>1262.4761484016501</v>
      </c>
      <c r="E11" s="51">
        <v>0</v>
      </c>
      <c r="F11" s="51">
        <v>0</v>
      </c>
      <c r="G11" s="51">
        <v>1849.0528879833778</v>
      </c>
      <c r="H11" s="51">
        <v>22.450400000000002</v>
      </c>
      <c r="I11" s="51">
        <v>16.075628200000001</v>
      </c>
      <c r="J11" s="51">
        <v>0</v>
      </c>
      <c r="K11" s="51">
        <v>0.73665366500000007</v>
      </c>
      <c r="L11" s="51">
        <v>0</v>
      </c>
      <c r="M11" s="51">
        <v>0</v>
      </c>
      <c r="N11" s="51">
        <v>0</v>
      </c>
      <c r="O11" s="49">
        <f t="shared" ref="O11:O23" si="1">SUM(E11:N11)</f>
        <v>1888.3155698483777</v>
      </c>
      <c r="P11" s="49">
        <f t="shared" ref="P11:P23" si="2">O11-D11</f>
        <v>625.83942144672756</v>
      </c>
      <c r="Q11" s="7"/>
    </row>
    <row r="12" spans="2:17" ht="29.25" customHeight="1" x14ac:dyDescent="0.35">
      <c r="B12" s="42">
        <f>B11+1</f>
        <v>43206</v>
      </c>
      <c r="C12" s="51">
        <v>6474.2366584700003</v>
      </c>
      <c r="D12" s="49">
        <f t="shared" si="0"/>
        <v>1262.4761484016501</v>
      </c>
      <c r="E12" s="51">
        <v>0</v>
      </c>
      <c r="F12" s="51">
        <v>0</v>
      </c>
      <c r="G12" s="51">
        <v>1844.37</v>
      </c>
      <c r="H12" s="51">
        <v>22.450400000000002</v>
      </c>
      <c r="I12" s="51">
        <v>18.590844000000001</v>
      </c>
      <c r="J12" s="51">
        <v>0</v>
      </c>
      <c r="K12" s="51">
        <v>0.73665366500000007</v>
      </c>
      <c r="L12" s="51">
        <v>0</v>
      </c>
      <c r="M12" s="51">
        <v>0</v>
      </c>
      <c r="N12" s="51">
        <v>0</v>
      </c>
      <c r="O12" s="49">
        <f t="shared" si="1"/>
        <v>1886.1478976649998</v>
      </c>
      <c r="P12" s="49">
        <f t="shared" si="2"/>
        <v>623.67174926334974</v>
      </c>
      <c r="Q12" s="7"/>
    </row>
    <row r="13" spans="2:17" ht="29.25" customHeight="1" x14ac:dyDescent="0.35">
      <c r="B13" s="42">
        <f t="shared" ref="B13:B23" si="3">B12+1</f>
        <v>43207</v>
      </c>
      <c r="C13" s="51">
        <v>6474.2366584700003</v>
      </c>
      <c r="D13" s="49">
        <f t="shared" si="0"/>
        <v>1262.4761484016501</v>
      </c>
      <c r="E13" s="51">
        <v>0</v>
      </c>
      <c r="F13" s="51">
        <v>0</v>
      </c>
      <c r="G13" s="51">
        <v>1844.6822080362567</v>
      </c>
      <c r="H13" s="51">
        <v>22.450400000000002</v>
      </c>
      <c r="I13" s="51">
        <v>16.7848124</v>
      </c>
      <c r="J13" s="51">
        <v>0</v>
      </c>
      <c r="K13" s="51">
        <v>0.73665366500000007</v>
      </c>
      <c r="L13" s="51">
        <v>0</v>
      </c>
      <c r="M13" s="51">
        <v>0</v>
      </c>
      <c r="N13" s="51">
        <v>0</v>
      </c>
      <c r="O13" s="49">
        <f t="shared" si="1"/>
        <v>1884.6540741012566</v>
      </c>
      <c r="P13" s="49">
        <f t="shared" si="2"/>
        <v>622.17792569960648</v>
      </c>
      <c r="Q13" s="7"/>
    </row>
    <row r="14" spans="2:17" ht="29.25" customHeight="1" x14ac:dyDescent="0.35">
      <c r="B14" s="42">
        <f t="shared" si="3"/>
        <v>43208</v>
      </c>
      <c r="C14" s="51">
        <v>6474.2366584700003</v>
      </c>
      <c r="D14" s="49">
        <f t="shared" si="0"/>
        <v>1262.4761484016501</v>
      </c>
      <c r="E14" s="51">
        <v>0</v>
      </c>
      <c r="F14" s="51">
        <v>0</v>
      </c>
      <c r="G14" s="51">
        <v>1828.06</v>
      </c>
      <c r="H14" s="51">
        <v>22.450400000000002</v>
      </c>
      <c r="I14" s="51">
        <v>15.4632854</v>
      </c>
      <c r="J14" s="51">
        <v>0</v>
      </c>
      <c r="K14" s="51">
        <v>0.73665366500000007</v>
      </c>
      <c r="L14" s="51">
        <v>0</v>
      </c>
      <c r="M14" s="51">
        <v>0</v>
      </c>
      <c r="N14" s="51">
        <v>0</v>
      </c>
      <c r="O14" s="49">
        <f t="shared" si="1"/>
        <v>1866.7103390649997</v>
      </c>
      <c r="P14" s="49">
        <f t="shared" si="2"/>
        <v>604.23419066334964</v>
      </c>
      <c r="Q14" s="7"/>
    </row>
    <row r="15" spans="2:17" ht="29.25" customHeight="1" x14ac:dyDescent="0.35">
      <c r="B15" s="42">
        <f t="shared" si="3"/>
        <v>43209</v>
      </c>
      <c r="C15" s="51">
        <v>6474.2366584700003</v>
      </c>
      <c r="D15" s="49">
        <f t="shared" si="0"/>
        <v>1262.4761484016501</v>
      </c>
      <c r="E15" s="51">
        <v>0</v>
      </c>
      <c r="F15" s="51">
        <v>0</v>
      </c>
      <c r="G15" s="51">
        <v>1764.763462442648</v>
      </c>
      <c r="H15" s="51">
        <v>22.450400000000002</v>
      </c>
      <c r="I15" s="51">
        <v>15.4632854</v>
      </c>
      <c r="J15" s="51">
        <v>0</v>
      </c>
      <c r="K15" s="51">
        <v>0.73665366500000007</v>
      </c>
      <c r="L15" s="51">
        <v>0</v>
      </c>
      <c r="M15" s="51">
        <v>0</v>
      </c>
      <c r="N15" s="51">
        <v>0</v>
      </c>
      <c r="O15" s="49">
        <f t="shared" si="1"/>
        <v>1803.4138015076478</v>
      </c>
      <c r="P15" s="49">
        <f t="shared" si="2"/>
        <v>540.9376531059977</v>
      </c>
      <c r="Q15" s="7"/>
    </row>
    <row r="16" spans="2:17" ht="29.25" customHeight="1" x14ac:dyDescent="0.35">
      <c r="B16" s="42">
        <f t="shared" si="3"/>
        <v>43210</v>
      </c>
      <c r="C16" s="51">
        <v>6474.2366584700003</v>
      </c>
      <c r="D16" s="49">
        <f t="shared" si="0"/>
        <v>1262.4761484016501</v>
      </c>
      <c r="E16" s="51">
        <v>0</v>
      </c>
      <c r="F16" s="51">
        <v>0</v>
      </c>
      <c r="G16" s="51">
        <v>1765.0593674065872</v>
      </c>
      <c r="H16" s="51">
        <v>22.450400000000002</v>
      </c>
      <c r="I16" s="51">
        <v>13.988858199999999</v>
      </c>
      <c r="J16" s="51">
        <v>0</v>
      </c>
      <c r="K16" s="51">
        <v>0.73665366500000007</v>
      </c>
      <c r="L16" s="51">
        <v>0</v>
      </c>
      <c r="M16" s="51">
        <v>0</v>
      </c>
      <c r="N16" s="51">
        <v>0</v>
      </c>
      <c r="O16" s="49">
        <f t="shared" si="1"/>
        <v>1802.2352792715872</v>
      </c>
      <c r="P16" s="49">
        <f t="shared" si="2"/>
        <v>539.75913086993705</v>
      </c>
      <c r="Q16" s="7"/>
    </row>
    <row r="17" spans="2:17" ht="29.25" customHeight="1" x14ac:dyDescent="0.35">
      <c r="B17" s="42">
        <f t="shared" si="3"/>
        <v>43211</v>
      </c>
      <c r="C17" s="51">
        <v>6474.2366584700003</v>
      </c>
      <c r="D17" s="49">
        <f t="shared" si="0"/>
        <v>1262.4761484016501</v>
      </c>
      <c r="E17" s="51">
        <v>0</v>
      </c>
      <c r="F17" s="51">
        <v>0</v>
      </c>
      <c r="G17" s="51">
        <v>1765.3552723710384</v>
      </c>
      <c r="H17" s="51">
        <v>22.450400000000002</v>
      </c>
      <c r="I17" s="51">
        <v>13.988858199999999</v>
      </c>
      <c r="J17" s="51">
        <v>0</v>
      </c>
      <c r="K17" s="51">
        <v>0.73665366500000007</v>
      </c>
      <c r="L17" s="51">
        <v>0</v>
      </c>
      <c r="M17" s="51">
        <v>0</v>
      </c>
      <c r="N17" s="51">
        <v>0</v>
      </c>
      <c r="O17" s="49">
        <f t="shared" si="1"/>
        <v>1802.5311842360384</v>
      </c>
      <c r="P17" s="49">
        <f t="shared" si="2"/>
        <v>540.05503583438826</v>
      </c>
      <c r="Q17" s="7"/>
    </row>
    <row r="18" spans="2:17" ht="29.25" customHeight="1" x14ac:dyDescent="0.35">
      <c r="B18" s="42">
        <f t="shared" si="3"/>
        <v>43212</v>
      </c>
      <c r="C18" s="51">
        <v>6474.2366584700003</v>
      </c>
      <c r="D18" s="49">
        <f t="shared" si="0"/>
        <v>1262.4761484016501</v>
      </c>
      <c r="E18" s="51">
        <v>0</v>
      </c>
      <c r="F18" s="51">
        <v>0</v>
      </c>
      <c r="G18" s="51">
        <v>1765.6511773349778</v>
      </c>
      <c r="H18" s="51">
        <v>22.450400000000002</v>
      </c>
      <c r="I18" s="51">
        <v>13.988858199999999</v>
      </c>
      <c r="J18" s="51">
        <v>0</v>
      </c>
      <c r="K18" s="51">
        <v>0.73665366500000007</v>
      </c>
      <c r="L18" s="51">
        <v>0</v>
      </c>
      <c r="M18" s="51">
        <v>0</v>
      </c>
      <c r="N18" s="51">
        <v>0</v>
      </c>
      <c r="O18" s="49">
        <f t="shared" si="1"/>
        <v>1802.8270891999778</v>
      </c>
      <c r="P18" s="49">
        <f t="shared" si="2"/>
        <v>540.35094079832766</v>
      </c>
      <c r="Q18" s="7"/>
    </row>
    <row r="19" spans="2:17" ht="29.25" customHeight="1" x14ac:dyDescent="0.35">
      <c r="B19" s="42">
        <f t="shared" si="3"/>
        <v>43213</v>
      </c>
      <c r="C19" s="51">
        <v>6474.2366584700003</v>
      </c>
      <c r="D19" s="49">
        <f t="shared" si="0"/>
        <v>1262.4761484016501</v>
      </c>
      <c r="E19" s="51">
        <v>0</v>
      </c>
      <c r="F19" s="51">
        <v>0</v>
      </c>
      <c r="G19" s="51">
        <v>1765.9470823004283</v>
      </c>
      <c r="H19" s="51">
        <v>22.450400000000002</v>
      </c>
      <c r="I19" s="51">
        <v>13.988858199999999</v>
      </c>
      <c r="J19" s="51">
        <v>0</v>
      </c>
      <c r="K19" s="51">
        <v>0.73665366500000007</v>
      </c>
      <c r="L19" s="51">
        <v>0</v>
      </c>
      <c r="M19" s="51">
        <v>0</v>
      </c>
      <c r="N19" s="51">
        <v>0</v>
      </c>
      <c r="O19" s="49">
        <f t="shared" si="1"/>
        <v>1803.1229941654283</v>
      </c>
      <c r="P19" s="49">
        <f t="shared" si="2"/>
        <v>540.64684576377817</v>
      </c>
      <c r="Q19" s="7"/>
    </row>
    <row r="20" spans="2:17" ht="29.25" customHeight="1" x14ac:dyDescent="0.35">
      <c r="B20" s="42">
        <f t="shared" si="3"/>
        <v>43214</v>
      </c>
      <c r="C20" s="51">
        <v>6474.2366584700003</v>
      </c>
      <c r="D20" s="49">
        <f t="shared" si="0"/>
        <v>1262.4761484016501</v>
      </c>
      <c r="E20" s="51">
        <v>0</v>
      </c>
      <c r="F20" s="51">
        <v>0</v>
      </c>
      <c r="G20" s="51">
        <v>1781.12</v>
      </c>
      <c r="H20" s="51">
        <v>22.450400000000002</v>
      </c>
      <c r="I20" s="51">
        <v>13.988858199999999</v>
      </c>
      <c r="J20" s="51">
        <v>0</v>
      </c>
      <c r="K20" s="51">
        <v>0.73665366500000007</v>
      </c>
      <c r="L20" s="51">
        <v>0</v>
      </c>
      <c r="M20" s="51">
        <v>0</v>
      </c>
      <c r="N20" s="51">
        <v>0</v>
      </c>
      <c r="O20" s="49">
        <f t="shared" si="1"/>
        <v>1818.2959118649999</v>
      </c>
      <c r="P20" s="49">
        <f t="shared" si="2"/>
        <v>555.81976346334977</v>
      </c>
      <c r="Q20" s="7"/>
    </row>
    <row r="21" spans="2:17" ht="29.25" customHeight="1" x14ac:dyDescent="0.35">
      <c r="B21" s="42">
        <f t="shared" si="3"/>
        <v>43215</v>
      </c>
      <c r="C21" s="51">
        <v>6474.2366584700003</v>
      </c>
      <c r="D21" s="49">
        <f t="shared" si="0"/>
        <v>1262.4761484016501</v>
      </c>
      <c r="E21" s="51">
        <v>0</v>
      </c>
      <c r="F21" s="51">
        <v>0</v>
      </c>
      <c r="G21" s="51">
        <v>1806.25</v>
      </c>
      <c r="H21" s="51">
        <v>22.450400000000002</v>
      </c>
      <c r="I21" s="51">
        <v>14.008858200000001</v>
      </c>
      <c r="J21" s="51">
        <v>0</v>
      </c>
      <c r="K21" s="51">
        <v>0.73665366500000007</v>
      </c>
      <c r="L21" s="51">
        <v>0</v>
      </c>
      <c r="M21" s="51">
        <v>0</v>
      </c>
      <c r="N21" s="51">
        <v>0</v>
      </c>
      <c r="O21" s="49">
        <f t="shared" si="1"/>
        <v>1843.445911865</v>
      </c>
      <c r="P21" s="49">
        <f t="shared" si="2"/>
        <v>580.96976346334986</v>
      </c>
      <c r="Q21" s="7"/>
    </row>
    <row r="22" spans="2:17" ht="29.25" customHeight="1" x14ac:dyDescent="0.35">
      <c r="B22" s="42">
        <f t="shared" si="3"/>
        <v>43216</v>
      </c>
      <c r="C22" s="51">
        <v>6474.2366584700003</v>
      </c>
      <c r="D22" s="49">
        <f t="shared" si="0"/>
        <v>1262.4761484016501</v>
      </c>
      <c r="E22" s="51">
        <v>0</v>
      </c>
      <c r="F22" s="51">
        <v>0</v>
      </c>
      <c r="G22" s="51">
        <v>1773.8154947797584</v>
      </c>
      <c r="H22" s="51">
        <v>22.450400000000002</v>
      </c>
      <c r="I22" s="51">
        <v>14.008858200000001</v>
      </c>
      <c r="J22" s="51">
        <v>0</v>
      </c>
      <c r="K22" s="51">
        <v>0.23664776499999998</v>
      </c>
      <c r="L22" s="51">
        <v>0</v>
      </c>
      <c r="M22" s="51">
        <v>0</v>
      </c>
      <c r="N22" s="51">
        <v>0</v>
      </c>
      <c r="O22" s="49">
        <f t="shared" si="1"/>
        <v>1810.5114007447585</v>
      </c>
      <c r="P22" s="49">
        <f t="shared" si="2"/>
        <v>548.03525234310837</v>
      </c>
      <c r="Q22" s="7"/>
    </row>
    <row r="23" spans="2:17" ht="29.25" customHeight="1" x14ac:dyDescent="0.35">
      <c r="B23" s="42">
        <f t="shared" si="3"/>
        <v>43217</v>
      </c>
      <c r="C23" s="51">
        <v>6474.2366584700003</v>
      </c>
      <c r="D23" s="49">
        <f t="shared" si="0"/>
        <v>1262.4761484016501</v>
      </c>
      <c r="E23" s="51">
        <v>0</v>
      </c>
      <c r="F23" s="51">
        <v>0</v>
      </c>
      <c r="G23" s="51">
        <v>1774.1126037472093</v>
      </c>
      <c r="H23" s="51">
        <v>22.450400000000002</v>
      </c>
      <c r="I23" s="51">
        <v>14.008858200000001</v>
      </c>
      <c r="J23" s="51">
        <v>0</v>
      </c>
      <c r="K23" s="58">
        <v>17.789762265</v>
      </c>
      <c r="L23" s="51">
        <v>0</v>
      </c>
      <c r="M23" s="51">
        <v>0</v>
      </c>
      <c r="N23" s="51">
        <v>0</v>
      </c>
      <c r="O23" s="49">
        <f t="shared" si="1"/>
        <v>1828.3616242122093</v>
      </c>
      <c r="P23" s="49">
        <f t="shared" si="2"/>
        <v>565.88547581055923</v>
      </c>
      <c r="Q23" s="7"/>
    </row>
    <row r="24" spans="2:17" ht="29.25" customHeight="1" x14ac:dyDescent="0.35">
      <c r="B24" s="41" t="s">
        <v>4</v>
      </c>
      <c r="C24" s="10"/>
      <c r="D24" s="50">
        <f t="shared" ref="D24:P24" si="4">SUM(D10:D23)</f>
        <v>17674.666077623104</v>
      </c>
      <c r="E24" s="50">
        <f t="shared" si="4"/>
        <v>0</v>
      </c>
      <c r="F24" s="50">
        <f t="shared" si="4"/>
        <v>0</v>
      </c>
      <c r="G24" s="50">
        <f t="shared" si="4"/>
        <v>25176.981149986717</v>
      </c>
      <c r="H24" s="50">
        <f t="shared" si="4"/>
        <v>314.30560000000003</v>
      </c>
      <c r="I24" s="50">
        <f t="shared" si="4"/>
        <v>210.42434919999999</v>
      </c>
      <c r="J24" s="50">
        <f t="shared" si="4"/>
        <v>0</v>
      </c>
      <c r="K24" s="50">
        <f t="shared" si="4"/>
        <v>26.866254010000006</v>
      </c>
      <c r="L24" s="50">
        <f t="shared" si="4"/>
        <v>0</v>
      </c>
      <c r="M24" s="50">
        <f t="shared" si="4"/>
        <v>0</v>
      </c>
      <c r="N24" s="50">
        <f t="shared" si="4"/>
        <v>0</v>
      </c>
      <c r="O24" s="50">
        <f t="shared" si="4"/>
        <v>25728.577353196717</v>
      </c>
      <c r="P24" s="50">
        <f t="shared" si="4"/>
        <v>8053.9112755736169</v>
      </c>
      <c r="Q24" s="7"/>
    </row>
    <row r="25" spans="2:17" ht="29.25" customHeight="1" x14ac:dyDescent="0.35">
      <c r="B25" s="41" t="s">
        <v>3</v>
      </c>
      <c r="C25" s="10"/>
      <c r="D25" s="50">
        <f t="shared" ref="D25:P25" si="5">AVERAGE(D10:D23)</f>
        <v>1262.4761484016503</v>
      </c>
      <c r="E25" s="50">
        <f t="shared" si="5"/>
        <v>0</v>
      </c>
      <c r="F25" s="50">
        <f t="shared" si="5"/>
        <v>0</v>
      </c>
      <c r="G25" s="50">
        <f t="shared" si="5"/>
        <v>1798.3557964276226</v>
      </c>
      <c r="H25" s="50">
        <f t="shared" si="5"/>
        <v>22.450400000000002</v>
      </c>
      <c r="I25" s="50">
        <f t="shared" si="5"/>
        <v>15.030310657142858</v>
      </c>
      <c r="J25" s="50">
        <f t="shared" si="5"/>
        <v>0</v>
      </c>
      <c r="K25" s="50">
        <f t="shared" si="5"/>
        <v>1.9190181435714291</v>
      </c>
      <c r="L25" s="50">
        <f t="shared" si="5"/>
        <v>0</v>
      </c>
      <c r="M25" s="50">
        <f t="shared" si="5"/>
        <v>0</v>
      </c>
      <c r="N25" s="50">
        <f t="shared" si="5"/>
        <v>0</v>
      </c>
      <c r="O25" s="50">
        <f t="shared" si="5"/>
        <v>1837.7555252283369</v>
      </c>
      <c r="P25" s="50">
        <f t="shared" si="5"/>
        <v>575.27937682668687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1"/>
      <c r="G31" s="1"/>
      <c r="H31" s="22"/>
      <c r="I31" s="22"/>
      <c r="J31" s="22"/>
      <c r="K31" s="22"/>
      <c r="L31" s="22"/>
      <c r="M31" s="22"/>
      <c r="N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1"/>
      <c r="G32" s="1"/>
      <c r="H32" s="22"/>
      <c r="I32" s="2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95" top="0.75" bottom="0.75" header="0.3" footer="0.3"/>
  <pageSetup paperSize="9" scale="40" orientation="landscape" r:id="rId1"/>
  <ignoredErrors>
    <ignoredError sqref="E24:P25" formulaRange="1"/>
  </ignoredError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8"/>
  <sheetViews>
    <sheetView zoomScale="45" zoomScaleNormal="45" workbookViewId="0">
      <selection activeCell="D12" sqref="D12"/>
    </sheetView>
  </sheetViews>
  <sheetFormatPr defaultRowHeight="15" x14ac:dyDescent="0.25"/>
  <cols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7" bestFit="1" customWidth="1"/>
    <col min="10" max="10" width="12.85546875" customWidth="1"/>
    <col min="11" max="11" width="40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5.5703125" customWidth="1"/>
  </cols>
  <sheetData>
    <row r="1" spans="2:18" ht="23.25" x14ac:dyDescent="0.35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  <c r="Q1" s="1"/>
    </row>
    <row r="2" spans="2:18" ht="23.25" x14ac:dyDescent="0.35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29"/>
      <c r="L2" s="51"/>
      <c r="M2" s="84"/>
      <c r="N2" s="85"/>
      <c r="O2" s="85"/>
      <c r="P2" s="85"/>
      <c r="Q2" s="1"/>
    </row>
    <row r="3" spans="2:18" ht="21" x14ac:dyDescent="0.35">
      <c r="B3" s="45" t="s">
        <v>52</v>
      </c>
      <c r="C3" s="1"/>
      <c r="D3" s="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"/>
    </row>
    <row r="4" spans="2:18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125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3"/>
    </row>
    <row r="5" spans="2:18" ht="21" x14ac:dyDescent="0.35">
      <c r="B5" s="45" t="s">
        <v>50</v>
      </c>
      <c r="C5" s="1"/>
      <c r="D5" s="3"/>
      <c r="E5" s="2"/>
      <c r="F5" s="11"/>
      <c r="G5" s="11"/>
      <c r="H5" s="11"/>
      <c r="I5" s="11"/>
      <c r="J5" s="11"/>
      <c r="K5" s="11"/>
      <c r="L5" s="2"/>
      <c r="M5" s="2"/>
      <c r="N5" s="2"/>
      <c r="O5" s="2"/>
      <c r="P5" s="2"/>
      <c r="Q5" s="3"/>
    </row>
    <row r="6" spans="2:18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2:18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2:18" s="33" customFormat="1" ht="107.25" customHeight="1" x14ac:dyDescent="0.25">
      <c r="B8" s="34" t="s">
        <v>21</v>
      </c>
      <c r="C8" s="35" t="s">
        <v>124</v>
      </c>
      <c r="D8" s="35" t="s">
        <v>23</v>
      </c>
      <c r="E8" s="34" t="s">
        <v>24</v>
      </c>
      <c r="F8" s="34" t="s">
        <v>25</v>
      </c>
      <c r="G8" s="34" t="s">
        <v>26</v>
      </c>
      <c r="H8" s="40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2:18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2:18" ht="29.25" customHeight="1" x14ac:dyDescent="0.35">
      <c r="B10" s="42">
        <v>43708</v>
      </c>
      <c r="C10" s="51">
        <v>10041.879999999999</v>
      </c>
      <c r="D10" s="51">
        <v>1882.8525</v>
      </c>
      <c r="E10" s="51">
        <v>1290.3635412149999</v>
      </c>
      <c r="F10" s="51">
        <v>0</v>
      </c>
      <c r="G10" s="51">
        <v>1182.9661170710001</v>
      </c>
      <c r="H10" s="51">
        <v>46.001258256285688</v>
      </c>
      <c r="I10" s="51">
        <v>30.62926435</v>
      </c>
      <c r="J10" s="51">
        <v>0</v>
      </c>
      <c r="K10" s="51">
        <v>0.13900400200000002</v>
      </c>
      <c r="L10" s="51">
        <v>0</v>
      </c>
      <c r="M10" s="51">
        <v>0</v>
      </c>
      <c r="N10" s="51">
        <v>0</v>
      </c>
      <c r="O10" s="49">
        <f>SUM(E10:N10)</f>
        <v>2550.0991848942863</v>
      </c>
      <c r="P10" s="49">
        <f>O10-D10</f>
        <v>667.24668489428632</v>
      </c>
      <c r="Q10" s="7"/>
    </row>
    <row r="11" spans="2:18" ht="29.25" customHeight="1" x14ac:dyDescent="0.35">
      <c r="B11" s="42">
        <f>B10+1</f>
        <v>43709</v>
      </c>
      <c r="C11" s="51">
        <v>10041.879999999999</v>
      </c>
      <c r="D11" s="51">
        <v>1882.8525</v>
      </c>
      <c r="E11" s="51">
        <v>1290.353268134</v>
      </c>
      <c r="F11" s="51">
        <v>0</v>
      </c>
      <c r="G11" s="51">
        <v>1183.152444156</v>
      </c>
      <c r="H11" s="51">
        <v>46.001258256285688</v>
      </c>
      <c r="I11" s="51">
        <v>29.635334350000001</v>
      </c>
      <c r="J11" s="51">
        <v>0</v>
      </c>
      <c r="K11" s="51">
        <v>0.13900400200000002</v>
      </c>
      <c r="L11" s="51">
        <v>0</v>
      </c>
      <c r="M11" s="51">
        <v>0</v>
      </c>
      <c r="N11" s="51">
        <v>0</v>
      </c>
      <c r="O11" s="49">
        <f t="shared" ref="O11:O12" si="0">SUM(E11:N11)</f>
        <v>2549.2813088982857</v>
      </c>
      <c r="P11" s="49">
        <f t="shared" ref="P11:P12" si="1">O11-D11</f>
        <v>666.42880889828575</v>
      </c>
      <c r="Q11" s="7"/>
    </row>
    <row r="12" spans="2:18" ht="29.25" customHeight="1" x14ac:dyDescent="0.35">
      <c r="B12" s="42">
        <f>B11+1</f>
        <v>43710</v>
      </c>
      <c r="C12" s="51">
        <v>10041.879999999999</v>
      </c>
      <c r="D12" s="51">
        <v>1882.8525</v>
      </c>
      <c r="E12" s="51">
        <v>1290.3429950520001</v>
      </c>
      <c r="F12" s="51">
        <v>0</v>
      </c>
      <c r="G12" s="51">
        <v>1183.3387712419999</v>
      </c>
      <c r="H12" s="51">
        <v>46.001258256285688</v>
      </c>
      <c r="I12" s="51">
        <v>29.10640935</v>
      </c>
      <c r="J12" s="51">
        <v>0</v>
      </c>
      <c r="K12" s="51">
        <v>0.13900400200000002</v>
      </c>
      <c r="L12" s="51">
        <v>0</v>
      </c>
      <c r="M12" s="51">
        <v>0</v>
      </c>
      <c r="N12" s="51">
        <v>0</v>
      </c>
      <c r="O12" s="49">
        <f t="shared" si="0"/>
        <v>2548.9284379022861</v>
      </c>
      <c r="P12" s="49">
        <f t="shared" si="1"/>
        <v>666.07593790228611</v>
      </c>
      <c r="Q12" s="7"/>
    </row>
    <row r="13" spans="2:18" ht="29.25" customHeight="1" x14ac:dyDescent="0.35">
      <c r="B13" s="42">
        <f t="shared" ref="B13:B23" si="2">B12+1</f>
        <v>43711</v>
      </c>
      <c r="C13" s="51">
        <v>10041.879999999999</v>
      </c>
      <c r="D13" s="51">
        <v>1882.8525</v>
      </c>
      <c r="E13" s="51">
        <v>1378.3327219710002</v>
      </c>
      <c r="F13" s="51">
        <v>0</v>
      </c>
      <c r="G13" s="51">
        <v>1183.5250983270003</v>
      </c>
      <c r="H13" s="51">
        <v>46.001258256285688</v>
      </c>
      <c r="I13" s="51">
        <v>29.325883901999998</v>
      </c>
      <c r="J13" s="51">
        <v>0</v>
      </c>
      <c r="K13" s="51">
        <v>0.13900400200000002</v>
      </c>
      <c r="L13" s="51">
        <v>0</v>
      </c>
      <c r="M13" s="51">
        <v>0</v>
      </c>
      <c r="N13" s="51">
        <v>0</v>
      </c>
      <c r="O13" s="49">
        <f t="shared" ref="O13:O21" si="3">SUM(E13:N13)</f>
        <v>2637.3239664582866</v>
      </c>
      <c r="P13" s="49">
        <f t="shared" ref="P13:P21" si="4">O13-D13</f>
        <v>754.47146645828661</v>
      </c>
      <c r="Q13" s="7"/>
      <c r="R13" s="78"/>
    </row>
    <row r="14" spans="2:18" ht="29.25" customHeight="1" x14ac:dyDescent="0.35">
      <c r="B14" s="42">
        <f t="shared" si="2"/>
        <v>43712</v>
      </c>
      <c r="C14" s="51">
        <v>10041.879999999999</v>
      </c>
      <c r="D14" s="51">
        <v>1882.8525</v>
      </c>
      <c r="E14" s="51">
        <v>1505.322448889</v>
      </c>
      <c r="F14" s="51">
        <v>0</v>
      </c>
      <c r="G14" s="51">
        <v>1183.7114254129999</v>
      </c>
      <c r="H14" s="51">
        <v>46.001258256285688</v>
      </c>
      <c r="I14" s="51">
        <v>31.07774925</v>
      </c>
      <c r="J14" s="51">
        <v>0</v>
      </c>
      <c r="K14" s="51">
        <v>0.13900400200000002</v>
      </c>
      <c r="L14" s="51">
        <v>0</v>
      </c>
      <c r="M14" s="51">
        <v>0</v>
      </c>
      <c r="N14" s="51">
        <v>0</v>
      </c>
      <c r="O14" s="49">
        <f t="shared" si="3"/>
        <v>2766.2518858102862</v>
      </c>
      <c r="P14" s="49">
        <f t="shared" si="4"/>
        <v>883.39938581028628</v>
      </c>
      <c r="Q14" s="7"/>
    </row>
    <row r="15" spans="2:18" ht="29.25" customHeight="1" x14ac:dyDescent="0.35">
      <c r="B15" s="42">
        <f t="shared" si="2"/>
        <v>43713</v>
      </c>
      <c r="C15" s="51">
        <v>10041.879999999999</v>
      </c>
      <c r="D15" s="51">
        <v>1882.8525</v>
      </c>
      <c r="E15" s="51">
        <v>1252.3121758079999</v>
      </c>
      <c r="F15" s="51">
        <v>0</v>
      </c>
      <c r="G15" s="51">
        <v>1515.9603916679998</v>
      </c>
      <c r="H15" s="51">
        <v>46.001258256285688</v>
      </c>
      <c r="I15" s="51">
        <v>40.356871349999999</v>
      </c>
      <c r="J15" s="51">
        <v>0</v>
      </c>
      <c r="K15" s="51">
        <v>0.15900400200000001</v>
      </c>
      <c r="L15" s="51">
        <v>0</v>
      </c>
      <c r="M15" s="51">
        <v>0</v>
      </c>
      <c r="N15" s="51">
        <v>0</v>
      </c>
      <c r="O15" s="49">
        <f t="shared" si="3"/>
        <v>2854.7897010842853</v>
      </c>
      <c r="P15" s="49">
        <f t="shared" si="4"/>
        <v>971.93720108428533</v>
      </c>
      <c r="Q15" s="7"/>
    </row>
    <row r="16" spans="2:18" ht="29.25" customHeight="1" x14ac:dyDescent="0.35">
      <c r="B16" s="42">
        <f t="shared" si="2"/>
        <v>43714</v>
      </c>
      <c r="C16" s="51">
        <v>10041.879999999999</v>
      </c>
      <c r="D16" s="51">
        <v>1882.8525</v>
      </c>
      <c r="E16" s="51">
        <v>1286.301902726</v>
      </c>
      <c r="F16" s="51">
        <v>0</v>
      </c>
      <c r="G16" s="51">
        <v>1576.1898999770001</v>
      </c>
      <c r="H16" s="51">
        <v>46.001258256285688</v>
      </c>
      <c r="I16" s="51">
        <v>47.29024295</v>
      </c>
      <c r="J16" s="51">
        <v>0</v>
      </c>
      <c r="K16" s="51">
        <v>0.15900400200000001</v>
      </c>
      <c r="L16" s="51">
        <v>0</v>
      </c>
      <c r="M16" s="51">
        <v>0</v>
      </c>
      <c r="N16" s="51">
        <v>0</v>
      </c>
      <c r="O16" s="49">
        <f t="shared" si="3"/>
        <v>2955.9423079112858</v>
      </c>
      <c r="P16" s="49">
        <f t="shared" si="4"/>
        <v>1073.0898079112858</v>
      </c>
      <c r="Q16" s="7"/>
    </row>
    <row r="17" spans="2:17" ht="29.25" customHeight="1" x14ac:dyDescent="0.35">
      <c r="B17" s="42">
        <f t="shared" si="2"/>
        <v>43715</v>
      </c>
      <c r="C17" s="51">
        <v>10041.879999999999</v>
      </c>
      <c r="D17" s="51">
        <v>1882.8525</v>
      </c>
      <c r="E17" s="51">
        <v>1286.2916296450001</v>
      </c>
      <c r="F17" s="51">
        <v>0</v>
      </c>
      <c r="G17" s="51">
        <v>1516.436392179</v>
      </c>
      <c r="H17" s="51">
        <v>46.001258256285688</v>
      </c>
      <c r="I17" s="51">
        <v>44.558696849999997</v>
      </c>
      <c r="J17" s="51">
        <v>0</v>
      </c>
      <c r="K17" s="51">
        <v>0.15900400200000001</v>
      </c>
      <c r="L17" s="51">
        <v>0</v>
      </c>
      <c r="M17" s="51"/>
      <c r="N17" s="51">
        <v>0</v>
      </c>
      <c r="O17" s="49">
        <f t="shared" si="3"/>
        <v>2893.4469809322864</v>
      </c>
      <c r="P17" s="49">
        <f t="shared" si="4"/>
        <v>1010.5944809322864</v>
      </c>
      <c r="Q17" s="7"/>
    </row>
    <row r="18" spans="2:17" ht="29.25" customHeight="1" x14ac:dyDescent="0.35">
      <c r="B18" s="42">
        <f t="shared" si="2"/>
        <v>43716</v>
      </c>
      <c r="C18" s="51">
        <v>10041.879999999999</v>
      </c>
      <c r="D18" s="51">
        <v>1882.8525</v>
      </c>
      <c r="E18" s="51">
        <v>1286.2813565629999</v>
      </c>
      <c r="F18" s="51">
        <v>0</v>
      </c>
      <c r="G18" s="51">
        <v>1516.6743924360001</v>
      </c>
      <c r="H18" s="51">
        <v>46.001258256285688</v>
      </c>
      <c r="I18" s="51">
        <v>43.723926849999998</v>
      </c>
      <c r="J18" s="51">
        <v>0</v>
      </c>
      <c r="K18" s="51">
        <v>0.15900400200000001</v>
      </c>
      <c r="L18" s="51">
        <v>0</v>
      </c>
      <c r="M18" s="51"/>
      <c r="N18" s="51">
        <v>0</v>
      </c>
      <c r="O18" s="49">
        <f t="shared" si="3"/>
        <v>2892.8399381072859</v>
      </c>
      <c r="P18" s="49">
        <f t="shared" si="4"/>
        <v>1009.9874381072859</v>
      </c>
      <c r="Q18" s="7"/>
    </row>
    <row r="19" spans="2:17" ht="29.25" customHeight="1" x14ac:dyDescent="0.35">
      <c r="B19" s="42">
        <f t="shared" si="2"/>
        <v>43717</v>
      </c>
      <c r="C19" s="51">
        <v>10041.879999999999</v>
      </c>
      <c r="D19" s="51">
        <v>1882.8525</v>
      </c>
      <c r="E19" s="51">
        <v>1021.034763593</v>
      </c>
      <c r="F19" s="51">
        <v>0</v>
      </c>
      <c r="G19" s="51">
        <v>1516.9123926899999</v>
      </c>
      <c r="H19" s="51">
        <v>46.001258256285688</v>
      </c>
      <c r="I19" s="51">
        <v>51.946346812000002</v>
      </c>
      <c r="J19" s="51">
        <v>0</v>
      </c>
      <c r="K19" s="51">
        <v>0.15900400200000001</v>
      </c>
      <c r="L19" s="51">
        <v>0</v>
      </c>
      <c r="M19" s="51"/>
      <c r="N19" s="51">
        <v>0</v>
      </c>
      <c r="O19" s="49">
        <f t="shared" si="3"/>
        <v>2636.0537653532856</v>
      </c>
      <c r="P19" s="49">
        <f t="shared" si="4"/>
        <v>753.20126535328563</v>
      </c>
      <c r="Q19" s="7"/>
    </row>
    <row r="20" spans="2:17" ht="29.25" customHeight="1" x14ac:dyDescent="0.35">
      <c r="B20" s="42">
        <f t="shared" si="2"/>
        <v>43718</v>
      </c>
      <c r="C20" s="51">
        <v>10041.879999999999</v>
      </c>
      <c r="D20" s="51">
        <v>1882.8525</v>
      </c>
      <c r="E20" s="51">
        <v>1021.025886651</v>
      </c>
      <c r="F20" s="51">
        <v>0</v>
      </c>
      <c r="G20" s="51">
        <v>1517.150392947</v>
      </c>
      <c r="H20" s="51">
        <v>46.001258256285688</v>
      </c>
      <c r="I20" s="51">
        <v>55.947399449999999</v>
      </c>
      <c r="J20" s="51">
        <v>0</v>
      </c>
      <c r="K20" s="51">
        <v>0.15900400200000001</v>
      </c>
      <c r="L20" s="51">
        <v>0</v>
      </c>
      <c r="M20" s="51"/>
      <c r="N20" s="51">
        <v>0</v>
      </c>
      <c r="O20" s="49">
        <f t="shared" si="3"/>
        <v>2640.2839413062857</v>
      </c>
      <c r="P20" s="49">
        <f t="shared" si="4"/>
        <v>757.43144130628571</v>
      </c>
      <c r="Q20" s="7"/>
    </row>
    <row r="21" spans="2:17" ht="29.25" customHeight="1" x14ac:dyDescent="0.35">
      <c r="B21" s="42">
        <f t="shared" si="2"/>
        <v>43719</v>
      </c>
      <c r="C21" s="51">
        <v>10041.879999999999</v>
      </c>
      <c r="D21" s="51">
        <v>1882.8525</v>
      </c>
      <c r="E21" s="51">
        <v>1244.2505373189999</v>
      </c>
      <c r="F21" s="51">
        <v>0</v>
      </c>
      <c r="G21" s="51">
        <v>1517.3883932010001</v>
      </c>
      <c r="H21" s="51">
        <v>46.001258256285688</v>
      </c>
      <c r="I21" s="51">
        <v>58.01231275</v>
      </c>
      <c r="J21" s="51">
        <v>0</v>
      </c>
      <c r="K21" s="51">
        <v>0.15900400200000001</v>
      </c>
      <c r="L21" s="51">
        <v>0</v>
      </c>
      <c r="M21" s="51"/>
      <c r="N21" s="51">
        <v>0</v>
      </c>
      <c r="O21" s="49">
        <f t="shared" si="3"/>
        <v>2865.811505528286</v>
      </c>
      <c r="P21" s="49">
        <f t="shared" si="4"/>
        <v>982.95900552828607</v>
      </c>
      <c r="Q21" s="7"/>
    </row>
    <row r="22" spans="2:17" ht="29.25" customHeight="1" x14ac:dyDescent="0.35">
      <c r="B22" s="42">
        <f t="shared" si="2"/>
        <v>43720</v>
      </c>
      <c r="C22" s="51">
        <v>10041.879999999999</v>
      </c>
      <c r="D22" s="51">
        <v>1882.8525</v>
      </c>
      <c r="E22" s="51">
        <v>1140.240264237</v>
      </c>
      <c r="F22" s="51">
        <v>0</v>
      </c>
      <c r="G22" s="51">
        <v>1617.6122858579997</v>
      </c>
      <c r="H22" s="51">
        <v>46.001258256285688</v>
      </c>
      <c r="I22" s="51">
        <v>55.980832749999998</v>
      </c>
      <c r="J22" s="51">
        <v>0</v>
      </c>
      <c r="K22" s="51">
        <v>0.16900400200000001</v>
      </c>
      <c r="L22" s="51">
        <v>0</v>
      </c>
      <c r="M22" s="51"/>
      <c r="N22" s="51">
        <v>0</v>
      </c>
      <c r="O22" s="49">
        <f t="shared" ref="O22:O23" si="5">SUM(E22:N22)</f>
        <v>2860.0036451032856</v>
      </c>
      <c r="P22" s="49">
        <f t="shared" ref="P22:P23" si="6">O22-D22</f>
        <v>977.15114510328567</v>
      </c>
      <c r="Q22" s="7"/>
    </row>
    <row r="23" spans="2:17" ht="29.25" customHeight="1" x14ac:dyDescent="0.35">
      <c r="B23" s="42">
        <f t="shared" si="2"/>
        <v>43721</v>
      </c>
      <c r="C23" s="51">
        <v>10041.879999999999</v>
      </c>
      <c r="D23" s="51">
        <v>1882.8525</v>
      </c>
      <c r="E23" s="51">
        <v>1280.2299911560001</v>
      </c>
      <c r="F23" s="51"/>
      <c r="G23" s="51">
        <v>1517.864393711</v>
      </c>
      <c r="H23" s="51">
        <v>46.001258256285688</v>
      </c>
      <c r="I23" s="51">
        <v>51.857732550000001</v>
      </c>
      <c r="J23" s="51">
        <v>0</v>
      </c>
      <c r="K23" s="51">
        <v>0.168786302</v>
      </c>
      <c r="L23" s="51">
        <v>0</v>
      </c>
      <c r="M23" s="51"/>
      <c r="N23" s="51">
        <v>0</v>
      </c>
      <c r="O23" s="49">
        <f t="shared" si="5"/>
        <v>2896.1221619752864</v>
      </c>
      <c r="P23" s="49">
        <f t="shared" si="6"/>
        <v>1013.2696619752865</v>
      </c>
      <c r="Q23" s="7"/>
    </row>
    <row r="24" spans="2:17" ht="29.25" customHeight="1" x14ac:dyDescent="0.35">
      <c r="B24" s="41" t="s">
        <v>4</v>
      </c>
      <c r="C24" s="51">
        <v>0</v>
      </c>
      <c r="D24" s="50">
        <f t="shared" ref="D24:O24" si="7">SUM(D10:D23)</f>
        <v>26359.935000000009</v>
      </c>
      <c r="E24" s="50">
        <f>SUM(E10:E23)</f>
        <v>17572.683482958997</v>
      </c>
      <c r="F24" s="50">
        <f t="shared" si="7"/>
        <v>0</v>
      </c>
      <c r="G24" s="50">
        <f>SUM(G10:G23)</f>
        <v>19728.882790875996</v>
      </c>
      <c r="H24" s="50">
        <f t="shared" si="7"/>
        <v>644.01761558799956</v>
      </c>
      <c r="I24" s="50">
        <f t="shared" si="7"/>
        <v>599.44900351399997</v>
      </c>
      <c r="J24" s="50">
        <f t="shared" si="7"/>
        <v>0</v>
      </c>
      <c r="K24" s="50">
        <f t="shared" si="7"/>
        <v>2.1458383280000008</v>
      </c>
      <c r="L24" s="50">
        <f t="shared" si="7"/>
        <v>0</v>
      </c>
      <c r="M24" s="50">
        <f t="shared" si="7"/>
        <v>0</v>
      </c>
      <c r="N24" s="50">
        <f t="shared" si="7"/>
        <v>0</v>
      </c>
      <c r="O24" s="50">
        <f t="shared" si="7"/>
        <v>38547.178731265005</v>
      </c>
      <c r="P24" s="50">
        <f>SUM(P10:P23)</f>
        <v>12187.243731265004</v>
      </c>
      <c r="Q24" s="7"/>
    </row>
    <row r="25" spans="2:17" ht="29.25" customHeight="1" x14ac:dyDescent="0.35">
      <c r="B25" s="41" t="s">
        <v>3</v>
      </c>
      <c r="C25" s="51"/>
      <c r="D25" s="50">
        <f t="shared" ref="D25:O25" si="8">AVERAGE(D10:D23)</f>
        <v>1882.8525000000006</v>
      </c>
      <c r="E25" s="50">
        <f>AVERAGE(E10:E23)</f>
        <v>1255.1916773542141</v>
      </c>
      <c r="F25" s="50">
        <f t="shared" si="8"/>
        <v>0</v>
      </c>
      <c r="G25" s="50">
        <f>AVERAGE(G10:G23)</f>
        <v>1409.2059136339997</v>
      </c>
      <c r="H25" s="50">
        <f t="shared" si="8"/>
        <v>46.001258256285681</v>
      </c>
      <c r="I25" s="50">
        <f t="shared" si="8"/>
        <v>42.817785965285715</v>
      </c>
      <c r="J25" s="50">
        <f t="shared" si="8"/>
        <v>0</v>
      </c>
      <c r="K25" s="50">
        <f t="shared" si="8"/>
        <v>0.15327416628571436</v>
      </c>
      <c r="L25" s="50">
        <f t="shared" si="8"/>
        <v>0</v>
      </c>
      <c r="M25" s="50">
        <f t="shared" si="8"/>
        <v>0</v>
      </c>
      <c r="N25" s="50">
        <f t="shared" si="8"/>
        <v>0</v>
      </c>
      <c r="O25" s="50">
        <f t="shared" si="8"/>
        <v>2753.369909376072</v>
      </c>
      <c r="P25" s="50">
        <f>AVERAGE(P10:P23)</f>
        <v>870.51740937607167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1"/>
      <c r="G31" s="1"/>
      <c r="H31" s="22"/>
      <c r="I31" s="22"/>
      <c r="J31" s="22"/>
      <c r="K31" s="22"/>
      <c r="L31" s="22"/>
      <c r="M31" s="22"/>
      <c r="N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1"/>
      <c r="G32" s="1"/>
      <c r="H32" s="22"/>
      <c r="I32" s="2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  <c r="K37" s="75"/>
    </row>
    <row r="38" spans="2:17" x14ac:dyDescent="0.25">
      <c r="K38" s="75"/>
    </row>
  </sheetData>
  <pageMargins left="0.7" right="0.7" top="0.75" bottom="0.75" header="0.3" footer="0.3"/>
  <pageSetup paperSize="9" orientation="portrait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A7" zoomScale="48" zoomScaleNormal="48" workbookViewId="0">
      <selection activeCell="D20" sqref="D20"/>
    </sheetView>
  </sheetViews>
  <sheetFormatPr defaultRowHeight="15" x14ac:dyDescent="0.25"/>
  <cols>
    <col min="1" max="1" width="10.8554687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1.5703125" customWidth="1"/>
    <col min="10" max="10" width="12.85546875" customWidth="1"/>
    <col min="11" max="11" width="40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5.5703125" customWidth="1"/>
  </cols>
  <sheetData>
    <row r="1" spans="1:18" ht="23.25" x14ac:dyDescent="0.35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  <c r="Q1" s="1"/>
    </row>
    <row r="2" spans="1:18" ht="23.25" x14ac:dyDescent="0.35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29"/>
      <c r="L2" s="51"/>
      <c r="M2" s="84"/>
      <c r="N2" s="85"/>
      <c r="O2" s="85"/>
      <c r="P2" s="85"/>
      <c r="Q2" s="1"/>
    </row>
    <row r="3" spans="1:18" ht="21" x14ac:dyDescent="0.35">
      <c r="B3" s="45" t="s">
        <v>52</v>
      </c>
      <c r="C3" s="1"/>
      <c r="D3" s="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"/>
    </row>
    <row r="4" spans="1:18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126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3"/>
    </row>
    <row r="5" spans="1:18" ht="21" x14ac:dyDescent="0.35">
      <c r="B5" s="45" t="s">
        <v>50</v>
      </c>
      <c r="C5" s="1"/>
      <c r="D5" s="3"/>
      <c r="E5" s="2"/>
      <c r="F5" s="11"/>
      <c r="G5" s="11"/>
      <c r="H5" s="11"/>
      <c r="I5" s="11"/>
      <c r="J5" s="11"/>
      <c r="K5" s="11"/>
      <c r="L5" s="2"/>
      <c r="M5" s="2"/>
      <c r="N5" s="2"/>
      <c r="O5" s="2"/>
      <c r="P5" s="2"/>
      <c r="Q5" s="3"/>
    </row>
    <row r="6" spans="1:18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1:18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1:18" s="33" customFormat="1" ht="126" customHeight="1" x14ac:dyDescent="0.25">
      <c r="B8" s="34" t="s">
        <v>21</v>
      </c>
      <c r="C8" s="35" t="s">
        <v>127</v>
      </c>
      <c r="D8" s="35" t="s">
        <v>23</v>
      </c>
      <c r="E8" s="34" t="s">
        <v>24</v>
      </c>
      <c r="F8" s="34" t="s">
        <v>25</v>
      </c>
      <c r="G8" s="34" t="s">
        <v>26</v>
      </c>
      <c r="H8" s="40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1:18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1:18" ht="29.25" customHeight="1" x14ac:dyDescent="0.35">
      <c r="A10" s="90"/>
      <c r="B10" s="42">
        <v>43722</v>
      </c>
      <c r="C10" s="51">
        <v>10228.16</v>
      </c>
      <c r="D10" s="51">
        <v>1917.78</v>
      </c>
      <c r="E10" s="51">
        <v>1280.219718074</v>
      </c>
      <c r="F10" s="51">
        <v>0</v>
      </c>
      <c r="G10" s="51">
        <v>1518.1023939659999</v>
      </c>
      <c r="H10" s="51">
        <v>4.5294186022856957</v>
      </c>
      <c r="I10" s="51">
        <v>58.295725050000001</v>
      </c>
      <c r="J10" s="51">
        <v>0</v>
      </c>
      <c r="K10" s="51">
        <v>0.168786302</v>
      </c>
      <c r="L10" s="51">
        <v>0</v>
      </c>
      <c r="M10" s="51">
        <v>0</v>
      </c>
      <c r="N10" s="51">
        <v>0</v>
      </c>
      <c r="O10" s="49">
        <f>SUM(E10:N10)</f>
        <v>2861.3160419942856</v>
      </c>
      <c r="P10" s="49">
        <f>O10-D10</f>
        <v>943.5360419942856</v>
      </c>
      <c r="Q10" s="7"/>
    </row>
    <row r="11" spans="1:18" ht="29.25" customHeight="1" x14ac:dyDescent="0.35">
      <c r="B11" s="42">
        <f>B10+1</f>
        <v>43723</v>
      </c>
      <c r="C11" s="51">
        <v>10228.16</v>
      </c>
      <c r="D11" s="51">
        <v>1917.78</v>
      </c>
      <c r="E11" s="51">
        <v>1280.209444993</v>
      </c>
      <c r="F11" s="51">
        <v>0</v>
      </c>
      <c r="G11" s="51">
        <v>1518.34039422</v>
      </c>
      <c r="H11" s="51">
        <v>4.5294186022856957</v>
      </c>
      <c r="I11" s="51">
        <v>57.37467505</v>
      </c>
      <c r="J11" s="51">
        <v>0</v>
      </c>
      <c r="K11" s="51">
        <v>0.168786302</v>
      </c>
      <c r="L11" s="51">
        <v>0</v>
      </c>
      <c r="M11" s="51">
        <v>0</v>
      </c>
      <c r="N11" s="51">
        <v>0</v>
      </c>
      <c r="O11" s="49">
        <f t="shared" ref="O11:O23" si="0">SUM(E11:N11)</f>
        <v>2860.622719167286</v>
      </c>
      <c r="P11" s="49">
        <f t="shared" ref="P11:P23" si="1">O11-D11</f>
        <v>942.84271916728608</v>
      </c>
      <c r="Q11" s="7"/>
    </row>
    <row r="12" spans="1:18" ht="29.25" customHeight="1" x14ac:dyDescent="0.35">
      <c r="B12" s="42">
        <f>B11+1</f>
        <v>43724</v>
      </c>
      <c r="C12" s="51">
        <v>10228.16</v>
      </c>
      <c r="D12" s="51">
        <v>1917.78</v>
      </c>
      <c r="E12" s="51">
        <v>1394.124828061</v>
      </c>
      <c r="F12" s="51">
        <v>0</v>
      </c>
      <c r="G12" s="51">
        <v>1273.542452202</v>
      </c>
      <c r="H12" s="51">
        <v>4.5294186022856957</v>
      </c>
      <c r="I12" s="51">
        <v>55.502259049999999</v>
      </c>
      <c r="J12" s="51">
        <v>0</v>
      </c>
      <c r="K12" s="51">
        <v>0.168786302</v>
      </c>
      <c r="L12" s="51">
        <v>0</v>
      </c>
      <c r="M12" s="51">
        <v>0</v>
      </c>
      <c r="N12" s="51">
        <v>0</v>
      </c>
      <c r="O12" s="49">
        <f t="shared" si="0"/>
        <v>2727.8677442172857</v>
      </c>
      <c r="P12" s="49">
        <f t="shared" si="1"/>
        <v>810.08774421728572</v>
      </c>
      <c r="Q12" s="7"/>
    </row>
    <row r="13" spans="1:18" ht="29.25" customHeight="1" x14ac:dyDescent="0.35">
      <c r="B13" s="42">
        <f t="shared" ref="B13:B23" si="2">B12+1</f>
        <v>43725</v>
      </c>
      <c r="C13" s="51">
        <v>10228.16</v>
      </c>
      <c r="D13" s="51">
        <v>1917.78</v>
      </c>
      <c r="E13" s="51">
        <v>1089.7771396149999</v>
      </c>
      <c r="F13" s="51">
        <v>0</v>
      </c>
      <c r="G13" s="51">
        <v>1427.7173597139999</v>
      </c>
      <c r="H13" s="51">
        <v>4.5294186022856957</v>
      </c>
      <c r="I13" s="51">
        <v>56.047063950000002</v>
      </c>
      <c r="J13" s="51">
        <v>0</v>
      </c>
      <c r="K13" s="51">
        <v>0.167479402</v>
      </c>
      <c r="L13" s="51">
        <v>0</v>
      </c>
      <c r="M13" s="51">
        <v>0</v>
      </c>
      <c r="N13" s="51">
        <v>0</v>
      </c>
      <c r="O13" s="49">
        <f t="shared" si="0"/>
        <v>2578.2384612832857</v>
      </c>
      <c r="P13" s="49">
        <f t="shared" si="1"/>
        <v>660.45846128328571</v>
      </c>
      <c r="Q13" s="7"/>
      <c r="R13" s="78"/>
    </row>
    <row r="14" spans="1:18" ht="29.25" customHeight="1" x14ac:dyDescent="0.35">
      <c r="B14" s="42">
        <f t="shared" si="2"/>
        <v>43726</v>
      </c>
      <c r="C14" s="51">
        <v>10228.16</v>
      </c>
      <c r="D14" s="51">
        <v>1917.78</v>
      </c>
      <c r="E14" s="51">
        <v>1166.7671798509998</v>
      </c>
      <c r="F14" s="51">
        <v>0</v>
      </c>
      <c r="G14" s="51">
        <v>1498.9260750559999</v>
      </c>
      <c r="H14" s="51">
        <v>4.5294186022856957</v>
      </c>
      <c r="I14" s="51">
        <v>53.943643649999999</v>
      </c>
      <c r="J14" s="51">
        <v>0</v>
      </c>
      <c r="K14" s="51">
        <v>0.16389720199999999</v>
      </c>
      <c r="L14" s="51">
        <v>0</v>
      </c>
      <c r="M14" s="51">
        <v>0</v>
      </c>
      <c r="N14" s="51">
        <v>0</v>
      </c>
      <c r="O14" s="49">
        <f t="shared" si="0"/>
        <v>2724.3302143612855</v>
      </c>
      <c r="P14" s="49">
        <f t="shared" si="1"/>
        <v>806.5502143612855</v>
      </c>
      <c r="Q14" s="7"/>
    </row>
    <row r="15" spans="1:18" ht="29.25" customHeight="1" x14ac:dyDescent="0.35">
      <c r="B15" s="42">
        <f t="shared" si="2"/>
        <v>43727</v>
      </c>
      <c r="C15" s="51">
        <v>10228.16</v>
      </c>
      <c r="D15" s="51">
        <v>1917.78</v>
      </c>
      <c r="E15" s="51">
        <v>1412.662232569</v>
      </c>
      <c r="F15" s="51">
        <v>0</v>
      </c>
      <c r="G15" s="51">
        <v>1274.1486261480002</v>
      </c>
      <c r="H15" s="51">
        <v>4.5294186022856957</v>
      </c>
      <c r="I15" s="51">
        <v>54.51908195</v>
      </c>
      <c r="J15" s="51">
        <v>0</v>
      </c>
      <c r="K15" s="51">
        <v>0.16389720199999999</v>
      </c>
      <c r="L15" s="51">
        <v>0</v>
      </c>
      <c r="M15" s="51">
        <v>0</v>
      </c>
      <c r="N15" s="51">
        <v>0</v>
      </c>
      <c r="O15" s="49">
        <f t="shared" si="0"/>
        <v>2746.0232564712855</v>
      </c>
      <c r="P15" s="49">
        <f t="shared" si="1"/>
        <v>828.24325647128558</v>
      </c>
      <c r="Q15" s="7"/>
    </row>
    <row r="16" spans="1:18" ht="29.25" customHeight="1" x14ac:dyDescent="0.35">
      <c r="B16" s="42">
        <f t="shared" si="2"/>
        <v>43728</v>
      </c>
      <c r="C16" s="51">
        <v>10228.16</v>
      </c>
      <c r="D16" s="51">
        <v>1917.78</v>
      </c>
      <c r="E16" s="51">
        <v>1318.899768818</v>
      </c>
      <c r="F16" s="51">
        <v>0</v>
      </c>
      <c r="G16" s="51">
        <v>1240.8430394009999</v>
      </c>
      <c r="H16" s="51">
        <v>4.5294186022856957</v>
      </c>
      <c r="I16" s="51">
        <v>56.821261749999998</v>
      </c>
      <c r="J16" s="51">
        <v>0</v>
      </c>
      <c r="K16" s="51">
        <v>0.113897202</v>
      </c>
      <c r="L16" s="51">
        <v>0</v>
      </c>
      <c r="M16" s="51">
        <v>0</v>
      </c>
      <c r="N16" s="51">
        <v>0</v>
      </c>
      <c r="O16" s="49">
        <f t="shared" si="0"/>
        <v>2621.2073857732853</v>
      </c>
      <c r="P16" s="49">
        <f t="shared" si="1"/>
        <v>703.42738577328532</v>
      </c>
      <c r="Q16" s="7"/>
    </row>
    <row r="17" spans="2:17" ht="29.25" customHeight="1" x14ac:dyDescent="0.35">
      <c r="B17" s="42">
        <f t="shared" si="2"/>
        <v>43729</v>
      </c>
      <c r="C17" s="51">
        <v>10228.16</v>
      </c>
      <c r="D17" s="51">
        <v>1917.78</v>
      </c>
      <c r="E17" s="51">
        <v>1318.8898090549999</v>
      </c>
      <c r="F17" s="51">
        <v>0</v>
      </c>
      <c r="G17" s="51">
        <v>1241.0397141799999</v>
      </c>
      <c r="H17" s="51">
        <v>4.5294186022856957</v>
      </c>
      <c r="I17" s="51">
        <v>54.692436766000007</v>
      </c>
      <c r="J17" s="51">
        <v>0</v>
      </c>
      <c r="K17" s="51">
        <v>0.11351900200000001</v>
      </c>
      <c r="L17" s="51">
        <v>0</v>
      </c>
      <c r="M17" s="51">
        <v>0</v>
      </c>
      <c r="N17" s="51">
        <v>0</v>
      </c>
      <c r="O17" s="49">
        <f t="shared" si="0"/>
        <v>2619.2648976052851</v>
      </c>
      <c r="P17" s="49">
        <f t="shared" si="1"/>
        <v>701.48489760528514</v>
      </c>
      <c r="Q17" s="7"/>
    </row>
    <row r="18" spans="2:17" ht="29.25" customHeight="1" x14ac:dyDescent="0.35">
      <c r="B18" s="42">
        <f t="shared" si="2"/>
        <v>43730</v>
      </c>
      <c r="C18" s="51">
        <v>10228.16</v>
      </c>
      <c r="D18" s="51">
        <v>1917.78</v>
      </c>
      <c r="E18" s="51">
        <v>1318.879849291</v>
      </c>
      <c r="F18" s="51">
        <v>0</v>
      </c>
      <c r="G18" s="51">
        <v>1241.2363889610001</v>
      </c>
      <c r="H18" s="51">
        <v>4.5294186022856957</v>
      </c>
      <c r="I18" s="51">
        <v>54.014946766000008</v>
      </c>
      <c r="J18" s="51">
        <v>0</v>
      </c>
      <c r="K18" s="51">
        <v>0.11351900200000001</v>
      </c>
      <c r="L18" s="51">
        <v>0</v>
      </c>
      <c r="M18" s="51">
        <v>0</v>
      </c>
      <c r="N18" s="51">
        <v>0</v>
      </c>
      <c r="O18" s="49">
        <f t="shared" si="0"/>
        <v>2618.7741226222856</v>
      </c>
      <c r="P18" s="49">
        <f t="shared" si="1"/>
        <v>700.99412262228566</v>
      </c>
      <c r="Q18" s="7"/>
    </row>
    <row r="19" spans="2:17" ht="29.25" customHeight="1" x14ac:dyDescent="0.35">
      <c r="B19" s="42">
        <f t="shared" si="2"/>
        <v>43731</v>
      </c>
      <c r="C19" s="51">
        <v>10228.16</v>
      </c>
      <c r="D19" s="51">
        <v>1917.78</v>
      </c>
      <c r="E19" s="51">
        <v>1390.268623807</v>
      </c>
      <c r="F19" s="51">
        <v>0</v>
      </c>
      <c r="G19" s="51">
        <v>1241.4330637410001</v>
      </c>
      <c r="H19" s="51">
        <v>4.5294186022856957</v>
      </c>
      <c r="I19" s="51">
        <v>59.59184655</v>
      </c>
      <c r="J19" s="51">
        <v>0</v>
      </c>
      <c r="K19" s="51">
        <v>0.11351900200000001</v>
      </c>
      <c r="L19" s="51">
        <v>0</v>
      </c>
      <c r="M19" s="51">
        <v>0</v>
      </c>
      <c r="N19" s="51">
        <v>0</v>
      </c>
      <c r="O19" s="49">
        <f t="shared" si="0"/>
        <v>2695.9364717022859</v>
      </c>
      <c r="P19" s="49">
        <f t="shared" si="1"/>
        <v>778.1564717022859</v>
      </c>
      <c r="Q19" s="7"/>
    </row>
    <row r="20" spans="2:17" ht="29.25" customHeight="1" x14ac:dyDescent="0.35">
      <c r="B20" s="42">
        <f t="shared" si="2"/>
        <v>43732</v>
      </c>
      <c r="C20" s="51">
        <v>10228.16</v>
      </c>
      <c r="D20" s="51">
        <v>1917.78</v>
      </c>
      <c r="E20" s="51">
        <v>1417.083529649</v>
      </c>
      <c r="F20" s="51">
        <v>0</v>
      </c>
      <c r="G20" s="51">
        <v>1266.1194720649999</v>
      </c>
      <c r="H20" s="51">
        <v>4.5294186022856957</v>
      </c>
      <c r="I20" s="51">
        <v>63.491309149999999</v>
      </c>
      <c r="J20" s="51">
        <v>0</v>
      </c>
      <c r="K20" s="51">
        <v>0.11351900200000001</v>
      </c>
      <c r="L20" s="51">
        <v>0</v>
      </c>
      <c r="M20" s="51">
        <v>0</v>
      </c>
      <c r="N20" s="51">
        <v>0</v>
      </c>
      <c r="O20" s="49">
        <f t="shared" si="0"/>
        <v>2751.337248468285</v>
      </c>
      <c r="P20" s="49">
        <f t="shared" si="1"/>
        <v>833.55724846828502</v>
      </c>
      <c r="Q20" s="7"/>
    </row>
    <row r="21" spans="2:17" ht="29.25" customHeight="1" x14ac:dyDescent="0.35">
      <c r="B21" s="42">
        <f t="shared" si="2"/>
        <v>43733</v>
      </c>
      <c r="C21" s="51">
        <v>10228.16</v>
      </c>
      <c r="D21" s="51">
        <v>1917.78</v>
      </c>
      <c r="E21" s="51">
        <v>1375.4183938260003</v>
      </c>
      <c r="F21" s="51">
        <v>0</v>
      </c>
      <c r="G21" s="51">
        <v>1266.3203990650002</v>
      </c>
      <c r="H21" s="51">
        <v>4.5294186022856957</v>
      </c>
      <c r="I21" s="51">
        <v>63.976506350000001</v>
      </c>
      <c r="J21" s="51">
        <v>0</v>
      </c>
      <c r="K21" s="51">
        <v>0.11351900200000001</v>
      </c>
      <c r="L21" s="51">
        <v>0</v>
      </c>
      <c r="M21" s="51"/>
      <c r="N21" s="51">
        <v>0</v>
      </c>
      <c r="O21" s="49">
        <f t="shared" si="0"/>
        <v>2710.3582368452858</v>
      </c>
      <c r="P21" s="49">
        <f t="shared" si="1"/>
        <v>792.5782368452858</v>
      </c>
      <c r="Q21" s="7"/>
    </row>
    <row r="22" spans="2:17" ht="29.25" customHeight="1" x14ac:dyDescent="0.35">
      <c r="B22" s="42">
        <f t="shared" si="2"/>
        <v>43734</v>
      </c>
      <c r="C22" s="51">
        <v>10228.16</v>
      </c>
      <c r="D22" s="51">
        <v>1917.78</v>
      </c>
      <c r="E22" s="51">
        <v>1397.397374999</v>
      </c>
      <c r="F22" s="51">
        <v>0</v>
      </c>
      <c r="G22" s="51">
        <v>1271.517247067</v>
      </c>
      <c r="H22" s="51">
        <v>4.5294186022856957</v>
      </c>
      <c r="I22" s="51">
        <v>62.849784450000001</v>
      </c>
      <c r="J22" s="51">
        <v>0</v>
      </c>
      <c r="K22" s="51">
        <v>0.11351900200000001</v>
      </c>
      <c r="L22" s="51">
        <v>0</v>
      </c>
      <c r="M22" s="51"/>
      <c r="N22" s="51">
        <v>0</v>
      </c>
      <c r="O22" s="49">
        <f t="shared" si="0"/>
        <v>2736.4073441202854</v>
      </c>
      <c r="P22" s="49">
        <f t="shared" si="1"/>
        <v>818.62734412028544</v>
      </c>
      <c r="Q22" s="7"/>
    </row>
    <row r="23" spans="2:17" ht="29.25" customHeight="1" x14ac:dyDescent="0.35">
      <c r="B23" s="42">
        <f t="shared" si="2"/>
        <v>43735</v>
      </c>
      <c r="C23" s="51">
        <v>10228.16</v>
      </c>
      <c r="D23" s="51">
        <v>1917.78</v>
      </c>
      <c r="E23" s="51">
        <v>1193.4239117960001</v>
      </c>
      <c r="F23" s="51"/>
      <c r="G23" s="51">
        <v>1266.7222530680001</v>
      </c>
      <c r="H23" s="51">
        <v>4.5294186022856957</v>
      </c>
      <c r="I23" s="51">
        <v>55.007327349999997</v>
      </c>
      <c r="J23" s="51">
        <v>0</v>
      </c>
      <c r="K23" s="51">
        <v>0.10151616999999999</v>
      </c>
      <c r="L23" s="51">
        <v>0</v>
      </c>
      <c r="M23" s="51">
        <v>0</v>
      </c>
      <c r="N23" s="51">
        <v>0</v>
      </c>
      <c r="O23" s="49">
        <f t="shared" si="0"/>
        <v>2519.7844269862862</v>
      </c>
      <c r="P23" s="49">
        <f t="shared" si="1"/>
        <v>602.00442698628626</v>
      </c>
      <c r="Q23" s="7"/>
    </row>
    <row r="24" spans="2:17" ht="29.25" customHeight="1" x14ac:dyDescent="0.35">
      <c r="B24" s="41" t="s">
        <v>4</v>
      </c>
      <c r="C24" s="51">
        <v>0</v>
      </c>
      <c r="D24" s="50">
        <f t="shared" ref="D24:O24" si="3">SUM(D10:D23)</f>
        <v>26848.919999999995</v>
      </c>
      <c r="E24" s="50">
        <f>SUM(E10:E23)</f>
        <v>18354.021804404001</v>
      </c>
      <c r="F24" s="50">
        <f t="shared" si="3"/>
        <v>0</v>
      </c>
      <c r="G24" s="50">
        <f>SUM(G10:G23)</f>
        <v>18546.008878854002</v>
      </c>
      <c r="H24" s="50">
        <f t="shared" si="3"/>
        <v>63.411860431999735</v>
      </c>
      <c r="I24" s="50">
        <f t="shared" si="3"/>
        <v>806.12786783199999</v>
      </c>
      <c r="J24" s="50">
        <f t="shared" si="3"/>
        <v>0</v>
      </c>
      <c r="K24" s="50">
        <f t="shared" si="3"/>
        <v>1.8981600960000005</v>
      </c>
      <c r="L24" s="50">
        <f t="shared" si="3"/>
        <v>0</v>
      </c>
      <c r="M24" s="50">
        <f t="shared" si="3"/>
        <v>0</v>
      </c>
      <c r="N24" s="50">
        <f t="shared" si="3"/>
        <v>0</v>
      </c>
      <c r="O24" s="50">
        <f t="shared" si="3"/>
        <v>37771.468571617996</v>
      </c>
      <c r="P24" s="50">
        <f>SUM(P10:P23)</f>
        <v>10922.548571617997</v>
      </c>
      <c r="Q24" s="7"/>
    </row>
    <row r="25" spans="2:17" ht="29.25" customHeight="1" x14ac:dyDescent="0.35">
      <c r="B25" s="41" t="s">
        <v>3</v>
      </c>
      <c r="C25" s="51"/>
      <c r="D25" s="50">
        <f t="shared" ref="D25:O25" si="4">AVERAGE(D10:D23)</f>
        <v>1917.7799999999995</v>
      </c>
      <c r="E25" s="50">
        <f>AVERAGE(E10:E23)</f>
        <v>1311.0015574574286</v>
      </c>
      <c r="F25" s="50">
        <f t="shared" si="4"/>
        <v>0</v>
      </c>
      <c r="G25" s="50">
        <f>AVERAGE(G10:G23)</f>
        <v>1324.7149199181429</v>
      </c>
      <c r="H25" s="50">
        <f t="shared" si="4"/>
        <v>4.5294186022856957</v>
      </c>
      <c r="I25" s="50">
        <f t="shared" si="4"/>
        <v>57.580561987999999</v>
      </c>
      <c r="J25" s="50">
        <f t="shared" si="4"/>
        <v>0</v>
      </c>
      <c r="K25" s="50">
        <f t="shared" si="4"/>
        <v>0.13558286400000003</v>
      </c>
      <c r="L25" s="50">
        <f t="shared" si="4"/>
        <v>0</v>
      </c>
      <c r="M25" s="50">
        <f t="shared" si="4"/>
        <v>0</v>
      </c>
      <c r="N25" s="50">
        <f t="shared" si="4"/>
        <v>0</v>
      </c>
      <c r="O25" s="50">
        <f t="shared" si="4"/>
        <v>2697.962040829857</v>
      </c>
      <c r="P25" s="50">
        <f>AVERAGE(P10:P23)</f>
        <v>780.18204082985699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1"/>
      <c r="G31" s="1"/>
      <c r="H31" s="22"/>
      <c r="I31" s="22"/>
      <c r="J31" s="22"/>
      <c r="K31" s="22"/>
      <c r="L31" s="22"/>
      <c r="M31" s="22"/>
      <c r="N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1"/>
      <c r="G32" s="1"/>
      <c r="H32" s="22"/>
      <c r="I32" s="2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7" top="0.75" bottom="0.75" header="0.3" footer="0.3"/>
  <pageSetup paperSize="9" orientation="portrait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A7" zoomScale="50" zoomScaleNormal="50" workbookViewId="0">
      <selection activeCell="D21" sqref="D21"/>
    </sheetView>
  </sheetViews>
  <sheetFormatPr defaultRowHeight="15" x14ac:dyDescent="0.25"/>
  <cols>
    <col min="1" max="1" width="10.710937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1.5703125" customWidth="1"/>
    <col min="10" max="10" width="12.85546875" customWidth="1"/>
    <col min="11" max="11" width="40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5.5703125" customWidth="1"/>
  </cols>
  <sheetData>
    <row r="1" spans="2:18" ht="23.25" x14ac:dyDescent="0.35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  <c r="Q1" s="1"/>
    </row>
    <row r="2" spans="2:18" ht="23.25" x14ac:dyDescent="0.35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29"/>
      <c r="L2" s="51"/>
      <c r="M2" s="84"/>
      <c r="N2" s="85"/>
      <c r="O2" s="85"/>
      <c r="P2" s="85"/>
      <c r="Q2" s="1"/>
    </row>
    <row r="3" spans="2:18" ht="21" x14ac:dyDescent="0.35">
      <c r="B3" s="45" t="s">
        <v>52</v>
      </c>
      <c r="C3" s="1"/>
      <c r="D3" s="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"/>
    </row>
    <row r="4" spans="2:18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128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3"/>
    </row>
    <row r="5" spans="2:18" ht="21" x14ac:dyDescent="0.35">
      <c r="B5" s="45" t="s">
        <v>50</v>
      </c>
      <c r="C5" s="1"/>
      <c r="D5" s="3"/>
      <c r="E5" s="2"/>
      <c r="F5" s="11"/>
      <c r="G5" s="11"/>
      <c r="H5" s="11"/>
      <c r="I5" s="11"/>
      <c r="J5" s="11"/>
      <c r="K5" s="11"/>
      <c r="L5" s="2"/>
      <c r="M5" s="2"/>
      <c r="N5" s="2"/>
      <c r="O5" s="2"/>
      <c r="P5" s="2"/>
      <c r="Q5" s="3"/>
    </row>
    <row r="6" spans="2:18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2:18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2:18" s="33" customFormat="1" ht="126" customHeight="1" x14ac:dyDescent="0.25">
      <c r="B8" s="34" t="s">
        <v>21</v>
      </c>
      <c r="C8" s="35" t="s">
        <v>129</v>
      </c>
      <c r="D8" s="35" t="s">
        <v>23</v>
      </c>
      <c r="E8" s="34" t="s">
        <v>24</v>
      </c>
      <c r="F8" s="34" t="s">
        <v>25</v>
      </c>
      <c r="G8" s="34" t="s">
        <v>26</v>
      </c>
      <c r="H8" s="40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2:18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2:18" ht="29.25" customHeight="1" x14ac:dyDescent="0.35">
      <c r="B10" s="42">
        <v>43736</v>
      </c>
      <c r="C10" s="51">
        <v>10617.04</v>
      </c>
      <c r="D10" s="51">
        <v>1990.6949999999999</v>
      </c>
      <c r="E10" s="51">
        <v>1193.4116354160001</v>
      </c>
      <c r="F10" s="51">
        <v>0</v>
      </c>
      <c r="G10" s="51">
        <v>1266.9231800699999</v>
      </c>
      <c r="H10" s="51">
        <v>29.918793640571405</v>
      </c>
      <c r="I10" s="51">
        <v>57.039696050000003</v>
      </c>
      <c r="J10" s="51">
        <v>0</v>
      </c>
      <c r="K10" s="51">
        <v>0.10151616999999999</v>
      </c>
      <c r="L10" s="51">
        <v>0</v>
      </c>
      <c r="M10" s="51">
        <v>0</v>
      </c>
      <c r="N10" s="51">
        <v>0</v>
      </c>
      <c r="O10" s="49">
        <f>SUM(E10:N10)</f>
        <v>2547.3948213465719</v>
      </c>
      <c r="P10" s="49">
        <f>O10-D10</f>
        <v>556.69982134657198</v>
      </c>
      <c r="Q10" s="7"/>
    </row>
    <row r="11" spans="2:18" ht="29.25" customHeight="1" x14ac:dyDescent="0.35">
      <c r="B11" s="42">
        <f>B10+1</f>
        <v>43737</v>
      </c>
      <c r="C11" s="51">
        <v>10617.04</v>
      </c>
      <c r="D11" s="51">
        <v>1990.6950000000004</v>
      </c>
      <c r="E11" s="51">
        <v>1193.3993590380001</v>
      </c>
      <c r="F11" s="51">
        <v>0</v>
      </c>
      <c r="G11" s="51">
        <v>1267.124107071</v>
      </c>
      <c r="H11" s="51">
        <v>29.918793640571405</v>
      </c>
      <c r="I11" s="51">
        <v>57.062785249999997</v>
      </c>
      <c r="J11" s="51">
        <v>0</v>
      </c>
      <c r="K11" s="51">
        <v>0.10151616999999999</v>
      </c>
      <c r="L11" s="51">
        <v>0</v>
      </c>
      <c r="M11" s="51">
        <v>0</v>
      </c>
      <c r="N11" s="51">
        <v>0</v>
      </c>
      <c r="O11" s="49">
        <f t="shared" ref="O11:O23" si="0">SUM(E11:N11)</f>
        <v>2547.6065611695717</v>
      </c>
      <c r="P11" s="49">
        <f t="shared" ref="P11:P23" si="1">O11-D11</f>
        <v>556.91156116957131</v>
      </c>
      <c r="Q11" s="7"/>
    </row>
    <row r="12" spans="2:18" ht="29.25" customHeight="1" x14ac:dyDescent="0.35">
      <c r="B12" s="42">
        <f>B11+1</f>
        <v>43738</v>
      </c>
      <c r="C12" s="51">
        <v>10617.04</v>
      </c>
      <c r="D12" s="51">
        <v>1990.6950000000004</v>
      </c>
      <c r="E12" s="51">
        <v>993.65117043199996</v>
      </c>
      <c r="F12" s="51">
        <v>0</v>
      </c>
      <c r="G12" s="51">
        <v>1267.3250340719997</v>
      </c>
      <c r="H12" s="51">
        <v>29.918793640571405</v>
      </c>
      <c r="I12" s="51">
        <v>50.082068049999997</v>
      </c>
      <c r="J12" s="51">
        <v>0</v>
      </c>
      <c r="K12" s="51">
        <v>0.10151616999999999</v>
      </c>
      <c r="L12" s="51">
        <v>0</v>
      </c>
      <c r="M12" s="51">
        <v>0</v>
      </c>
      <c r="N12" s="51">
        <v>0</v>
      </c>
      <c r="O12" s="49">
        <f t="shared" si="0"/>
        <v>2341.0785823645715</v>
      </c>
      <c r="P12" s="49">
        <f t="shared" si="1"/>
        <v>350.38358236457111</v>
      </c>
      <c r="Q12" s="7"/>
    </row>
    <row r="13" spans="2:18" ht="29.25" customHeight="1" x14ac:dyDescent="0.35">
      <c r="B13" s="42">
        <f t="shared" ref="B13:B23" si="2">B12+1</f>
        <v>43739</v>
      </c>
      <c r="C13" s="51">
        <v>10617.04</v>
      </c>
      <c r="D13" s="51">
        <v>1990.6950000000004</v>
      </c>
      <c r="E13" s="51">
        <v>1009.0751414389999</v>
      </c>
      <c r="F13" s="51">
        <v>0</v>
      </c>
      <c r="G13" s="51">
        <v>1267.5259610740002</v>
      </c>
      <c r="H13" s="51">
        <v>29.918793640571405</v>
      </c>
      <c r="I13" s="51">
        <v>46.28375175</v>
      </c>
      <c r="J13" s="51">
        <v>0</v>
      </c>
      <c r="K13" s="51">
        <v>0.10151616999999999</v>
      </c>
      <c r="L13" s="51">
        <v>0</v>
      </c>
      <c r="M13" s="51">
        <v>0</v>
      </c>
      <c r="N13" s="51">
        <v>0</v>
      </c>
      <c r="O13" s="49">
        <f t="shared" si="0"/>
        <v>2352.905164073572</v>
      </c>
      <c r="P13" s="49">
        <f t="shared" si="1"/>
        <v>362.2101640735716</v>
      </c>
      <c r="Q13" s="7"/>
      <c r="R13" s="78"/>
    </row>
    <row r="14" spans="2:18" ht="29.25" customHeight="1" x14ac:dyDescent="0.35">
      <c r="B14" s="42">
        <f t="shared" si="2"/>
        <v>43740</v>
      </c>
      <c r="C14" s="51">
        <v>10617.04</v>
      </c>
      <c r="D14" s="51">
        <v>1990.6950000000004</v>
      </c>
      <c r="E14" s="51">
        <v>1009.064812523</v>
      </c>
      <c r="F14" s="51">
        <v>0</v>
      </c>
      <c r="G14" s="51">
        <v>1267.7268880749998</v>
      </c>
      <c r="H14" s="51">
        <v>29.918793640571405</v>
      </c>
      <c r="I14" s="51">
        <v>44.85359175</v>
      </c>
      <c r="J14" s="51">
        <v>0</v>
      </c>
      <c r="K14" s="51">
        <v>0.10151616999999999</v>
      </c>
      <c r="L14" s="51">
        <v>0</v>
      </c>
      <c r="M14" s="51">
        <v>0</v>
      </c>
      <c r="N14" s="51">
        <v>0</v>
      </c>
      <c r="O14" s="49">
        <f t="shared" si="0"/>
        <v>2351.6656021585713</v>
      </c>
      <c r="P14" s="49">
        <f t="shared" si="1"/>
        <v>360.97060215857095</v>
      </c>
      <c r="Q14" s="7"/>
    </row>
    <row r="15" spans="2:18" ht="29.25" customHeight="1" x14ac:dyDescent="0.35">
      <c r="B15" s="42">
        <f t="shared" si="2"/>
        <v>43741</v>
      </c>
      <c r="C15" s="51">
        <v>10617.04</v>
      </c>
      <c r="D15" s="51">
        <v>1990.6950000000004</v>
      </c>
      <c r="E15" s="51">
        <v>1054.6962698300001</v>
      </c>
      <c r="F15" s="51">
        <v>0</v>
      </c>
      <c r="G15" s="51">
        <v>1232.9968613269998</v>
      </c>
      <c r="H15" s="51">
        <v>29.918793640571405</v>
      </c>
      <c r="I15" s="51">
        <v>44.957689950000002</v>
      </c>
      <c r="J15" s="51">
        <v>0</v>
      </c>
      <c r="K15" s="51">
        <v>0.10151616999999999</v>
      </c>
      <c r="L15" s="51">
        <v>0</v>
      </c>
      <c r="M15" s="51">
        <v>0</v>
      </c>
      <c r="N15" s="51">
        <v>0</v>
      </c>
      <c r="O15" s="49">
        <f t="shared" si="0"/>
        <v>2362.6711309175712</v>
      </c>
      <c r="P15" s="49">
        <f t="shared" si="1"/>
        <v>371.9761309175708</v>
      </c>
      <c r="Q15" s="7"/>
    </row>
    <row r="16" spans="2:18" ht="29.25" customHeight="1" x14ac:dyDescent="0.35">
      <c r="B16" s="42">
        <f t="shared" si="2"/>
        <v>43742</v>
      </c>
      <c r="C16" s="51">
        <v>10617.04</v>
      </c>
      <c r="D16" s="51">
        <v>1990.6950000000004</v>
      </c>
      <c r="E16" s="51">
        <v>1045.3707434109999</v>
      </c>
      <c r="F16" s="51">
        <v>0</v>
      </c>
      <c r="G16" s="51">
        <v>1233.1924770780001</v>
      </c>
      <c r="H16" s="51">
        <v>29.918793640571405</v>
      </c>
      <c r="I16" s="51">
        <v>48.197385150000002</v>
      </c>
      <c r="J16" s="51">
        <v>0</v>
      </c>
      <c r="K16" s="51">
        <v>0.10151616999999999</v>
      </c>
      <c r="L16" s="51">
        <v>0</v>
      </c>
      <c r="M16" s="51">
        <v>0</v>
      </c>
      <c r="N16" s="51">
        <v>0</v>
      </c>
      <c r="O16" s="49">
        <f t="shared" si="0"/>
        <v>2356.7809154495717</v>
      </c>
      <c r="P16" s="49">
        <f t="shared" si="1"/>
        <v>366.0859154495713</v>
      </c>
      <c r="Q16" s="7"/>
    </row>
    <row r="17" spans="1:17" ht="29.25" customHeight="1" x14ac:dyDescent="0.35">
      <c r="B17" s="42">
        <f t="shared" si="2"/>
        <v>43743</v>
      </c>
      <c r="C17" s="51">
        <v>10617.04</v>
      </c>
      <c r="D17" s="51">
        <v>1990.6950000000004</v>
      </c>
      <c r="E17" s="51">
        <v>1045.3601706070001</v>
      </c>
      <c r="F17" s="51">
        <v>0</v>
      </c>
      <c r="G17" s="51">
        <v>1233.3880928299998</v>
      </c>
      <c r="H17" s="51">
        <v>29.918793640571405</v>
      </c>
      <c r="I17" s="51">
        <v>48.87692345</v>
      </c>
      <c r="J17" s="51">
        <v>0</v>
      </c>
      <c r="K17" s="51">
        <v>0.10151616999999999</v>
      </c>
      <c r="L17" s="51">
        <v>0</v>
      </c>
      <c r="M17" s="51">
        <v>0</v>
      </c>
      <c r="N17" s="51">
        <v>0</v>
      </c>
      <c r="O17" s="49">
        <f t="shared" si="0"/>
        <v>2357.6454966975716</v>
      </c>
      <c r="P17" s="49">
        <f t="shared" si="1"/>
        <v>366.95049669757123</v>
      </c>
      <c r="Q17" s="7"/>
    </row>
    <row r="18" spans="1:17" ht="29.25" customHeight="1" x14ac:dyDescent="0.35">
      <c r="B18" s="42">
        <f t="shared" si="2"/>
        <v>43744</v>
      </c>
      <c r="C18" s="51">
        <v>10617.04</v>
      </c>
      <c r="D18" s="51">
        <v>1990.6950000000004</v>
      </c>
      <c r="E18" s="51">
        <v>1045.3495978019998</v>
      </c>
      <c r="F18" s="51">
        <v>0</v>
      </c>
      <c r="G18" s="51">
        <v>1233.5837085810001</v>
      </c>
      <c r="H18" s="51">
        <v>29.918793640571405</v>
      </c>
      <c r="I18" s="51">
        <v>47.915773450000003</v>
      </c>
      <c r="J18" s="51">
        <v>0</v>
      </c>
      <c r="K18" s="51">
        <v>0.10151616999999999</v>
      </c>
      <c r="L18" s="51">
        <v>0</v>
      </c>
      <c r="M18" s="51">
        <v>0</v>
      </c>
      <c r="N18" s="51">
        <v>0</v>
      </c>
      <c r="O18" s="49">
        <f t="shared" si="0"/>
        <v>2356.8693896435716</v>
      </c>
      <c r="P18" s="49">
        <f t="shared" si="1"/>
        <v>366.1743896435712</v>
      </c>
      <c r="Q18" s="7"/>
    </row>
    <row r="19" spans="1:17" ht="29.25" customHeight="1" x14ac:dyDescent="0.35">
      <c r="A19" s="90"/>
      <c r="B19" s="42">
        <f t="shared" si="2"/>
        <v>43745</v>
      </c>
      <c r="C19" s="51">
        <v>10617.04</v>
      </c>
      <c r="D19" s="51">
        <v>1990.6950000000004</v>
      </c>
      <c r="E19" s="51">
        <v>1225.058896843</v>
      </c>
      <c r="F19" s="51">
        <v>0</v>
      </c>
      <c r="G19" s="51">
        <v>1140.1506214120002</v>
      </c>
      <c r="H19" s="51">
        <v>29.918793640571405</v>
      </c>
      <c r="I19" s="51">
        <v>54.38958075</v>
      </c>
      <c r="J19" s="51">
        <v>0</v>
      </c>
      <c r="K19" s="51">
        <v>0.10151616999999999</v>
      </c>
      <c r="L19" s="51">
        <v>0</v>
      </c>
      <c r="M19" s="51">
        <v>0</v>
      </c>
      <c r="N19" s="51">
        <v>0</v>
      </c>
      <c r="O19" s="49">
        <f t="shared" si="0"/>
        <v>2449.6194088155717</v>
      </c>
      <c r="P19" s="49">
        <f t="shared" si="1"/>
        <v>458.92440881557127</v>
      </c>
      <c r="Q19" s="7"/>
    </row>
    <row r="20" spans="1:17" ht="29.25" customHeight="1" x14ac:dyDescent="0.35">
      <c r="B20" s="42">
        <f t="shared" si="2"/>
        <v>43746</v>
      </c>
      <c r="C20" s="51">
        <v>10617.04</v>
      </c>
      <c r="D20" s="51">
        <v>1990.6950000000004</v>
      </c>
      <c r="E20" s="51">
        <v>1225.0459256200002</v>
      </c>
      <c r="F20" s="51">
        <v>0</v>
      </c>
      <c r="G20" s="51">
        <v>1140.3313220789998</v>
      </c>
      <c r="H20" s="51">
        <v>29.918793640571405</v>
      </c>
      <c r="I20" s="51">
        <v>53.516672550000003</v>
      </c>
      <c r="J20" s="51">
        <v>0</v>
      </c>
      <c r="K20" s="51">
        <v>0.10151616999999999</v>
      </c>
      <c r="L20" s="51">
        <v>0</v>
      </c>
      <c r="M20" s="51">
        <v>0</v>
      </c>
      <c r="N20" s="51">
        <v>0</v>
      </c>
      <c r="O20" s="49">
        <f t="shared" si="0"/>
        <v>2448.9142300595713</v>
      </c>
      <c r="P20" s="49">
        <f t="shared" si="1"/>
        <v>458.21923005957092</v>
      </c>
      <c r="Q20" s="7"/>
    </row>
    <row r="21" spans="1:17" ht="29.25" customHeight="1" x14ac:dyDescent="0.35">
      <c r="B21" s="42">
        <f t="shared" si="2"/>
        <v>43747</v>
      </c>
      <c r="C21" s="51">
        <v>10617.04</v>
      </c>
      <c r="D21" s="51">
        <v>1990.6950000000004</v>
      </c>
      <c r="E21" s="51">
        <v>1210.0685269320002</v>
      </c>
      <c r="F21" s="51">
        <v>0</v>
      </c>
      <c r="G21" s="51">
        <v>1135.553841571</v>
      </c>
      <c r="H21" s="51">
        <v>29.918793640571405</v>
      </c>
      <c r="I21" s="51">
        <v>65.545886249999995</v>
      </c>
      <c r="J21" s="51">
        <v>0</v>
      </c>
      <c r="K21" s="51">
        <v>0.10151616999999999</v>
      </c>
      <c r="L21" s="51">
        <v>0</v>
      </c>
      <c r="M21" s="51">
        <v>0</v>
      </c>
      <c r="N21" s="51">
        <v>0</v>
      </c>
      <c r="O21" s="49">
        <f t="shared" si="0"/>
        <v>2441.1885645635716</v>
      </c>
      <c r="P21" s="49">
        <f t="shared" si="1"/>
        <v>450.49356456357123</v>
      </c>
      <c r="Q21" s="7"/>
    </row>
    <row r="22" spans="1:17" ht="29.25" customHeight="1" x14ac:dyDescent="0.35">
      <c r="B22" s="42">
        <f t="shared" si="2"/>
        <v>43748</v>
      </c>
      <c r="C22" s="51">
        <v>10617.04</v>
      </c>
      <c r="D22" s="51">
        <v>1990.6950000000004</v>
      </c>
      <c r="E22" s="51">
        <v>1303.1185530559999</v>
      </c>
      <c r="F22" s="51">
        <v>0</v>
      </c>
      <c r="G22" s="51">
        <v>1036.5003938699999</v>
      </c>
      <c r="H22" s="51">
        <v>29.918793640571405</v>
      </c>
      <c r="I22" s="51">
        <v>63.627023350000002</v>
      </c>
      <c r="J22" s="51">
        <v>0</v>
      </c>
      <c r="K22" s="51">
        <v>0.10151616999999999</v>
      </c>
      <c r="L22" s="51">
        <v>0</v>
      </c>
      <c r="M22" s="51">
        <v>0</v>
      </c>
      <c r="N22" s="51">
        <v>0</v>
      </c>
      <c r="O22" s="49">
        <f t="shared" si="0"/>
        <v>2433.2662800865714</v>
      </c>
      <c r="P22" s="49">
        <f t="shared" si="1"/>
        <v>442.57128008657105</v>
      </c>
      <c r="Q22" s="7"/>
    </row>
    <row r="23" spans="1:17" ht="29.25" customHeight="1" x14ac:dyDescent="0.35">
      <c r="B23" s="42">
        <f t="shared" si="2"/>
        <v>43749</v>
      </c>
      <c r="C23" s="51">
        <v>10617.04</v>
      </c>
      <c r="D23" s="51">
        <v>1990.6950000000004</v>
      </c>
      <c r="E23" s="51">
        <v>1395.0145539780001</v>
      </c>
      <c r="F23" s="51">
        <v>0</v>
      </c>
      <c r="G23" s="51">
        <v>1036.6654711840001</v>
      </c>
      <c r="H23" s="51">
        <v>29.918793640571405</v>
      </c>
      <c r="I23" s="51">
        <v>58.196753950000002</v>
      </c>
      <c r="J23" s="51">
        <v>0</v>
      </c>
      <c r="K23" s="51">
        <v>0.10151616999999999</v>
      </c>
      <c r="L23" s="51"/>
      <c r="M23" s="51">
        <v>0</v>
      </c>
      <c r="N23" s="51">
        <v>0</v>
      </c>
      <c r="O23" s="49">
        <f t="shared" si="0"/>
        <v>2519.897088922572</v>
      </c>
      <c r="P23" s="49">
        <f t="shared" si="1"/>
        <v>529.20208892257165</v>
      </c>
      <c r="Q23" s="7"/>
    </row>
    <row r="24" spans="1:17" ht="29.25" customHeight="1" x14ac:dyDescent="0.35">
      <c r="B24" s="41" t="s">
        <v>4</v>
      </c>
      <c r="C24" s="51">
        <v>0</v>
      </c>
      <c r="D24" s="50">
        <f t="shared" ref="D24:O24" si="3">SUM(D10:D23)</f>
        <v>27869.73</v>
      </c>
      <c r="E24" s="50">
        <f>SUM(E10:E23)</f>
        <v>15947.685356927002</v>
      </c>
      <c r="F24" s="50">
        <f t="shared" si="3"/>
        <v>0</v>
      </c>
      <c r="G24" s="50">
        <f>SUM(G10:G23)</f>
        <v>16758.987960293998</v>
      </c>
      <c r="H24" s="50">
        <f t="shared" si="3"/>
        <v>418.86311096799955</v>
      </c>
      <c r="I24" s="50">
        <f t="shared" si="3"/>
        <v>740.54558169999984</v>
      </c>
      <c r="J24" s="50">
        <f t="shared" si="3"/>
        <v>0</v>
      </c>
      <c r="K24" s="50">
        <f t="shared" si="3"/>
        <v>1.42122638</v>
      </c>
      <c r="L24" s="50">
        <f t="shared" si="3"/>
        <v>0</v>
      </c>
      <c r="M24" s="50">
        <f t="shared" si="3"/>
        <v>0</v>
      </c>
      <c r="N24" s="50">
        <f t="shared" si="3"/>
        <v>0</v>
      </c>
      <c r="O24" s="50">
        <f t="shared" si="3"/>
        <v>33867.503236269004</v>
      </c>
      <c r="P24" s="50">
        <f>SUM(P10:P23)</f>
        <v>5997.7732362689967</v>
      </c>
      <c r="Q24" s="7"/>
    </row>
    <row r="25" spans="1:17" ht="29.25" customHeight="1" x14ac:dyDescent="0.35">
      <c r="B25" s="41" t="s">
        <v>3</v>
      </c>
      <c r="C25" s="51"/>
      <c r="D25" s="50">
        <f t="shared" ref="D25:O25" si="4">AVERAGE(D10:D23)</f>
        <v>1990.6949999999999</v>
      </c>
      <c r="E25" s="50">
        <f>AVERAGE(E10:E23)</f>
        <v>1139.1203826376429</v>
      </c>
      <c r="F25" s="50">
        <f t="shared" si="4"/>
        <v>0</v>
      </c>
      <c r="G25" s="50">
        <f>AVERAGE(G10:G23)</f>
        <v>1197.0705685924283</v>
      </c>
      <c r="H25" s="50">
        <f t="shared" si="4"/>
        <v>29.918793640571398</v>
      </c>
      <c r="I25" s="50">
        <f t="shared" si="4"/>
        <v>52.896112978571416</v>
      </c>
      <c r="J25" s="50">
        <f t="shared" si="4"/>
        <v>0</v>
      </c>
      <c r="K25" s="50">
        <f t="shared" si="4"/>
        <v>0.10151617</v>
      </c>
      <c r="L25" s="50">
        <f t="shared" si="4"/>
        <v>0</v>
      </c>
      <c r="M25" s="50">
        <f t="shared" si="4"/>
        <v>0</v>
      </c>
      <c r="N25" s="50">
        <f t="shared" si="4"/>
        <v>0</v>
      </c>
      <c r="O25" s="50">
        <f t="shared" si="4"/>
        <v>2419.1073740192146</v>
      </c>
      <c r="P25" s="50">
        <f>AVERAGE(P10:P23)</f>
        <v>428.41237401921404</v>
      </c>
      <c r="Q25" s="7"/>
    </row>
    <row r="26" spans="1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1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1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1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1:17" ht="18.75" x14ac:dyDescent="0.3">
      <c r="B31" s="5"/>
      <c r="C31" s="1"/>
      <c r="D31" s="1"/>
      <c r="E31" s="1"/>
      <c r="F31" s="1"/>
      <c r="G31" s="1"/>
      <c r="H31" s="22"/>
      <c r="I31" s="22"/>
      <c r="J31" s="22"/>
      <c r="K31" s="92"/>
      <c r="L31" s="22"/>
      <c r="M31" s="22"/>
      <c r="N31" s="22"/>
      <c r="O31" s="22"/>
      <c r="P31" s="22"/>
      <c r="Q31" s="5"/>
    </row>
    <row r="32" spans="1:17" ht="18.75" x14ac:dyDescent="0.3">
      <c r="B32" s="5"/>
      <c r="C32" s="1"/>
      <c r="D32" s="1"/>
      <c r="E32" s="1"/>
      <c r="F32" s="1"/>
      <c r="G32" s="1"/>
      <c r="H32" s="22"/>
      <c r="I32" s="22"/>
      <c r="J32" s="22"/>
      <c r="K32" s="92"/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7" top="0.75" bottom="0.75" header="0.3" footer="0.3"/>
  <pageSetup paperSize="9" orientation="portrait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A7" zoomScale="45" zoomScaleNormal="45" workbookViewId="0">
      <selection activeCell="K17" sqref="K17"/>
    </sheetView>
  </sheetViews>
  <sheetFormatPr defaultRowHeight="15" x14ac:dyDescent="0.25"/>
  <cols>
    <col min="1" max="1" width="11.8554687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3.85546875" customWidth="1"/>
    <col min="10" max="10" width="12.85546875" customWidth="1"/>
    <col min="11" max="11" width="40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5.5703125" customWidth="1"/>
    <col min="18" max="18" width="18.28515625" customWidth="1"/>
  </cols>
  <sheetData>
    <row r="1" spans="1:17" ht="23.25" x14ac:dyDescent="0.35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  <c r="Q1" s="1"/>
    </row>
    <row r="2" spans="1:17" ht="23.25" x14ac:dyDescent="0.35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29"/>
      <c r="L2" s="51"/>
      <c r="M2" s="84"/>
      <c r="N2" s="85"/>
      <c r="O2" s="85"/>
      <c r="P2" s="85"/>
      <c r="Q2" s="1"/>
    </row>
    <row r="3" spans="1:17" ht="21" x14ac:dyDescent="0.35">
      <c r="B3" s="45" t="s">
        <v>52</v>
      </c>
      <c r="C3" s="1"/>
      <c r="D3" s="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"/>
    </row>
    <row r="4" spans="1:17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130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3"/>
    </row>
    <row r="5" spans="1:17" ht="21" x14ac:dyDescent="0.35">
      <c r="B5" s="45" t="s">
        <v>50</v>
      </c>
      <c r="C5" s="1"/>
      <c r="D5" s="91"/>
      <c r="E5" s="2"/>
      <c r="F5" s="11"/>
      <c r="G5" s="11"/>
      <c r="H5" s="11"/>
      <c r="I5" s="11"/>
      <c r="J5" s="11"/>
      <c r="K5" s="11"/>
      <c r="L5" s="2"/>
      <c r="M5" s="2"/>
      <c r="N5" s="2"/>
      <c r="O5" s="2"/>
      <c r="P5" s="2"/>
      <c r="Q5" s="3"/>
    </row>
    <row r="6" spans="1:17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1:17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1:17" s="33" customFormat="1" ht="126" customHeight="1" x14ac:dyDescent="0.25">
      <c r="B8" s="34" t="s">
        <v>21</v>
      </c>
      <c r="C8" s="35" t="s">
        <v>131</v>
      </c>
      <c r="D8" s="35" t="s">
        <v>23</v>
      </c>
      <c r="E8" s="34" t="s">
        <v>24</v>
      </c>
      <c r="F8" s="34" t="s">
        <v>25</v>
      </c>
      <c r="G8" s="34" t="s">
        <v>26</v>
      </c>
      <c r="H8" s="40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1:17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1:17" ht="29.25" customHeight="1" x14ac:dyDescent="0.35">
      <c r="A10" s="90"/>
      <c r="B10" s="42">
        <f>'11-10-19'!B23+1</f>
        <v>43750</v>
      </c>
      <c r="C10" s="51">
        <v>10635.22</v>
      </c>
      <c r="D10" s="51">
        <v>1967.5156999999999</v>
      </c>
      <c r="E10" s="51">
        <v>1395.0004389869998</v>
      </c>
      <c r="F10" s="51">
        <v>0</v>
      </c>
      <c r="G10" s="51">
        <v>1036.8305484990001</v>
      </c>
      <c r="H10" s="51">
        <v>19.689990387428548</v>
      </c>
      <c r="I10" s="51">
        <v>65.404675350000005</v>
      </c>
      <c r="J10" s="51">
        <v>0</v>
      </c>
      <c r="K10" s="51">
        <v>0.10151616999999999</v>
      </c>
      <c r="L10" s="51">
        <v>0</v>
      </c>
      <c r="M10" s="51">
        <v>0</v>
      </c>
      <c r="N10" s="51">
        <v>0</v>
      </c>
      <c r="O10" s="49">
        <f>SUM(E10:N10)</f>
        <v>2517.0271693934287</v>
      </c>
      <c r="P10" s="49">
        <f>O10-D10</f>
        <v>549.5114693934288</v>
      </c>
      <c r="Q10" s="7"/>
    </row>
    <row r="11" spans="1:17" ht="29.25" customHeight="1" x14ac:dyDescent="0.35">
      <c r="B11" s="42">
        <f>B10+1</f>
        <v>43751</v>
      </c>
      <c r="C11" s="51">
        <v>10635.22</v>
      </c>
      <c r="D11" s="51">
        <v>1967.5156999999999</v>
      </c>
      <c r="E11" s="51">
        <v>1394.9863239969998</v>
      </c>
      <c r="F11" s="51">
        <v>0</v>
      </c>
      <c r="G11" s="51">
        <v>1036.9956258129998</v>
      </c>
      <c r="H11" s="51">
        <v>19.689990387428548</v>
      </c>
      <c r="I11" s="51">
        <v>64.512141349999993</v>
      </c>
      <c r="J11" s="51">
        <v>0</v>
      </c>
      <c r="K11" s="51">
        <v>0.10151616999999999</v>
      </c>
      <c r="L11" s="51">
        <v>0</v>
      </c>
      <c r="M11" s="51">
        <v>0</v>
      </c>
      <c r="N11" s="51">
        <v>0</v>
      </c>
      <c r="O11" s="49">
        <f t="shared" ref="O11:O23" si="0">SUM(E11:N11)</f>
        <v>2516.2855977174286</v>
      </c>
      <c r="P11" s="49">
        <f t="shared" ref="P11:P23" si="1">O11-D11</f>
        <v>548.76989771742865</v>
      </c>
      <c r="Q11" s="7"/>
    </row>
    <row r="12" spans="1:17" ht="29.25" customHeight="1" x14ac:dyDescent="0.35">
      <c r="B12" s="42">
        <f>B11+1</f>
        <v>43752</v>
      </c>
      <c r="C12" s="51">
        <v>10635.22</v>
      </c>
      <c r="D12" s="51">
        <v>1967.5156999999999</v>
      </c>
      <c r="E12" s="51">
        <v>1294.9722090060002</v>
      </c>
      <c r="F12" s="51">
        <v>0</v>
      </c>
      <c r="G12" s="51">
        <v>1037.160703127</v>
      </c>
      <c r="H12" s="51">
        <v>19.689990387428548</v>
      </c>
      <c r="I12" s="51">
        <v>58.30223376</v>
      </c>
      <c r="J12" s="51">
        <v>0</v>
      </c>
      <c r="K12" s="51">
        <v>0.10151616999999999</v>
      </c>
      <c r="L12" s="51">
        <v>0</v>
      </c>
      <c r="M12" s="51">
        <v>0</v>
      </c>
      <c r="N12" s="51">
        <v>0</v>
      </c>
      <c r="O12" s="49">
        <f t="shared" si="0"/>
        <v>2410.2266524504289</v>
      </c>
      <c r="P12" s="49">
        <f t="shared" si="1"/>
        <v>442.71095245042898</v>
      </c>
      <c r="Q12" s="7"/>
    </row>
    <row r="13" spans="1:17" ht="29.25" customHeight="1" x14ac:dyDescent="0.35">
      <c r="B13" s="42">
        <f t="shared" ref="B13:B23" si="2">B12+1</f>
        <v>43753</v>
      </c>
      <c r="C13" s="51">
        <v>10635.22</v>
      </c>
      <c r="D13" s="51">
        <v>1967.5156999999999</v>
      </c>
      <c r="E13" s="51">
        <v>1409.9580940159999</v>
      </c>
      <c r="F13" s="51">
        <v>0</v>
      </c>
      <c r="G13" s="51">
        <v>1037.3257804420002</v>
      </c>
      <c r="H13" s="51">
        <v>19.689990387428548</v>
      </c>
      <c r="I13" s="51">
        <v>55.362704618000009</v>
      </c>
      <c r="J13" s="51">
        <v>0</v>
      </c>
      <c r="K13" s="51">
        <v>0.10151616999999999</v>
      </c>
      <c r="L13" s="51">
        <v>0</v>
      </c>
      <c r="M13" s="51">
        <v>0</v>
      </c>
      <c r="N13" s="51">
        <v>0</v>
      </c>
      <c r="O13" s="49">
        <f t="shared" si="0"/>
        <v>2522.4380856334292</v>
      </c>
      <c r="P13" s="49">
        <f t="shared" si="1"/>
        <v>554.92238563342926</v>
      </c>
      <c r="Q13" s="7"/>
    </row>
    <row r="14" spans="1:17" ht="29.25" customHeight="1" x14ac:dyDescent="0.35">
      <c r="B14" s="42">
        <f t="shared" si="2"/>
        <v>43754</v>
      </c>
      <c r="C14" s="51">
        <v>10635.22</v>
      </c>
      <c r="D14" s="51">
        <v>1967.5156999999999</v>
      </c>
      <c r="E14" s="51">
        <v>1349.9307290249999</v>
      </c>
      <c r="F14" s="51">
        <v>0</v>
      </c>
      <c r="G14" s="51">
        <v>1037.490857756</v>
      </c>
      <c r="H14" s="51">
        <v>19.689990387428548</v>
      </c>
      <c r="I14" s="51">
        <v>55.962434818000006</v>
      </c>
      <c r="J14" s="51">
        <v>0</v>
      </c>
      <c r="K14" s="51">
        <v>0.10151616999999999</v>
      </c>
      <c r="L14" s="51">
        <v>0</v>
      </c>
      <c r="M14" s="51">
        <v>0</v>
      </c>
      <c r="N14" s="51">
        <v>0</v>
      </c>
      <c r="O14" s="49">
        <f t="shared" si="0"/>
        <v>2463.1755281564288</v>
      </c>
      <c r="P14" s="49">
        <f t="shared" si="1"/>
        <v>495.65982815642883</v>
      </c>
      <c r="Q14" s="7"/>
    </row>
    <row r="15" spans="1:17" ht="29.25" customHeight="1" x14ac:dyDescent="0.35">
      <c r="B15" s="42">
        <f t="shared" si="2"/>
        <v>43755</v>
      </c>
      <c r="C15" s="51">
        <v>10635.22</v>
      </c>
      <c r="D15" s="51">
        <v>1967.5156999999999</v>
      </c>
      <c r="E15" s="51">
        <v>1464.9298640349998</v>
      </c>
      <c r="F15" s="51">
        <v>0</v>
      </c>
      <c r="G15" s="51">
        <v>1037.6559350710002</v>
      </c>
      <c r="H15" s="51">
        <v>19.689990387428548</v>
      </c>
      <c r="I15" s="51">
        <v>53.668567845999995</v>
      </c>
      <c r="J15" s="51">
        <v>0</v>
      </c>
      <c r="K15" s="51">
        <v>0.10151616999999999</v>
      </c>
      <c r="L15" s="51">
        <v>0</v>
      </c>
      <c r="M15" s="51">
        <v>0</v>
      </c>
      <c r="N15" s="51">
        <v>0</v>
      </c>
      <c r="O15" s="49">
        <f t="shared" si="0"/>
        <v>2576.0458735094289</v>
      </c>
      <c r="P15" s="49">
        <f t="shared" si="1"/>
        <v>608.53017350942901</v>
      </c>
      <c r="Q15" s="7"/>
    </row>
    <row r="16" spans="1:17" ht="29.25" customHeight="1" x14ac:dyDescent="0.35">
      <c r="B16" s="42">
        <f t="shared" si="2"/>
        <v>43756</v>
      </c>
      <c r="C16" s="51">
        <v>10635.22</v>
      </c>
      <c r="D16" s="51">
        <v>1967.5156999999999</v>
      </c>
      <c r="E16" s="51">
        <v>1494.904791341</v>
      </c>
      <c r="F16" s="51">
        <v>0</v>
      </c>
      <c r="G16" s="51">
        <v>1037.8210123850001</v>
      </c>
      <c r="H16" s="51">
        <v>19.689990387428548</v>
      </c>
      <c r="I16" s="51">
        <v>52.465718545999998</v>
      </c>
      <c r="J16" s="51">
        <v>0</v>
      </c>
      <c r="K16" s="51">
        <v>0.10151616999999999</v>
      </c>
      <c r="L16" s="51">
        <v>0</v>
      </c>
      <c r="M16" s="51">
        <v>0</v>
      </c>
      <c r="N16" s="51">
        <v>0</v>
      </c>
      <c r="O16" s="49">
        <f t="shared" si="0"/>
        <v>2604.9830288294288</v>
      </c>
      <c r="P16" s="49">
        <f t="shared" si="1"/>
        <v>637.46732882942888</v>
      </c>
      <c r="Q16" s="7"/>
    </row>
    <row r="17" spans="2:17" ht="29.25" customHeight="1" x14ac:dyDescent="0.35">
      <c r="B17" s="42">
        <f t="shared" si="2"/>
        <v>43757</v>
      </c>
      <c r="C17" s="51">
        <v>10635.22</v>
      </c>
      <c r="D17" s="51">
        <v>1967.5156999999999</v>
      </c>
      <c r="E17" s="51">
        <v>1394.9016340539999</v>
      </c>
      <c r="F17" s="51">
        <v>0</v>
      </c>
      <c r="G17" s="51">
        <v>1037.9860896989999</v>
      </c>
      <c r="H17" s="51">
        <v>19.689990387428548</v>
      </c>
      <c r="I17" s="51">
        <v>47.359547545999995</v>
      </c>
      <c r="J17" s="51">
        <v>0</v>
      </c>
      <c r="K17" s="51">
        <v>0.10151616999999999</v>
      </c>
      <c r="L17" s="51">
        <v>0</v>
      </c>
      <c r="M17" s="51">
        <v>0</v>
      </c>
      <c r="N17" s="51">
        <v>0</v>
      </c>
      <c r="O17" s="49">
        <f t="shared" si="0"/>
        <v>2500.0387778564286</v>
      </c>
      <c r="P17" s="49">
        <f t="shared" si="1"/>
        <v>532.5230778564287</v>
      </c>
      <c r="Q17" s="7"/>
    </row>
    <row r="18" spans="2:17" ht="29.25" customHeight="1" x14ac:dyDescent="0.35">
      <c r="B18" s="42">
        <f t="shared" si="2"/>
        <v>43758</v>
      </c>
      <c r="C18" s="51">
        <v>10635.22</v>
      </c>
      <c r="D18" s="51">
        <v>1967.5156999999999</v>
      </c>
      <c r="E18" s="51">
        <v>1394.8875190630001</v>
      </c>
      <c r="F18" s="51">
        <v>0</v>
      </c>
      <c r="G18" s="51">
        <v>1038.1511670139998</v>
      </c>
      <c r="H18" s="51">
        <v>19.689990387428548</v>
      </c>
      <c r="I18" s="51">
        <v>48.115138850000001</v>
      </c>
      <c r="J18" s="51">
        <v>0</v>
      </c>
      <c r="K18" s="51">
        <v>0.10151616999999999</v>
      </c>
      <c r="L18" s="51">
        <v>0</v>
      </c>
      <c r="M18" s="51">
        <v>0</v>
      </c>
      <c r="N18" s="51">
        <v>0</v>
      </c>
      <c r="O18" s="49">
        <f t="shared" si="0"/>
        <v>2500.9453314844291</v>
      </c>
      <c r="P18" s="49">
        <f t="shared" si="1"/>
        <v>533.42963148442914</v>
      </c>
      <c r="Q18" s="7"/>
    </row>
    <row r="19" spans="2:17" ht="29.25" customHeight="1" x14ac:dyDescent="0.35">
      <c r="B19" s="42">
        <f t="shared" si="2"/>
        <v>43759</v>
      </c>
      <c r="C19" s="51">
        <v>10635.22</v>
      </c>
      <c r="D19" s="51">
        <v>1967.5156999999999</v>
      </c>
      <c r="E19" s="51">
        <v>1394.8734040729998</v>
      </c>
      <c r="F19" s="51">
        <v>0</v>
      </c>
      <c r="G19" s="51">
        <v>1038.3162443279998</v>
      </c>
      <c r="H19" s="51">
        <v>19.689990387428548</v>
      </c>
      <c r="I19" s="51">
        <v>50.676630150000001</v>
      </c>
      <c r="J19" s="51">
        <v>0</v>
      </c>
      <c r="K19" s="51">
        <v>0.10151616999999999</v>
      </c>
      <c r="L19" s="51">
        <v>0</v>
      </c>
      <c r="M19" s="51">
        <v>0</v>
      </c>
      <c r="N19" s="51">
        <v>0</v>
      </c>
      <c r="O19" s="49">
        <f t="shared" si="0"/>
        <v>2503.6577851084285</v>
      </c>
      <c r="P19" s="49">
        <f t="shared" si="1"/>
        <v>536.14208510842855</v>
      </c>
      <c r="Q19" s="7"/>
    </row>
    <row r="20" spans="2:17" ht="29.25" customHeight="1" x14ac:dyDescent="0.35">
      <c r="B20" s="42">
        <f t="shared" si="2"/>
        <v>43760</v>
      </c>
      <c r="C20" s="51">
        <v>10635.22</v>
      </c>
      <c r="D20" s="51">
        <v>1967.5156999999999</v>
      </c>
      <c r="E20" s="51">
        <v>1349.8592890820003</v>
      </c>
      <c r="F20" s="51">
        <v>0</v>
      </c>
      <c r="G20" s="51">
        <v>1038.481321643</v>
      </c>
      <c r="H20" s="51">
        <v>19.689990387428548</v>
      </c>
      <c r="I20" s="51">
        <v>54.772836150000003</v>
      </c>
      <c r="J20" s="51">
        <v>0</v>
      </c>
      <c r="K20" s="51">
        <v>0.10151616999999999</v>
      </c>
      <c r="L20" s="51">
        <v>0</v>
      </c>
      <c r="M20" s="51">
        <v>0</v>
      </c>
      <c r="N20" s="51">
        <v>0</v>
      </c>
      <c r="O20" s="49">
        <f t="shared" si="0"/>
        <v>2462.904953432429</v>
      </c>
      <c r="P20" s="49">
        <f t="shared" si="1"/>
        <v>495.38925343242909</v>
      </c>
      <c r="Q20" s="7"/>
    </row>
    <row r="21" spans="2:17" ht="29.25" customHeight="1" x14ac:dyDescent="0.35">
      <c r="B21" s="42">
        <f t="shared" si="2"/>
        <v>43761</v>
      </c>
      <c r="C21" s="51">
        <v>10635.22</v>
      </c>
      <c r="D21" s="51">
        <v>1967.5156999999999</v>
      </c>
      <c r="E21" s="51">
        <v>1314.845174092</v>
      </c>
      <c r="F21" s="51">
        <v>0</v>
      </c>
      <c r="G21" s="51">
        <v>1038.646398957</v>
      </c>
      <c r="H21" s="51">
        <v>19.689990387428548</v>
      </c>
      <c r="I21" s="51">
        <v>53.935199449999999</v>
      </c>
      <c r="J21" s="51">
        <v>0</v>
      </c>
      <c r="K21" s="51">
        <v>0.10129897</v>
      </c>
      <c r="L21" s="51">
        <v>0</v>
      </c>
      <c r="M21" s="51">
        <v>0</v>
      </c>
      <c r="N21" s="51">
        <v>0</v>
      </c>
      <c r="O21" s="49">
        <f t="shared" si="0"/>
        <v>2427.2180618564284</v>
      </c>
      <c r="P21" s="49">
        <f t="shared" si="1"/>
        <v>459.70236185642852</v>
      </c>
      <c r="Q21" s="7"/>
    </row>
    <row r="22" spans="2:17" ht="29.25" customHeight="1" x14ac:dyDescent="0.35">
      <c r="B22" s="42">
        <f t="shared" si="2"/>
        <v>43762</v>
      </c>
      <c r="C22" s="51">
        <v>10635.22</v>
      </c>
      <c r="D22" s="51">
        <v>1967.5156999999999</v>
      </c>
      <c r="E22" s="51">
        <v>1382.8310591009999</v>
      </c>
      <c r="F22" s="51">
        <v>0</v>
      </c>
      <c r="G22" s="51">
        <v>1038.8114762719999</v>
      </c>
      <c r="H22" s="51">
        <v>19.689990387428548</v>
      </c>
      <c r="I22" s="51">
        <v>54.846788750000002</v>
      </c>
      <c r="J22" s="51">
        <v>0</v>
      </c>
      <c r="K22" s="51">
        <v>0.10129897</v>
      </c>
      <c r="L22" s="51">
        <v>0</v>
      </c>
      <c r="M22" s="51">
        <v>0</v>
      </c>
      <c r="N22" s="51">
        <v>0</v>
      </c>
      <c r="O22" s="49">
        <f t="shared" si="0"/>
        <v>2496.2806134804287</v>
      </c>
      <c r="P22" s="49">
        <f t="shared" si="1"/>
        <v>528.76491348042873</v>
      </c>
      <c r="Q22" s="7"/>
    </row>
    <row r="23" spans="2:17" ht="29.25" customHeight="1" x14ac:dyDescent="0.35">
      <c r="B23" s="42">
        <f t="shared" si="2"/>
        <v>43763</v>
      </c>
      <c r="C23" s="51">
        <v>10635.22</v>
      </c>
      <c r="D23" s="51">
        <v>1967.5156999999999</v>
      </c>
      <c r="E23" s="51">
        <v>1220.2031279979999</v>
      </c>
      <c r="F23" s="51">
        <v>0</v>
      </c>
      <c r="G23" s="51">
        <v>1038.9765535860001</v>
      </c>
      <c r="H23" s="51">
        <v>19.689990387428548</v>
      </c>
      <c r="I23" s="51">
        <v>53.080259949999999</v>
      </c>
      <c r="J23" s="51">
        <v>0</v>
      </c>
      <c r="K23" s="51">
        <v>0.10129897</v>
      </c>
      <c r="L23" s="51">
        <v>0</v>
      </c>
      <c r="M23" s="51">
        <v>0</v>
      </c>
      <c r="N23" s="51">
        <v>0</v>
      </c>
      <c r="O23" s="49">
        <f t="shared" si="0"/>
        <v>2332.0512308914281</v>
      </c>
      <c r="P23" s="49">
        <f t="shared" si="1"/>
        <v>364.53553089142815</v>
      </c>
      <c r="Q23" s="7"/>
    </row>
    <row r="24" spans="2:17" ht="29.25" customHeight="1" x14ac:dyDescent="0.35">
      <c r="B24" s="41" t="s">
        <v>4</v>
      </c>
      <c r="C24" s="51">
        <v>0</v>
      </c>
      <c r="D24" s="50">
        <f t="shared" ref="D24:O24" si="3">SUM(D10:D23)</f>
        <v>27545.219799999999</v>
      </c>
      <c r="E24" s="50">
        <f>SUM(E10:E23)</f>
        <v>19257.08365787</v>
      </c>
      <c r="F24" s="50">
        <f t="shared" si="3"/>
        <v>0</v>
      </c>
      <c r="G24" s="50">
        <f>SUM(G10:G23)</f>
        <v>14530.649714592002</v>
      </c>
      <c r="H24" s="50">
        <f t="shared" si="3"/>
        <v>275.65986542399963</v>
      </c>
      <c r="I24" s="50">
        <f t="shared" si="3"/>
        <v>768.46487713400006</v>
      </c>
      <c r="J24" s="50">
        <f t="shared" si="3"/>
        <v>0</v>
      </c>
      <c r="K24" s="50">
        <f t="shared" si="3"/>
        <v>1.4205747799999999</v>
      </c>
      <c r="L24" s="50">
        <f t="shared" si="3"/>
        <v>0</v>
      </c>
      <c r="M24" s="50">
        <f t="shared" si="3"/>
        <v>0</v>
      </c>
      <c r="N24" s="50">
        <f t="shared" si="3"/>
        <v>0</v>
      </c>
      <c r="O24" s="50">
        <f t="shared" si="3"/>
        <v>34833.278689799998</v>
      </c>
      <c r="P24" s="50">
        <f>SUM(P10:P23)</f>
        <v>7288.0588898000024</v>
      </c>
      <c r="Q24" s="7"/>
    </row>
    <row r="25" spans="2:17" ht="29.25" customHeight="1" x14ac:dyDescent="0.35">
      <c r="B25" s="41" t="s">
        <v>3</v>
      </c>
      <c r="C25" s="51"/>
      <c r="D25" s="50">
        <f t="shared" ref="D25:O25" si="4">AVERAGE(D10:D23)</f>
        <v>1967.5156999999999</v>
      </c>
      <c r="E25" s="50">
        <f>AVERAGE(E10:E23)</f>
        <v>1375.5059755621428</v>
      </c>
      <c r="F25" s="50">
        <f t="shared" si="4"/>
        <v>0</v>
      </c>
      <c r="G25" s="50">
        <f>AVERAGE(G10:G23)</f>
        <v>1037.9035510422859</v>
      </c>
      <c r="H25" s="50">
        <f t="shared" si="4"/>
        <v>19.689990387428544</v>
      </c>
      <c r="I25" s="50">
        <f t="shared" si="4"/>
        <v>54.890348366714292</v>
      </c>
      <c r="J25" s="50">
        <f t="shared" si="4"/>
        <v>0</v>
      </c>
      <c r="K25" s="50">
        <f t="shared" si="4"/>
        <v>0.10146962714285714</v>
      </c>
      <c r="L25" s="50">
        <f t="shared" si="4"/>
        <v>0</v>
      </c>
      <c r="M25" s="50">
        <f t="shared" si="4"/>
        <v>0</v>
      </c>
      <c r="N25" s="50">
        <f t="shared" si="4"/>
        <v>0</v>
      </c>
      <c r="O25" s="50">
        <f t="shared" si="4"/>
        <v>2488.0913349857142</v>
      </c>
      <c r="P25" s="50">
        <f>AVERAGE(P10:P23)</f>
        <v>520.57563498571449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1"/>
      <c r="G31" s="1"/>
      <c r="H31" s="22"/>
      <c r="I31" s="22"/>
      <c r="J31" s="22"/>
      <c r="K31" s="22"/>
      <c r="L31" s="22"/>
      <c r="M31" s="22"/>
      <c r="N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1"/>
      <c r="G32" s="1"/>
      <c r="H32" s="92">
        <f>D23*10000</f>
        <v>19675157</v>
      </c>
      <c r="I32" s="2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1"/>
      <c r="H33" s="9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7" top="0.75" bottom="0.75" header="0.3" footer="0.3"/>
  <pageSetup paperSize="9" orientation="portrait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zoomScale="45" zoomScaleNormal="45" workbookViewId="0"/>
  </sheetViews>
  <sheetFormatPr defaultRowHeight="15" x14ac:dyDescent="0.25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1.5703125" customWidth="1"/>
    <col min="10" max="10" width="12.85546875" customWidth="1"/>
    <col min="11" max="11" width="40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5.5703125" customWidth="1"/>
    <col min="18" max="18" width="11.28515625" bestFit="1" customWidth="1"/>
  </cols>
  <sheetData>
    <row r="1" spans="1:18" ht="23.25" x14ac:dyDescent="0.35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  <c r="Q1" s="1"/>
    </row>
    <row r="2" spans="1:18" ht="23.25" x14ac:dyDescent="0.35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29"/>
      <c r="L2" s="51"/>
      <c r="M2" s="84"/>
      <c r="N2" s="85"/>
      <c r="O2" s="85"/>
      <c r="P2" s="85"/>
      <c r="Q2" s="1"/>
    </row>
    <row r="3" spans="1:18" ht="21" x14ac:dyDescent="0.35">
      <c r="B3" s="45" t="s">
        <v>52</v>
      </c>
      <c r="C3" s="1"/>
      <c r="D3" s="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"/>
    </row>
    <row r="4" spans="1:18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132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3"/>
    </row>
    <row r="5" spans="1:18" ht="21" x14ac:dyDescent="0.35">
      <c r="B5" s="45" t="s">
        <v>50</v>
      </c>
      <c r="C5" s="1"/>
      <c r="D5" s="3"/>
      <c r="E5" s="2"/>
      <c r="F5" s="11"/>
      <c r="G5" s="11"/>
      <c r="H5" s="11"/>
      <c r="I5" s="11"/>
      <c r="J5" s="11"/>
      <c r="K5" s="11"/>
      <c r="L5" s="2"/>
      <c r="M5" s="2"/>
      <c r="N5" s="2"/>
      <c r="O5" s="2"/>
      <c r="P5" s="2"/>
      <c r="Q5" s="3"/>
    </row>
    <row r="6" spans="1:18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1:18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1:18" s="33" customFormat="1" ht="126" customHeight="1" x14ac:dyDescent="0.25">
      <c r="B8" s="34" t="s">
        <v>21</v>
      </c>
      <c r="C8" s="35" t="s">
        <v>135</v>
      </c>
      <c r="D8" s="35" t="s">
        <v>23</v>
      </c>
      <c r="E8" s="34" t="s">
        <v>24</v>
      </c>
      <c r="F8" s="34" t="s">
        <v>25</v>
      </c>
      <c r="G8" s="34" t="s">
        <v>26</v>
      </c>
      <c r="H8" s="40" t="s">
        <v>27</v>
      </c>
      <c r="I8" s="54" t="s">
        <v>28</v>
      </c>
      <c r="J8" s="53" t="s">
        <v>15</v>
      </c>
      <c r="K8" s="57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1:18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1:18" ht="29.25" customHeight="1" x14ac:dyDescent="0.35">
      <c r="B10" s="42">
        <f>'25-10-19'!B23+1</f>
        <v>43764</v>
      </c>
      <c r="C10" s="51">
        <v>10795.46</v>
      </c>
      <c r="D10" s="51">
        <v>1997.1600999999998</v>
      </c>
      <c r="E10" s="51">
        <v>1220.1896012049999</v>
      </c>
      <c r="F10" s="51">
        <v>0</v>
      </c>
      <c r="G10" s="51">
        <v>1039.1416309000001</v>
      </c>
      <c r="H10" s="51">
        <v>16.239115934071425</v>
      </c>
      <c r="I10" s="51">
        <v>56.381025049999998</v>
      </c>
      <c r="J10" s="51">
        <v>0</v>
      </c>
      <c r="K10" s="51">
        <v>0.10129897</v>
      </c>
      <c r="L10" s="51">
        <v>0</v>
      </c>
      <c r="M10" s="51">
        <v>0</v>
      </c>
      <c r="N10" s="51">
        <v>0</v>
      </c>
      <c r="O10" s="49">
        <f>SUM(E10:N10)</f>
        <v>2332.052672059071</v>
      </c>
      <c r="P10" s="49">
        <f>O10-D10</f>
        <v>334.8925720590712</v>
      </c>
      <c r="Q10" s="7"/>
      <c r="R10" s="88"/>
    </row>
    <row r="11" spans="1:18" ht="29.25" customHeight="1" x14ac:dyDescent="0.35">
      <c r="B11" s="42">
        <f>B10+1</f>
        <v>43765</v>
      </c>
      <c r="C11" s="51">
        <v>10795.46</v>
      </c>
      <c r="D11" s="51">
        <v>1997.1600999999998</v>
      </c>
      <c r="E11" s="51">
        <v>1220.1760744129999</v>
      </c>
      <c r="F11" s="51">
        <v>0</v>
      </c>
      <c r="G11" s="51">
        <v>1039.3067082150001</v>
      </c>
      <c r="H11" s="51">
        <v>16.239115934071425</v>
      </c>
      <c r="I11" s="51">
        <v>55.241385049999998</v>
      </c>
      <c r="J11" s="51">
        <v>0</v>
      </c>
      <c r="K11" s="51">
        <v>0.10129897</v>
      </c>
      <c r="L11" s="51">
        <v>0</v>
      </c>
      <c r="M11" s="51">
        <v>0</v>
      </c>
      <c r="N11" s="51">
        <v>0</v>
      </c>
      <c r="O11" s="49">
        <f t="shared" ref="O11:O18" si="0">SUM(E11:N11)</f>
        <v>2331.0645825820711</v>
      </c>
      <c r="P11" s="49">
        <f t="shared" ref="P11:P18" si="1">O11-D11</f>
        <v>333.9044825820713</v>
      </c>
      <c r="Q11" s="7"/>
      <c r="R11" s="88"/>
    </row>
    <row r="12" spans="1:18" ht="29.25" customHeight="1" x14ac:dyDescent="0.35">
      <c r="B12" s="42">
        <f>B11+1</f>
        <v>43766</v>
      </c>
      <c r="C12" s="51">
        <v>10795.46</v>
      </c>
      <c r="D12" s="51">
        <v>1997.1600999999998</v>
      </c>
      <c r="E12" s="51">
        <v>1220.162547619</v>
      </c>
      <c r="F12" s="51">
        <v>0</v>
      </c>
      <c r="G12" s="51">
        <v>1039.471785529</v>
      </c>
      <c r="H12" s="51">
        <v>16.239115934071425</v>
      </c>
      <c r="I12" s="51">
        <v>54.129431250000003</v>
      </c>
      <c r="J12" s="51">
        <v>0</v>
      </c>
      <c r="K12" s="51">
        <v>0.10129897</v>
      </c>
      <c r="L12" s="51">
        <v>0</v>
      </c>
      <c r="M12" s="51">
        <v>0</v>
      </c>
      <c r="N12" s="51">
        <v>0</v>
      </c>
      <c r="O12" s="49">
        <f t="shared" si="0"/>
        <v>2330.1041793020713</v>
      </c>
      <c r="P12" s="49">
        <f t="shared" si="1"/>
        <v>332.94407930207149</v>
      </c>
      <c r="Q12" s="7"/>
      <c r="R12" s="88"/>
    </row>
    <row r="13" spans="1:18" ht="29.25" customHeight="1" x14ac:dyDescent="0.35">
      <c r="B13" s="42">
        <f t="shared" ref="B13:B23" si="2">B12+1</f>
        <v>43767</v>
      </c>
      <c r="C13" s="51">
        <v>10795.46</v>
      </c>
      <c r="D13" s="51">
        <v>1997.1600999999998</v>
      </c>
      <c r="E13" s="51">
        <v>1319.1577903319999</v>
      </c>
      <c r="F13" s="51">
        <v>0</v>
      </c>
      <c r="G13" s="51">
        <v>1039.6368628439998</v>
      </c>
      <c r="H13" s="51">
        <v>16.239115934071425</v>
      </c>
      <c r="I13" s="51">
        <v>49.15167855</v>
      </c>
      <c r="J13" s="51">
        <v>0</v>
      </c>
      <c r="K13" s="51">
        <v>0.10129897</v>
      </c>
      <c r="L13" s="51">
        <v>0</v>
      </c>
      <c r="M13" s="51">
        <v>0</v>
      </c>
      <c r="N13" s="51">
        <v>0</v>
      </c>
      <c r="O13" s="49">
        <f t="shared" si="0"/>
        <v>2424.2867466300709</v>
      </c>
      <c r="P13" s="49">
        <f t="shared" si="1"/>
        <v>427.12664663007104</v>
      </c>
      <c r="Q13" s="7"/>
      <c r="R13" s="88"/>
    </row>
    <row r="14" spans="1:18" ht="29.25" customHeight="1" x14ac:dyDescent="0.35">
      <c r="B14" s="42">
        <f t="shared" si="2"/>
        <v>43768</v>
      </c>
      <c r="C14" s="51">
        <v>10795.46</v>
      </c>
      <c r="D14" s="51">
        <v>1997.1600999999998</v>
      </c>
      <c r="E14" s="51">
        <v>1282.1439774590001</v>
      </c>
      <c r="F14" s="51">
        <v>0</v>
      </c>
      <c r="G14" s="51">
        <v>1039.8019401579998</v>
      </c>
      <c r="H14" s="51">
        <v>16.239115934071425</v>
      </c>
      <c r="I14" s="51">
        <v>43.615215249999999</v>
      </c>
      <c r="J14" s="51">
        <v>0</v>
      </c>
      <c r="K14" s="51">
        <v>0.10129897</v>
      </c>
      <c r="L14" s="51">
        <v>0</v>
      </c>
      <c r="M14" s="51">
        <v>0</v>
      </c>
      <c r="N14" s="51">
        <v>0</v>
      </c>
      <c r="O14" s="49">
        <f t="shared" si="0"/>
        <v>2381.9015477710709</v>
      </c>
      <c r="P14" s="49">
        <f t="shared" si="1"/>
        <v>384.74144777107108</v>
      </c>
      <c r="Q14" s="7"/>
      <c r="R14" s="88"/>
    </row>
    <row r="15" spans="1:18" ht="29.25" customHeight="1" x14ac:dyDescent="0.35">
      <c r="A15" s="90"/>
      <c r="B15" s="42">
        <f t="shared" si="2"/>
        <v>43769</v>
      </c>
      <c r="C15" s="51">
        <v>10795.46</v>
      </c>
      <c r="D15" s="51">
        <v>1997.1600999999998</v>
      </c>
      <c r="E15" s="51">
        <v>1493.1301645870001</v>
      </c>
      <c r="F15" s="51">
        <v>0</v>
      </c>
      <c r="G15" s="51">
        <v>1039.9670174720002</v>
      </c>
      <c r="H15" s="51">
        <v>16.239115934071425</v>
      </c>
      <c r="I15" s="51">
        <v>41.302982249999999</v>
      </c>
      <c r="J15" s="51">
        <v>0</v>
      </c>
      <c r="K15" s="51">
        <v>0.10129897</v>
      </c>
      <c r="L15" s="51">
        <v>0</v>
      </c>
      <c r="M15" s="51">
        <v>0</v>
      </c>
      <c r="N15" s="51">
        <v>0</v>
      </c>
      <c r="O15" s="49">
        <f t="shared" si="0"/>
        <v>2590.7405792130712</v>
      </c>
      <c r="P15" s="49">
        <f t="shared" si="1"/>
        <v>593.58047921307138</v>
      </c>
      <c r="Q15" s="7"/>
      <c r="R15" s="88"/>
    </row>
    <row r="16" spans="1:18" ht="29.25" customHeight="1" x14ac:dyDescent="0.35">
      <c r="B16" s="42">
        <f t="shared" si="2"/>
        <v>43770</v>
      </c>
      <c r="C16" s="51">
        <v>10795.46</v>
      </c>
      <c r="D16" s="51">
        <v>1997.1600999999998</v>
      </c>
      <c r="E16" s="51">
        <v>1443.1160392140002</v>
      </c>
      <c r="F16" s="51">
        <v>0</v>
      </c>
      <c r="G16" s="51">
        <v>1115.1223015449998</v>
      </c>
      <c r="H16" s="51">
        <v>16.239115934071425</v>
      </c>
      <c r="I16" s="51">
        <v>40.455048599999998</v>
      </c>
      <c r="J16" s="51">
        <v>0</v>
      </c>
      <c r="K16" s="51">
        <v>0.10129897</v>
      </c>
      <c r="L16" s="51">
        <v>0</v>
      </c>
      <c r="M16" s="51">
        <v>0</v>
      </c>
      <c r="N16" s="51">
        <v>0</v>
      </c>
      <c r="O16" s="49">
        <f t="shared" si="0"/>
        <v>2615.033804263071</v>
      </c>
      <c r="P16" s="49">
        <f t="shared" si="1"/>
        <v>617.8737042630712</v>
      </c>
      <c r="Q16" s="7"/>
      <c r="R16" s="88"/>
    </row>
    <row r="17" spans="2:18" ht="29.25" customHeight="1" x14ac:dyDescent="0.35">
      <c r="B17" s="42">
        <f t="shared" si="2"/>
        <v>43771</v>
      </c>
      <c r="C17" s="51">
        <v>10795.46</v>
      </c>
      <c r="D17" s="51">
        <v>1997.1600999999998</v>
      </c>
      <c r="E17" s="51">
        <v>1443.102226342</v>
      </c>
      <c r="F17" s="51">
        <v>0</v>
      </c>
      <c r="G17" s="51">
        <v>1040.2971721010001</v>
      </c>
      <c r="H17" s="51">
        <v>16.239115934071425</v>
      </c>
      <c r="I17" s="51">
        <v>39.7679282</v>
      </c>
      <c r="J17" s="51">
        <v>0</v>
      </c>
      <c r="K17" s="51">
        <v>0.10129897</v>
      </c>
      <c r="L17" s="51">
        <v>0</v>
      </c>
      <c r="M17" s="51">
        <v>0</v>
      </c>
      <c r="N17" s="51">
        <v>0</v>
      </c>
      <c r="O17" s="49">
        <f t="shared" si="0"/>
        <v>2539.507741547071</v>
      </c>
      <c r="P17" s="49">
        <f t="shared" si="1"/>
        <v>542.34764154707113</v>
      </c>
      <c r="Q17" s="7"/>
      <c r="R17" s="88"/>
    </row>
    <row r="18" spans="2:18" ht="29.25" customHeight="1" x14ac:dyDescent="0.35">
      <c r="B18" s="42">
        <f t="shared" si="2"/>
        <v>43772</v>
      </c>
      <c r="C18" s="51">
        <v>10795.46</v>
      </c>
      <c r="D18" s="51">
        <v>1997.1600999999998</v>
      </c>
      <c r="E18" s="51">
        <v>1443.088413469</v>
      </c>
      <c r="F18" s="51">
        <v>0</v>
      </c>
      <c r="G18" s="51">
        <v>1040.4622494160001</v>
      </c>
      <c r="H18" s="51">
        <v>16.239115934071425</v>
      </c>
      <c r="I18" s="51">
        <v>38.930778199999999</v>
      </c>
      <c r="J18" s="51">
        <v>0</v>
      </c>
      <c r="K18" s="51">
        <v>0.10129897</v>
      </c>
      <c r="L18" s="51">
        <v>0</v>
      </c>
      <c r="M18" s="51">
        <v>0</v>
      </c>
      <c r="N18" s="51">
        <v>0</v>
      </c>
      <c r="O18" s="49">
        <f t="shared" si="0"/>
        <v>2538.8218559890711</v>
      </c>
      <c r="P18" s="49">
        <f t="shared" si="1"/>
        <v>541.66175598907125</v>
      </c>
      <c r="Q18" s="7"/>
      <c r="R18" s="88"/>
    </row>
    <row r="19" spans="2:18" ht="29.25" customHeight="1" x14ac:dyDescent="0.35">
      <c r="B19" s="42">
        <f t="shared" si="2"/>
        <v>43773</v>
      </c>
      <c r="C19" s="51">
        <v>10795.46</v>
      </c>
      <c r="D19" s="51">
        <v>1997.1600999999998</v>
      </c>
      <c r="E19" s="51">
        <v>1557.1722610920001</v>
      </c>
      <c r="F19" s="51">
        <v>0</v>
      </c>
      <c r="G19" s="51">
        <v>1040.6273267299998</v>
      </c>
      <c r="H19" s="51">
        <v>16.239115934071425</v>
      </c>
      <c r="I19" s="51">
        <v>41.188854499999998</v>
      </c>
      <c r="J19" s="51">
        <v>0</v>
      </c>
      <c r="K19" s="51">
        <v>0.10129897</v>
      </c>
      <c r="L19" s="51">
        <v>0</v>
      </c>
      <c r="M19" s="51">
        <v>0</v>
      </c>
      <c r="N19" s="51">
        <v>0</v>
      </c>
      <c r="O19" s="49">
        <f t="shared" ref="O19" si="3">SUM(E19:N19)</f>
        <v>2655.3288572260712</v>
      </c>
      <c r="P19" s="49">
        <f t="shared" ref="P19" si="4">O19-D19</f>
        <v>658.16875722607142</v>
      </c>
      <c r="Q19" s="7"/>
      <c r="R19" s="88"/>
    </row>
    <row r="20" spans="2:18" ht="29.25" customHeight="1" x14ac:dyDescent="0.35">
      <c r="B20" s="42">
        <f t="shared" si="2"/>
        <v>43774</v>
      </c>
      <c r="C20" s="51">
        <v>10795.46</v>
      </c>
      <c r="D20" s="51">
        <v>1997.1600999999998</v>
      </c>
      <c r="E20" s="51">
        <v>1570.10323958</v>
      </c>
      <c r="F20" s="51">
        <v>0</v>
      </c>
      <c r="G20" s="51">
        <v>1040.792404045</v>
      </c>
      <c r="H20" s="51">
        <v>16.239115934071425</v>
      </c>
      <c r="I20" s="51">
        <v>50.321573100000002</v>
      </c>
      <c r="J20" s="51">
        <v>0</v>
      </c>
      <c r="K20" s="51">
        <v>0.10129897</v>
      </c>
      <c r="L20" s="51">
        <v>0</v>
      </c>
      <c r="M20" s="51">
        <v>0</v>
      </c>
      <c r="N20" s="51">
        <v>0</v>
      </c>
      <c r="O20" s="49">
        <f t="shared" ref="O20" si="5">SUM(E20:N20)</f>
        <v>2677.5576316290712</v>
      </c>
      <c r="P20" s="49">
        <f t="shared" ref="P20" si="6">O20-D20</f>
        <v>680.39753162907141</v>
      </c>
      <c r="Q20" s="7"/>
      <c r="R20" s="88"/>
    </row>
    <row r="21" spans="2:18" ht="29.25" customHeight="1" x14ac:dyDescent="0.35">
      <c r="B21" s="42">
        <f t="shared" si="2"/>
        <v>43775</v>
      </c>
      <c r="C21" s="51">
        <v>10795.46</v>
      </c>
      <c r="D21" s="51">
        <v>1997.1600999999998</v>
      </c>
      <c r="E21" s="51">
        <v>1532.0842180690001</v>
      </c>
      <c r="F21" s="51">
        <v>0</v>
      </c>
      <c r="G21" s="51">
        <v>1040.957481358</v>
      </c>
      <c r="H21" s="51">
        <v>16.239115934071425</v>
      </c>
      <c r="I21" s="51">
        <v>55.396816700000002</v>
      </c>
      <c r="J21" s="51">
        <v>0</v>
      </c>
      <c r="K21" s="51">
        <v>0.10129897</v>
      </c>
      <c r="L21" s="51">
        <v>0</v>
      </c>
      <c r="M21" s="51">
        <v>0</v>
      </c>
      <c r="N21" s="51">
        <v>0</v>
      </c>
      <c r="O21" s="49">
        <f t="shared" ref="O21" si="7">SUM(E21:N21)</f>
        <v>2644.7789310310709</v>
      </c>
      <c r="P21" s="49">
        <f t="shared" ref="P21" si="8">O21-D21</f>
        <v>647.61883103107107</v>
      </c>
      <c r="Q21" s="7"/>
      <c r="R21" s="88"/>
    </row>
    <row r="22" spans="2:18" ht="29.25" customHeight="1" x14ac:dyDescent="0.35">
      <c r="B22" s="42">
        <f t="shared" si="2"/>
        <v>43776</v>
      </c>
      <c r="C22" s="51">
        <v>10795.46</v>
      </c>
      <c r="D22" s="51">
        <v>1997.1600999999998</v>
      </c>
      <c r="E22" s="51">
        <v>1563.065196557</v>
      </c>
      <c r="F22" s="51">
        <v>0</v>
      </c>
      <c r="G22" s="51">
        <v>1041.122558672</v>
      </c>
      <c r="H22" s="51">
        <v>16.239115934071425</v>
      </c>
      <c r="I22" s="51">
        <v>56.286113499999999</v>
      </c>
      <c r="J22" s="51">
        <v>0</v>
      </c>
      <c r="K22" s="51">
        <v>0.10129897</v>
      </c>
      <c r="L22" s="51">
        <v>0</v>
      </c>
      <c r="M22" s="51">
        <v>0</v>
      </c>
      <c r="N22" s="51">
        <v>0</v>
      </c>
      <c r="O22" s="49">
        <f t="shared" ref="O22:O23" si="9">SUM(E22:N22)</f>
        <v>2676.8142836330708</v>
      </c>
      <c r="P22" s="49">
        <f t="shared" ref="P22:P23" si="10">O22-D22</f>
        <v>679.65418363307094</v>
      </c>
      <c r="Q22" s="7"/>
      <c r="R22" s="88"/>
    </row>
    <row r="23" spans="2:18" ht="29.25" customHeight="1" x14ac:dyDescent="0.35">
      <c r="B23" s="42">
        <f t="shared" si="2"/>
        <v>43777</v>
      </c>
      <c r="C23" s="51">
        <v>10795.46</v>
      </c>
      <c r="D23" s="51">
        <v>1997.1600999999998</v>
      </c>
      <c r="E23" s="51">
        <v>1551.0461750459999</v>
      </c>
      <c r="F23" s="51">
        <v>0</v>
      </c>
      <c r="G23" s="51">
        <v>1041.2876359859999</v>
      </c>
      <c r="H23" s="51">
        <v>16.239115934071425</v>
      </c>
      <c r="I23" s="51">
        <v>55.283469099999998</v>
      </c>
      <c r="J23" s="51">
        <v>0</v>
      </c>
      <c r="K23" s="51">
        <v>0.10129897</v>
      </c>
      <c r="L23" s="51">
        <v>0</v>
      </c>
      <c r="M23" s="51">
        <v>0</v>
      </c>
      <c r="N23" s="51">
        <v>0</v>
      </c>
      <c r="O23" s="49">
        <f t="shared" si="9"/>
        <v>2663.9576950360711</v>
      </c>
      <c r="P23" s="49">
        <f t="shared" si="10"/>
        <v>666.79759503607124</v>
      </c>
      <c r="Q23" s="7"/>
      <c r="R23" s="88"/>
    </row>
    <row r="24" spans="2:18" ht="29.25" customHeight="1" x14ac:dyDescent="0.35">
      <c r="B24" s="41" t="s">
        <v>4</v>
      </c>
      <c r="C24" s="51">
        <v>0</v>
      </c>
      <c r="D24" s="50">
        <f t="shared" ref="D24:O24" si="11">SUM(D10:D23)</f>
        <v>27960.241400000003</v>
      </c>
      <c r="E24" s="50">
        <f>SUM(E10:E23)</f>
        <v>19857.737924984001</v>
      </c>
      <c r="F24" s="50">
        <f t="shared" si="11"/>
        <v>0</v>
      </c>
      <c r="G24" s="50">
        <f>SUM(G10:G23)</f>
        <v>14637.995074970999</v>
      </c>
      <c r="H24" s="50">
        <f t="shared" si="11"/>
        <v>227.34762307700001</v>
      </c>
      <c r="I24" s="50">
        <f t="shared" si="11"/>
        <v>677.45229930000005</v>
      </c>
      <c r="J24" s="50">
        <f t="shared" si="11"/>
        <v>0</v>
      </c>
      <c r="K24" s="50">
        <f t="shared" si="11"/>
        <v>1.4181855800000001</v>
      </c>
      <c r="L24" s="50">
        <f t="shared" si="11"/>
        <v>0</v>
      </c>
      <c r="M24" s="50">
        <f t="shared" si="11"/>
        <v>0</v>
      </c>
      <c r="N24" s="50">
        <f t="shared" si="11"/>
        <v>0</v>
      </c>
      <c r="O24" s="50">
        <f t="shared" si="11"/>
        <v>35401.951107911991</v>
      </c>
      <c r="P24" s="50">
        <f>SUM(P10:P23)</f>
        <v>7441.7097079119976</v>
      </c>
      <c r="Q24" s="7"/>
    </row>
    <row r="25" spans="2:18" ht="29.25" customHeight="1" x14ac:dyDescent="0.35">
      <c r="B25" s="41" t="s">
        <v>3</v>
      </c>
      <c r="C25" s="51"/>
      <c r="D25" s="50">
        <f t="shared" ref="D25:O25" si="12">AVERAGE(D10:D23)</f>
        <v>1997.1601000000003</v>
      </c>
      <c r="E25" s="50">
        <f>AVERAGE(E10:E23)</f>
        <v>1418.4098517845716</v>
      </c>
      <c r="F25" s="50">
        <v>0</v>
      </c>
      <c r="G25" s="50">
        <f>AVERAGE(G10:G23)</f>
        <v>1045.5710767836429</v>
      </c>
      <c r="H25" s="50">
        <f t="shared" si="12"/>
        <v>16.239115934071428</v>
      </c>
      <c r="I25" s="50">
        <f t="shared" si="12"/>
        <v>48.389449950000007</v>
      </c>
      <c r="J25" s="50">
        <f t="shared" si="12"/>
        <v>0</v>
      </c>
      <c r="K25" s="50">
        <f t="shared" si="12"/>
        <v>0.10129897</v>
      </c>
      <c r="L25" s="50">
        <f t="shared" si="12"/>
        <v>0</v>
      </c>
      <c r="M25" s="50">
        <f t="shared" si="12"/>
        <v>0</v>
      </c>
      <c r="N25" s="50">
        <f t="shared" si="12"/>
        <v>0</v>
      </c>
      <c r="O25" s="50">
        <f t="shared" si="12"/>
        <v>2528.710793422285</v>
      </c>
      <c r="P25" s="50">
        <f>AVERAGE(P10:P23)</f>
        <v>531.55069342228558</v>
      </c>
      <c r="Q25" s="7"/>
    </row>
    <row r="26" spans="2:18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8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8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8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2:18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2:18" ht="18.75" x14ac:dyDescent="0.3">
      <c r="B31" s="5"/>
      <c r="C31" s="1"/>
      <c r="D31" s="1"/>
      <c r="E31" s="1"/>
      <c r="F31" s="1"/>
      <c r="G31" s="1"/>
      <c r="H31" s="22"/>
      <c r="I31" s="22"/>
      <c r="J31" s="22"/>
      <c r="K31" s="22"/>
      <c r="L31" s="22"/>
      <c r="M31" s="22"/>
      <c r="N31" s="22"/>
      <c r="O31" s="22"/>
      <c r="P31" s="22"/>
      <c r="Q31" s="5"/>
    </row>
    <row r="32" spans="2:18" ht="18.75" x14ac:dyDescent="0.3">
      <c r="B32" s="5"/>
      <c r="C32" s="1"/>
      <c r="D32" s="1"/>
      <c r="E32" s="1"/>
      <c r="F32" s="1"/>
      <c r="G32" s="1"/>
      <c r="H32" s="22"/>
      <c r="I32" s="2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7" top="0.75" bottom="0.75" header="0.3" footer="0.3"/>
  <pageSetup paperSize="9" orientation="portrait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zoomScale="50" zoomScaleNormal="50" workbookViewId="0"/>
  </sheetViews>
  <sheetFormatPr defaultRowHeight="15" x14ac:dyDescent="0.25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1.5703125" customWidth="1"/>
    <col min="10" max="10" width="12.85546875" customWidth="1"/>
    <col min="11" max="11" width="40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5.5703125" customWidth="1"/>
  </cols>
  <sheetData>
    <row r="1" spans="1:18" ht="23.25" x14ac:dyDescent="0.35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  <c r="Q1" s="1"/>
    </row>
    <row r="2" spans="1:18" ht="23.25" x14ac:dyDescent="0.35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29"/>
      <c r="L2" s="51"/>
      <c r="M2" s="84"/>
      <c r="N2" s="85"/>
      <c r="O2" s="85"/>
      <c r="P2" s="85"/>
      <c r="Q2" s="1"/>
    </row>
    <row r="3" spans="1:18" ht="21" x14ac:dyDescent="0.35">
      <c r="B3" s="45" t="s">
        <v>52</v>
      </c>
      <c r="C3" s="1"/>
      <c r="D3" s="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"/>
    </row>
    <row r="4" spans="1:18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133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3"/>
    </row>
    <row r="5" spans="1:18" ht="21" x14ac:dyDescent="0.35">
      <c r="B5" s="45" t="s">
        <v>50</v>
      </c>
      <c r="C5" s="1"/>
      <c r="D5" s="3"/>
      <c r="E5" s="2"/>
      <c r="F5" s="11"/>
      <c r="G5" s="11"/>
      <c r="H5" s="11"/>
      <c r="I5" s="11"/>
      <c r="J5" s="11"/>
      <c r="K5" s="11"/>
      <c r="L5" s="2"/>
      <c r="M5" s="2"/>
      <c r="N5" s="2"/>
      <c r="O5" s="2"/>
      <c r="P5" s="2"/>
      <c r="Q5" s="3"/>
    </row>
    <row r="6" spans="1:18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1:18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1:18" s="33" customFormat="1" ht="126" customHeight="1" x14ac:dyDescent="0.25">
      <c r="B8" s="34" t="s">
        <v>21</v>
      </c>
      <c r="C8" s="35" t="s">
        <v>134</v>
      </c>
      <c r="D8" s="35" t="s">
        <v>23</v>
      </c>
      <c r="E8" s="34" t="s">
        <v>24</v>
      </c>
      <c r="F8" s="34" t="s">
        <v>25</v>
      </c>
      <c r="G8" s="34" t="s">
        <v>26</v>
      </c>
      <c r="H8" s="40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1:18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1:18" ht="29.25" customHeight="1" x14ac:dyDescent="0.35">
      <c r="B10" s="42">
        <v>43778</v>
      </c>
      <c r="C10" s="51">
        <v>11048.93</v>
      </c>
      <c r="D10" s="51">
        <v>2044.05205</v>
      </c>
      <c r="E10" s="51">
        <v>1551.0271535339998</v>
      </c>
      <c r="F10" s="51">
        <v>0</v>
      </c>
      <c r="G10" s="51">
        <v>1041.4527132999999</v>
      </c>
      <c r="H10" s="51">
        <v>2.399515359714274</v>
      </c>
      <c r="I10" s="51">
        <v>59.855136244000008</v>
      </c>
      <c r="J10" s="51">
        <v>0</v>
      </c>
      <c r="K10" s="51">
        <v>0.10129897</v>
      </c>
      <c r="L10" s="51">
        <v>0</v>
      </c>
      <c r="M10" s="51">
        <v>0</v>
      </c>
      <c r="N10" s="51">
        <v>0</v>
      </c>
      <c r="O10" s="49">
        <f t="shared" ref="O10:O23" si="0">SUM(E10:N10)</f>
        <v>2654.8358174077139</v>
      </c>
      <c r="P10" s="49">
        <f t="shared" ref="P10:P23" si="1">O10-D10</f>
        <v>610.78376740771387</v>
      </c>
      <c r="Q10" s="7"/>
    </row>
    <row r="11" spans="1:18" ht="29.25" customHeight="1" x14ac:dyDescent="0.35">
      <c r="B11" s="42">
        <f>B10+1</f>
        <v>43779</v>
      </c>
      <c r="C11" s="51">
        <v>11048.93</v>
      </c>
      <c r="D11" s="51">
        <v>2044.05205</v>
      </c>
      <c r="E11" s="51">
        <v>1551.0081320229999</v>
      </c>
      <c r="F11" s="51">
        <v>0</v>
      </c>
      <c r="G11" s="51">
        <v>1041.6177906139999</v>
      </c>
      <c r="H11" s="51">
        <v>2.399515359714274</v>
      </c>
      <c r="I11" s="51">
        <v>58.880566244000008</v>
      </c>
      <c r="J11" s="51">
        <v>0</v>
      </c>
      <c r="K11" s="51">
        <v>0.10129897</v>
      </c>
      <c r="L11" s="51">
        <v>0</v>
      </c>
      <c r="M11" s="51">
        <v>0</v>
      </c>
      <c r="N11" s="51">
        <v>0</v>
      </c>
      <c r="O11" s="49">
        <f t="shared" si="0"/>
        <v>2654.0073032107139</v>
      </c>
      <c r="P11" s="49">
        <f t="shared" si="1"/>
        <v>609.95525321071386</v>
      </c>
      <c r="Q11" s="7"/>
    </row>
    <row r="12" spans="1:18" ht="29.25" customHeight="1" x14ac:dyDescent="0.35">
      <c r="B12" s="42">
        <f>B11+1</f>
        <v>43780</v>
      </c>
      <c r="C12" s="51">
        <v>11048.93</v>
      </c>
      <c r="D12" s="51">
        <v>2044.05205</v>
      </c>
      <c r="E12" s="51">
        <v>1452.951546213</v>
      </c>
      <c r="F12" s="51">
        <v>0</v>
      </c>
      <c r="G12" s="51">
        <v>1041.7828679280001</v>
      </c>
      <c r="H12" s="51">
        <v>2.399515359714274</v>
      </c>
      <c r="I12" s="51">
        <v>59.754974244000003</v>
      </c>
      <c r="J12" s="51">
        <v>0</v>
      </c>
      <c r="K12" s="51">
        <v>0.10129897</v>
      </c>
      <c r="L12" s="51">
        <v>0</v>
      </c>
      <c r="M12" s="51">
        <v>0</v>
      </c>
      <c r="N12" s="51">
        <v>0</v>
      </c>
      <c r="O12" s="49">
        <f t="shared" si="0"/>
        <v>2556.9902027147145</v>
      </c>
      <c r="P12" s="49">
        <f t="shared" si="1"/>
        <v>512.93815271471453</v>
      </c>
      <c r="Q12" s="7"/>
    </row>
    <row r="13" spans="1:18" ht="29.25" customHeight="1" x14ac:dyDescent="0.35">
      <c r="B13" s="42">
        <f t="shared" ref="B13:B23" si="2">B12+1</f>
        <v>43781</v>
      </c>
      <c r="C13" s="51">
        <v>11048.93</v>
      </c>
      <c r="D13" s="51">
        <v>2044.05205</v>
      </c>
      <c r="E13" s="51">
        <v>1452.9326617790002</v>
      </c>
      <c r="F13" s="51">
        <v>0</v>
      </c>
      <c r="G13" s="51">
        <v>1041.9479452420001</v>
      </c>
      <c r="H13" s="51">
        <v>2.399515359714274</v>
      </c>
      <c r="I13" s="51">
        <v>64.898546044</v>
      </c>
      <c r="J13" s="51">
        <v>0</v>
      </c>
      <c r="K13" s="51">
        <v>0.10129897</v>
      </c>
      <c r="L13" s="51">
        <v>0</v>
      </c>
      <c r="M13" s="51">
        <v>0</v>
      </c>
      <c r="N13" s="51">
        <v>0</v>
      </c>
      <c r="O13" s="49">
        <f t="shared" si="0"/>
        <v>2562.2799673947143</v>
      </c>
      <c r="P13" s="49">
        <f t="shared" si="1"/>
        <v>518.22791739471427</v>
      </c>
      <c r="Q13" s="7"/>
      <c r="R13" s="78"/>
    </row>
    <row r="14" spans="1:18" ht="29.25" customHeight="1" x14ac:dyDescent="0.35">
      <c r="B14" s="42">
        <f t="shared" si="2"/>
        <v>43782</v>
      </c>
      <c r="C14" s="51">
        <v>11048.93</v>
      </c>
      <c r="D14" s="51">
        <v>2044.05205</v>
      </c>
      <c r="E14" s="51">
        <v>1582.9510674879998</v>
      </c>
      <c r="F14" s="51">
        <v>0</v>
      </c>
      <c r="G14" s="51">
        <v>1042.113022556</v>
      </c>
      <c r="H14" s="51">
        <v>2.399515359714274</v>
      </c>
      <c r="I14" s="51">
        <v>61.478597144000005</v>
      </c>
      <c r="J14" s="51">
        <v>0</v>
      </c>
      <c r="K14" s="51">
        <v>0.10129897</v>
      </c>
      <c r="L14" s="51">
        <v>0</v>
      </c>
      <c r="M14" s="51">
        <v>0</v>
      </c>
      <c r="N14" s="51">
        <v>0</v>
      </c>
      <c r="O14" s="49">
        <f t="shared" si="0"/>
        <v>2689.043501517714</v>
      </c>
      <c r="P14" s="49">
        <f t="shared" si="1"/>
        <v>644.99145151771404</v>
      </c>
      <c r="Q14" s="7"/>
    </row>
    <row r="15" spans="1:18" ht="29.25" customHeight="1" x14ac:dyDescent="0.35">
      <c r="A15" s="90"/>
      <c r="B15" s="42">
        <f t="shared" si="2"/>
        <v>43783</v>
      </c>
      <c r="C15" s="51">
        <v>11048.93</v>
      </c>
      <c r="D15" s="51">
        <v>2044.05205</v>
      </c>
      <c r="E15" s="51">
        <v>1592.9320459770001</v>
      </c>
      <c r="F15" s="51">
        <v>0</v>
      </c>
      <c r="G15" s="51">
        <v>1042.278099869</v>
      </c>
      <c r="H15" s="51">
        <v>2.399515359714274</v>
      </c>
      <c r="I15" s="51">
        <v>58.730002044000003</v>
      </c>
      <c r="J15" s="51">
        <v>0</v>
      </c>
      <c r="K15" s="51">
        <v>0.10129897</v>
      </c>
      <c r="L15" s="51">
        <v>0</v>
      </c>
      <c r="M15" s="51">
        <v>0</v>
      </c>
      <c r="N15" s="51">
        <v>0</v>
      </c>
      <c r="O15" s="49">
        <f t="shared" si="0"/>
        <v>2696.440962219714</v>
      </c>
      <c r="P15" s="49">
        <f>O15-D15</f>
        <v>652.38891221971403</v>
      </c>
      <c r="Q15" s="7"/>
    </row>
    <row r="16" spans="1:18" ht="29.25" customHeight="1" x14ac:dyDescent="0.35">
      <c r="B16" s="42">
        <f t="shared" si="2"/>
        <v>43784</v>
      </c>
      <c r="C16" s="51">
        <v>11048.93</v>
      </c>
      <c r="D16" s="51">
        <v>2044.05205</v>
      </c>
      <c r="E16" s="51">
        <v>1505.913024465</v>
      </c>
      <c r="F16" s="51">
        <v>0</v>
      </c>
      <c r="G16" s="51">
        <v>1092.4366711809998</v>
      </c>
      <c r="H16" s="51">
        <v>2.399515359714274</v>
      </c>
      <c r="I16" s="51">
        <v>60.362665544000002</v>
      </c>
      <c r="J16" s="51">
        <v>0</v>
      </c>
      <c r="K16" s="51">
        <v>0.10129897</v>
      </c>
      <c r="L16" s="51">
        <v>0</v>
      </c>
      <c r="M16" s="51">
        <v>0</v>
      </c>
      <c r="N16" s="51">
        <v>0</v>
      </c>
      <c r="O16" s="49">
        <f t="shared" si="0"/>
        <v>2661.2131755197138</v>
      </c>
      <c r="P16" s="49">
        <f t="shared" si="1"/>
        <v>617.16112551971378</v>
      </c>
      <c r="Q16" s="7"/>
    </row>
    <row r="17" spans="2:17" ht="29.25" customHeight="1" x14ac:dyDescent="0.35">
      <c r="B17" s="42">
        <f t="shared" si="2"/>
        <v>43785</v>
      </c>
      <c r="C17" s="51">
        <v>11048.93</v>
      </c>
      <c r="D17" s="51">
        <v>2044.05205</v>
      </c>
      <c r="E17" s="51">
        <v>1505.8940029540001</v>
      </c>
      <c r="F17" s="51">
        <v>0</v>
      </c>
      <c r="G17" s="51">
        <v>1042.6082544970002</v>
      </c>
      <c r="H17" s="51">
        <v>2.399515359714274</v>
      </c>
      <c r="I17" s="51">
        <v>55.984165349999998</v>
      </c>
      <c r="J17" s="51">
        <v>0</v>
      </c>
      <c r="K17" s="51">
        <v>9.5234470000000002E-2</v>
      </c>
      <c r="L17" s="51">
        <v>0</v>
      </c>
      <c r="M17" s="51">
        <v>0</v>
      </c>
      <c r="N17" s="51">
        <v>0</v>
      </c>
      <c r="O17" s="49">
        <f t="shared" si="0"/>
        <v>2606.9811726307144</v>
      </c>
      <c r="P17" s="49">
        <f t="shared" si="1"/>
        <v>562.92912263071435</v>
      </c>
      <c r="Q17" s="7"/>
    </row>
    <row r="18" spans="2:17" ht="29.25" customHeight="1" x14ac:dyDescent="0.35">
      <c r="B18" s="42">
        <f t="shared" si="2"/>
        <v>43786</v>
      </c>
      <c r="C18" s="51">
        <v>11048.93</v>
      </c>
      <c r="D18" s="51">
        <v>2044.05205</v>
      </c>
      <c r="E18" s="51">
        <v>1505.8749814419998</v>
      </c>
      <c r="F18" s="51">
        <v>0</v>
      </c>
      <c r="G18" s="51">
        <v>1042.7733318120002</v>
      </c>
      <c r="H18" s="51">
        <v>2.399515359714274</v>
      </c>
      <c r="I18" s="51">
        <v>55.319700349999998</v>
      </c>
      <c r="J18" s="51">
        <v>0</v>
      </c>
      <c r="K18" s="51">
        <v>9.5234470000000002E-2</v>
      </c>
      <c r="L18" s="51">
        <v>0</v>
      </c>
      <c r="M18" s="51">
        <v>0</v>
      </c>
      <c r="N18" s="51">
        <v>0</v>
      </c>
      <c r="O18" s="49">
        <f t="shared" si="0"/>
        <v>2606.4627634337139</v>
      </c>
      <c r="P18" s="49">
        <f t="shared" si="1"/>
        <v>562.41071343371391</v>
      </c>
      <c r="Q18" s="7"/>
    </row>
    <row r="19" spans="2:17" ht="29.25" customHeight="1" x14ac:dyDescent="0.35">
      <c r="B19" s="42">
        <f t="shared" si="2"/>
        <v>43787</v>
      </c>
      <c r="C19" s="51">
        <v>11048.93</v>
      </c>
      <c r="D19" s="51">
        <v>2044.05205</v>
      </c>
      <c r="E19" s="51">
        <v>1563.8559599309999</v>
      </c>
      <c r="F19" s="51">
        <v>0</v>
      </c>
      <c r="G19" s="51">
        <v>1042.9384091249999</v>
      </c>
      <c r="H19" s="51">
        <v>2.399515359714274</v>
      </c>
      <c r="I19" s="51">
        <v>57.581796449999999</v>
      </c>
      <c r="J19" s="51">
        <v>0</v>
      </c>
      <c r="K19" s="51">
        <v>1.5234470000000002E-2</v>
      </c>
      <c r="L19" s="51">
        <v>0</v>
      </c>
      <c r="M19" s="51">
        <v>0</v>
      </c>
      <c r="N19" s="51">
        <v>0</v>
      </c>
      <c r="O19" s="49">
        <f t="shared" si="0"/>
        <v>2666.7909153357141</v>
      </c>
      <c r="P19" s="49">
        <f t="shared" si="1"/>
        <v>622.73886533571408</v>
      </c>
      <c r="Q19" s="7"/>
    </row>
    <row r="20" spans="2:17" ht="29.25" customHeight="1" x14ac:dyDescent="0.35">
      <c r="B20" s="42">
        <f t="shared" si="2"/>
        <v>43788</v>
      </c>
      <c r="C20" s="51">
        <v>11048.93</v>
      </c>
      <c r="D20" s="51">
        <v>2044.05205</v>
      </c>
      <c r="E20" s="51">
        <v>1602.8369384189998</v>
      </c>
      <c r="F20" s="51">
        <v>0</v>
      </c>
      <c r="G20" s="51">
        <v>1043.1034864390001</v>
      </c>
      <c r="H20" s="51">
        <v>2.399515359714274</v>
      </c>
      <c r="I20" s="51">
        <v>60.865662144000005</v>
      </c>
      <c r="J20" s="51">
        <v>0</v>
      </c>
      <c r="K20" s="51">
        <v>1.5234470000000002E-2</v>
      </c>
      <c r="L20" s="51">
        <v>0</v>
      </c>
      <c r="M20" s="51">
        <v>0</v>
      </c>
      <c r="N20" s="51">
        <v>0</v>
      </c>
      <c r="O20" s="49">
        <f t="shared" si="0"/>
        <v>2709.2208368317142</v>
      </c>
      <c r="P20" s="49">
        <f t="shared" si="1"/>
        <v>665.16878683171421</v>
      </c>
      <c r="Q20" s="7"/>
    </row>
    <row r="21" spans="2:17" ht="29.25" customHeight="1" x14ac:dyDescent="0.35">
      <c r="B21" s="42">
        <f t="shared" si="2"/>
        <v>43789</v>
      </c>
      <c r="C21" s="51">
        <v>11048.93</v>
      </c>
      <c r="D21" s="51">
        <v>2044.05205</v>
      </c>
      <c r="E21" s="51">
        <v>1600.8179169080001</v>
      </c>
      <c r="F21" s="51">
        <v>0</v>
      </c>
      <c r="G21" s="51">
        <v>1043.2685637530001</v>
      </c>
      <c r="H21" s="51">
        <v>2.399515359714274</v>
      </c>
      <c r="I21" s="51">
        <v>60.152613944000002</v>
      </c>
      <c r="J21" s="51">
        <v>0</v>
      </c>
      <c r="K21" s="51">
        <v>1.5234470000000002E-2</v>
      </c>
      <c r="L21" s="51">
        <v>0</v>
      </c>
      <c r="M21" s="51">
        <v>0</v>
      </c>
      <c r="N21" s="51">
        <v>0</v>
      </c>
      <c r="O21" s="49">
        <f t="shared" si="0"/>
        <v>2706.6538444347148</v>
      </c>
      <c r="P21" s="49">
        <f t="shared" si="1"/>
        <v>662.60179443471475</v>
      </c>
      <c r="Q21" s="7"/>
    </row>
    <row r="22" spans="2:17" ht="29.25" customHeight="1" x14ac:dyDescent="0.35">
      <c r="B22" s="42">
        <f t="shared" si="2"/>
        <v>43790</v>
      </c>
      <c r="C22" s="51">
        <v>11048.93</v>
      </c>
      <c r="D22" s="51">
        <v>2044.05205</v>
      </c>
      <c r="E22" s="51">
        <v>1529.660191103</v>
      </c>
      <c r="F22" s="51">
        <v>0</v>
      </c>
      <c r="G22" s="51">
        <v>1043.4336410670001</v>
      </c>
      <c r="H22" s="51">
        <v>2.399515359714274</v>
      </c>
      <c r="I22" s="51">
        <v>62.042971844000007</v>
      </c>
      <c r="J22" s="51">
        <v>0</v>
      </c>
      <c r="K22" s="51">
        <v>1.4460470000000001E-2</v>
      </c>
      <c r="L22" s="51">
        <v>0</v>
      </c>
      <c r="M22" s="51">
        <v>0</v>
      </c>
      <c r="N22" s="51">
        <v>0</v>
      </c>
      <c r="O22" s="49">
        <f t="shared" si="0"/>
        <v>2637.5507798437143</v>
      </c>
      <c r="P22" s="49">
        <f t="shared" si="1"/>
        <v>593.49872984371427</v>
      </c>
      <c r="Q22" s="7"/>
    </row>
    <row r="23" spans="2:17" ht="29.25" customHeight="1" x14ac:dyDescent="0.35">
      <c r="B23" s="42">
        <f t="shared" si="2"/>
        <v>43791</v>
      </c>
      <c r="C23" s="51">
        <v>11048.93</v>
      </c>
      <c r="D23" s="51">
        <v>2044.05205</v>
      </c>
      <c r="E23" s="51">
        <v>1666.957865286</v>
      </c>
      <c r="F23" s="51">
        <v>0</v>
      </c>
      <c r="G23" s="51">
        <v>1043.598718381</v>
      </c>
      <c r="H23" s="51">
        <v>2.399515359714274</v>
      </c>
      <c r="I23" s="51">
        <v>60.843330844000008</v>
      </c>
      <c r="J23" s="51">
        <v>0</v>
      </c>
      <c r="K23" s="51">
        <v>1.4460470000000001E-2</v>
      </c>
      <c r="L23" s="51">
        <v>0</v>
      </c>
      <c r="M23" s="51">
        <v>0</v>
      </c>
      <c r="N23" s="51">
        <v>0</v>
      </c>
      <c r="O23" s="49">
        <f t="shared" si="0"/>
        <v>2773.8138903407144</v>
      </c>
      <c r="P23" s="49">
        <f t="shared" si="1"/>
        <v>729.76184034071434</v>
      </c>
      <c r="Q23" s="7"/>
    </row>
    <row r="24" spans="2:17" ht="29.25" customHeight="1" x14ac:dyDescent="0.35">
      <c r="B24" s="41" t="s">
        <v>4</v>
      </c>
      <c r="C24" s="51">
        <v>0</v>
      </c>
      <c r="D24" s="50">
        <f t="shared" ref="D24:O24" si="3">SUM(D10:D23)</f>
        <v>28616.728699999992</v>
      </c>
      <c r="E24" s="50">
        <f>SUM(E10:E23)</f>
        <v>21665.613487522001</v>
      </c>
      <c r="F24" s="50">
        <f>SUM(F10:F23)</f>
        <v>0</v>
      </c>
      <c r="G24" s="50">
        <f>SUM(G10:G23)</f>
        <v>14645.353515764</v>
      </c>
      <c r="H24" s="50">
        <f t="shared" si="3"/>
        <v>33.59321503599984</v>
      </c>
      <c r="I24" s="50">
        <f t="shared" si="3"/>
        <v>836.75072843399994</v>
      </c>
      <c r="J24" s="50">
        <f t="shared" si="3"/>
        <v>0</v>
      </c>
      <c r="K24" s="50">
        <f t="shared" si="3"/>
        <v>0.97418607999999984</v>
      </c>
      <c r="L24" s="50">
        <f t="shared" si="3"/>
        <v>0</v>
      </c>
      <c r="M24" s="50">
        <f t="shared" si="3"/>
        <v>0</v>
      </c>
      <c r="N24" s="50">
        <f t="shared" si="3"/>
        <v>0</v>
      </c>
      <c r="O24" s="50">
        <f t="shared" si="3"/>
        <v>37182.285132836005</v>
      </c>
      <c r="P24" s="50">
        <f>SUM(P10:P23)</f>
        <v>8565.5564328359978</v>
      </c>
      <c r="Q24" s="7"/>
    </row>
    <row r="25" spans="2:17" ht="29.25" customHeight="1" x14ac:dyDescent="0.35">
      <c r="B25" s="41" t="s">
        <v>3</v>
      </c>
      <c r="C25" s="51"/>
      <c r="D25" s="50">
        <f t="shared" ref="D25:O25" si="4">AVERAGE(D10:D23)</f>
        <v>2044.0520499999996</v>
      </c>
      <c r="E25" s="50">
        <f>AVERAGE(E10:E23)</f>
        <v>1547.5438205372859</v>
      </c>
      <c r="F25" s="50">
        <v>0</v>
      </c>
      <c r="G25" s="50">
        <f>AVERAGE(G10:G23)</f>
        <v>1046.0966796974285</v>
      </c>
      <c r="H25" s="50">
        <f t="shared" si="4"/>
        <v>2.3995153597142744</v>
      </c>
      <c r="I25" s="50">
        <f t="shared" si="4"/>
        <v>59.767909173857142</v>
      </c>
      <c r="J25" s="50">
        <f t="shared" si="4"/>
        <v>0</v>
      </c>
      <c r="K25" s="50">
        <f t="shared" si="4"/>
        <v>6.9584719999999989E-2</v>
      </c>
      <c r="L25" s="50">
        <f t="shared" si="4"/>
        <v>0</v>
      </c>
      <c r="M25" s="50">
        <f t="shared" si="4"/>
        <v>0</v>
      </c>
      <c r="N25" s="50">
        <f t="shared" si="4"/>
        <v>0</v>
      </c>
      <c r="O25" s="50">
        <f t="shared" si="4"/>
        <v>2655.8775094882863</v>
      </c>
      <c r="P25" s="50">
        <f>AVERAGE(P10:P23)</f>
        <v>611.82545948828556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1"/>
      <c r="G31" s="1"/>
      <c r="H31" s="22"/>
      <c r="I31" s="22"/>
      <c r="J31" s="22"/>
      <c r="K31" s="22"/>
      <c r="L31" s="22"/>
      <c r="M31" s="22"/>
      <c r="N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1"/>
      <c r="G32" s="1"/>
      <c r="H32" s="22"/>
      <c r="I32" s="2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7" top="0.75" bottom="0.75" header="0.3" footer="0.3"/>
  <pageSetup paperSize="9" orientation="portrait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zoomScale="50" zoomScaleNormal="50" workbookViewId="0"/>
  </sheetViews>
  <sheetFormatPr defaultRowHeight="15" x14ac:dyDescent="0.25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1.5703125" customWidth="1"/>
    <col min="10" max="10" width="12.85546875" customWidth="1"/>
    <col min="11" max="11" width="40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5.5703125" customWidth="1"/>
  </cols>
  <sheetData>
    <row r="1" spans="1:18" ht="23.25" x14ac:dyDescent="0.35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  <c r="Q1" s="1"/>
    </row>
    <row r="2" spans="1:18" ht="23.25" x14ac:dyDescent="0.35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29"/>
      <c r="L2" s="51"/>
      <c r="M2" s="84"/>
      <c r="N2" s="85"/>
      <c r="O2" s="85"/>
      <c r="P2" s="85"/>
      <c r="Q2" s="1"/>
    </row>
    <row r="3" spans="1:18" ht="21" x14ac:dyDescent="0.35">
      <c r="B3" s="45" t="s">
        <v>52</v>
      </c>
      <c r="C3" s="1"/>
      <c r="D3" s="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"/>
    </row>
    <row r="4" spans="1:18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136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3"/>
    </row>
    <row r="5" spans="1:18" ht="21" x14ac:dyDescent="0.35">
      <c r="B5" s="45" t="s">
        <v>50</v>
      </c>
      <c r="C5" s="1"/>
      <c r="D5" s="3"/>
      <c r="E5" s="2"/>
      <c r="F5" s="11"/>
      <c r="G5" s="11"/>
      <c r="H5" s="11"/>
      <c r="I5" s="11"/>
      <c r="J5" s="11"/>
      <c r="K5" s="11"/>
      <c r="L5" s="2"/>
      <c r="M5" s="2"/>
      <c r="N5" s="2"/>
      <c r="O5" s="2"/>
      <c r="P5" s="2"/>
      <c r="Q5" s="3"/>
    </row>
    <row r="6" spans="1:18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1:18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1:18" s="33" customFormat="1" ht="126" customHeight="1" x14ac:dyDescent="0.25">
      <c r="B8" s="34" t="s">
        <v>21</v>
      </c>
      <c r="C8" s="35" t="s">
        <v>137</v>
      </c>
      <c r="D8" s="35" t="s">
        <v>23</v>
      </c>
      <c r="E8" s="59" t="s">
        <v>24</v>
      </c>
      <c r="F8" s="34" t="s">
        <v>25</v>
      </c>
      <c r="G8" s="59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1:18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1:18" ht="29.25" customHeight="1" x14ac:dyDescent="0.35">
      <c r="B10" s="94">
        <v>43792</v>
      </c>
      <c r="C10" s="95">
        <v>11389.71</v>
      </c>
      <c r="D10" s="95">
        <v>2107.0963499999998</v>
      </c>
      <c r="E10" s="95">
        <v>1686.939687755</v>
      </c>
      <c r="F10" s="96">
        <v>0</v>
      </c>
      <c r="G10" s="95">
        <v>1043.763795695</v>
      </c>
      <c r="H10" s="95">
        <v>2.9159458261428841</v>
      </c>
      <c r="I10" s="95">
        <v>59.318775244000008</v>
      </c>
      <c r="J10" s="95">
        <v>0</v>
      </c>
      <c r="K10" s="95">
        <v>1.4460470000000001E-2</v>
      </c>
      <c r="L10" s="95">
        <v>0</v>
      </c>
      <c r="M10" s="95">
        <v>0</v>
      </c>
      <c r="N10" s="95">
        <v>0</v>
      </c>
      <c r="O10" s="97">
        <f t="shared" ref="O10:O15" si="0">SUM(E10:N10)</f>
        <v>2792.9526649901427</v>
      </c>
      <c r="P10" s="97">
        <f t="shared" ref="P10:P15" si="1">O10-D10</f>
        <v>685.85631499014289</v>
      </c>
      <c r="Q10" s="7"/>
    </row>
    <row r="11" spans="1:18" ht="29.25" customHeight="1" x14ac:dyDescent="0.35">
      <c r="B11" s="94">
        <f>B10+1</f>
        <v>43793</v>
      </c>
      <c r="C11" s="95">
        <v>11389.71</v>
      </c>
      <c r="D11" s="95">
        <v>2107.0963499999998</v>
      </c>
      <c r="E11" s="95">
        <v>1686.9187538520002</v>
      </c>
      <c r="F11" s="96">
        <v>0</v>
      </c>
      <c r="G11" s="95">
        <v>1043.928873009</v>
      </c>
      <c r="H11" s="95">
        <v>2.9159458261428841</v>
      </c>
      <c r="I11" s="95">
        <v>58.340160544000007</v>
      </c>
      <c r="J11" s="95">
        <v>0</v>
      </c>
      <c r="K11" s="95">
        <v>1.4460470000000001E-2</v>
      </c>
      <c r="L11" s="95">
        <v>0</v>
      </c>
      <c r="M11" s="95">
        <v>0</v>
      </c>
      <c r="N11" s="95">
        <v>0</v>
      </c>
      <c r="O11" s="97">
        <f t="shared" si="0"/>
        <v>2792.1181937011429</v>
      </c>
      <c r="P11" s="97">
        <f t="shared" si="1"/>
        <v>685.0218437011431</v>
      </c>
      <c r="Q11" s="7"/>
    </row>
    <row r="12" spans="1:18" ht="29.25" customHeight="1" x14ac:dyDescent="0.35">
      <c r="B12" s="94">
        <f>B11+1</f>
        <v>43794</v>
      </c>
      <c r="C12" s="95">
        <v>11389.71</v>
      </c>
      <c r="D12" s="95">
        <v>2107.0963499999998</v>
      </c>
      <c r="E12" s="95">
        <v>1602.0588946369999</v>
      </c>
      <c r="F12" s="95">
        <v>0</v>
      </c>
      <c r="G12" s="95">
        <v>1044.0939503229999</v>
      </c>
      <c r="H12" s="95">
        <v>2.9159458261428841</v>
      </c>
      <c r="I12" s="95">
        <v>61.808345944000003</v>
      </c>
      <c r="J12" s="95">
        <v>0</v>
      </c>
      <c r="K12" s="95">
        <v>1.4460470000000001E-2</v>
      </c>
      <c r="L12" s="95">
        <v>0</v>
      </c>
      <c r="M12" s="95">
        <v>0</v>
      </c>
      <c r="N12" s="95">
        <v>0</v>
      </c>
      <c r="O12" s="97">
        <f t="shared" si="0"/>
        <v>2710.8915972001428</v>
      </c>
      <c r="P12" s="97">
        <f t="shared" si="1"/>
        <v>603.79524720014297</v>
      </c>
      <c r="Q12" s="7"/>
    </row>
    <row r="13" spans="1:18" ht="29.25" customHeight="1" x14ac:dyDescent="0.35">
      <c r="B13" s="94">
        <f t="shared" ref="B13:B23" si="2">B12+1</f>
        <v>43795</v>
      </c>
      <c r="C13" s="95">
        <v>11389.71</v>
      </c>
      <c r="D13" s="95">
        <v>2107.0963499999998</v>
      </c>
      <c r="E13" s="95">
        <v>1827.037276668</v>
      </c>
      <c r="F13" s="95">
        <v>0</v>
      </c>
      <c r="G13" s="95">
        <v>1044.2590276360002</v>
      </c>
      <c r="H13" s="95">
        <v>2.9159458261428841</v>
      </c>
      <c r="I13" s="95">
        <v>62.190212444000004</v>
      </c>
      <c r="J13" s="95">
        <v>0</v>
      </c>
      <c r="K13" s="95">
        <v>1.4210470000000001E-2</v>
      </c>
      <c r="L13" s="95">
        <v>0</v>
      </c>
      <c r="M13" s="95">
        <v>0</v>
      </c>
      <c r="N13" s="95">
        <v>0</v>
      </c>
      <c r="O13" s="97">
        <f t="shared" si="0"/>
        <v>2936.4166730441425</v>
      </c>
      <c r="P13" s="97">
        <f t="shared" si="1"/>
        <v>829.3203230441427</v>
      </c>
      <c r="Q13" s="7"/>
      <c r="R13" s="78"/>
    </row>
    <row r="14" spans="1:18" ht="29.25" customHeight="1" x14ac:dyDescent="0.35">
      <c r="B14" s="94">
        <f t="shared" si="2"/>
        <v>43796</v>
      </c>
      <c r="C14" s="95">
        <v>11389.71</v>
      </c>
      <c r="D14" s="95">
        <v>2107.0963499999998</v>
      </c>
      <c r="E14" s="95">
        <v>1837.0156586979999</v>
      </c>
      <c r="F14" s="95">
        <v>0</v>
      </c>
      <c r="G14" s="95">
        <v>994.61107706900009</v>
      </c>
      <c r="H14" s="95">
        <v>2.9159458261428841</v>
      </c>
      <c r="I14" s="95">
        <v>55.756059944000008</v>
      </c>
      <c r="J14" s="95">
        <v>0</v>
      </c>
      <c r="K14" s="95">
        <v>1.4210470000000001E-2</v>
      </c>
      <c r="L14" s="95">
        <v>0</v>
      </c>
      <c r="M14" s="95">
        <v>0</v>
      </c>
      <c r="N14" s="95">
        <v>0</v>
      </c>
      <c r="O14" s="97">
        <f t="shared" si="0"/>
        <v>2890.3129520071425</v>
      </c>
      <c r="P14" s="97">
        <f t="shared" si="1"/>
        <v>783.21660200714268</v>
      </c>
      <c r="Q14" s="7"/>
    </row>
    <row r="15" spans="1:18" ht="29.25" customHeight="1" x14ac:dyDescent="0.35">
      <c r="A15" s="90"/>
      <c r="B15" s="94">
        <f t="shared" si="2"/>
        <v>43797</v>
      </c>
      <c r="C15" s="95">
        <v>11389.71</v>
      </c>
      <c r="D15" s="95">
        <v>2107.0963499999998</v>
      </c>
      <c r="E15" s="95">
        <v>1650.9792584320001</v>
      </c>
      <c r="F15" s="95">
        <v>0</v>
      </c>
      <c r="G15" s="95">
        <v>994.76725094799997</v>
      </c>
      <c r="H15" s="95">
        <v>2.9159458261428841</v>
      </c>
      <c r="I15" s="95">
        <v>51.022375700000005</v>
      </c>
      <c r="J15" s="95">
        <v>0</v>
      </c>
      <c r="K15" s="95">
        <v>1.4210470000000001E-2</v>
      </c>
      <c r="L15" s="95">
        <v>0</v>
      </c>
      <c r="M15" s="95">
        <v>0</v>
      </c>
      <c r="N15" s="95">
        <v>0</v>
      </c>
      <c r="O15" s="97">
        <f t="shared" si="0"/>
        <v>2699.6990413761428</v>
      </c>
      <c r="P15" s="97">
        <f t="shared" si="1"/>
        <v>592.60269137614296</v>
      </c>
      <c r="Q15" s="7"/>
    </row>
    <row r="16" spans="1:18" ht="29.25" customHeight="1" x14ac:dyDescent="0.35">
      <c r="B16" s="94">
        <f t="shared" si="2"/>
        <v>43798</v>
      </c>
      <c r="C16" s="95">
        <v>11389.71</v>
      </c>
      <c r="D16" s="95">
        <v>2107.0963499999998</v>
      </c>
      <c r="E16" s="95">
        <v>1531.442346373</v>
      </c>
      <c r="F16" s="95">
        <v>0</v>
      </c>
      <c r="G16" s="95">
        <v>1166.734469772</v>
      </c>
      <c r="H16" s="95">
        <v>2.9159458261428841</v>
      </c>
      <c r="I16" s="95">
        <v>45.390607100000004</v>
      </c>
      <c r="J16" s="95">
        <v>0</v>
      </c>
      <c r="K16" s="95">
        <v>1.4210470000000001E-2</v>
      </c>
      <c r="L16" s="95">
        <v>0</v>
      </c>
      <c r="M16" s="95">
        <v>0</v>
      </c>
      <c r="N16" s="95">
        <v>0</v>
      </c>
      <c r="O16" s="97">
        <f t="shared" ref="O16:O23" si="3">SUM(E16:N16)</f>
        <v>2746.4975795411428</v>
      </c>
      <c r="P16" s="97">
        <f t="shared" ref="P16:P23" si="4">O16-D16</f>
        <v>639.40122954114304</v>
      </c>
      <c r="Q16" s="7"/>
    </row>
    <row r="17" spans="2:17" ht="29.25" customHeight="1" x14ac:dyDescent="0.35">
      <c r="B17" s="94">
        <f t="shared" si="2"/>
        <v>43799</v>
      </c>
      <c r="C17" s="95">
        <v>11389.71</v>
      </c>
      <c r="D17" s="95">
        <v>2107.0963499999998</v>
      </c>
      <c r="E17" s="95">
        <v>1641.4210771379999</v>
      </c>
      <c r="F17" s="95">
        <v>0</v>
      </c>
      <c r="G17" s="95">
        <v>1041.9022867150004</v>
      </c>
      <c r="H17" s="95">
        <v>2.9159458261428841</v>
      </c>
      <c r="I17" s="95">
        <v>41.061617600000005</v>
      </c>
      <c r="J17" s="95">
        <v>0</v>
      </c>
      <c r="K17" s="95">
        <v>1.3410470000000001E-2</v>
      </c>
      <c r="L17" s="95">
        <v>0</v>
      </c>
      <c r="M17" s="95">
        <v>0</v>
      </c>
      <c r="N17" s="95">
        <v>0</v>
      </c>
      <c r="O17" s="97">
        <f t="shared" si="3"/>
        <v>2727.3143377491429</v>
      </c>
      <c r="P17" s="97">
        <f t="shared" si="4"/>
        <v>620.21798774914305</v>
      </c>
      <c r="Q17" s="7"/>
    </row>
    <row r="18" spans="2:17" ht="29.25" customHeight="1" x14ac:dyDescent="0.35">
      <c r="B18" s="94">
        <f t="shared" si="2"/>
        <v>43800</v>
      </c>
      <c r="C18" s="95">
        <v>11389.71</v>
      </c>
      <c r="D18" s="95">
        <v>2107.0963499999998</v>
      </c>
      <c r="E18" s="95">
        <v>1641.3998079029998</v>
      </c>
      <c r="F18" s="95">
        <v>0</v>
      </c>
      <c r="G18" s="95">
        <v>1042.05537252</v>
      </c>
      <c r="H18" s="95">
        <v>2.9159458261428841</v>
      </c>
      <c r="I18" s="95">
        <v>39.756827600000008</v>
      </c>
      <c r="J18" s="95">
        <v>0</v>
      </c>
      <c r="K18" s="95">
        <v>1.3410470000000001E-2</v>
      </c>
      <c r="L18" s="95">
        <v>0</v>
      </c>
      <c r="M18" s="95">
        <v>0</v>
      </c>
      <c r="N18" s="95">
        <v>0</v>
      </c>
      <c r="O18" s="97">
        <f t="shared" si="3"/>
        <v>2726.1413643191427</v>
      </c>
      <c r="P18" s="97">
        <f t="shared" si="4"/>
        <v>619.04501431914287</v>
      </c>
      <c r="Q18" s="7"/>
    </row>
    <row r="19" spans="2:17" ht="29.25" customHeight="1" x14ac:dyDescent="0.35">
      <c r="B19" s="94">
        <f t="shared" si="2"/>
        <v>43801</v>
      </c>
      <c r="C19" s="95">
        <v>11389.71</v>
      </c>
      <c r="D19" s="95">
        <v>2107.0963499999998</v>
      </c>
      <c r="E19" s="95">
        <v>1856.3462886679999</v>
      </c>
      <c r="F19" s="95">
        <v>0</v>
      </c>
      <c r="G19" s="95">
        <v>853.96430569500001</v>
      </c>
      <c r="H19" s="95">
        <v>2.9159458261428841</v>
      </c>
      <c r="I19" s="95">
        <v>39.807809500000005</v>
      </c>
      <c r="J19" s="95">
        <v>0</v>
      </c>
      <c r="K19" s="95">
        <v>1.3410470000000001E-2</v>
      </c>
      <c r="L19" s="95">
        <v>0</v>
      </c>
      <c r="M19" s="95">
        <v>0</v>
      </c>
      <c r="N19" s="95">
        <v>0</v>
      </c>
      <c r="O19" s="97">
        <f t="shared" si="3"/>
        <v>2753.0477601591429</v>
      </c>
      <c r="P19" s="97">
        <f t="shared" si="4"/>
        <v>645.95141015914305</v>
      </c>
      <c r="Q19" s="7"/>
    </row>
    <row r="20" spans="2:17" ht="29.25" customHeight="1" x14ac:dyDescent="0.35">
      <c r="B20" s="94">
        <f t="shared" si="2"/>
        <v>43802</v>
      </c>
      <c r="C20" s="95">
        <v>11389.71</v>
      </c>
      <c r="D20" s="95">
        <v>2107.0963499999998</v>
      </c>
      <c r="E20" s="95">
        <v>1746.3250194330001</v>
      </c>
      <c r="F20" s="95">
        <v>0</v>
      </c>
      <c r="G20" s="95">
        <v>854.08390513900008</v>
      </c>
      <c r="H20" s="95">
        <v>2.9159458261428841</v>
      </c>
      <c r="I20" s="95">
        <v>41.787010800000004</v>
      </c>
      <c r="J20" s="95">
        <v>0</v>
      </c>
      <c r="K20" s="95">
        <v>1.3410470000000001E-2</v>
      </c>
      <c r="L20" s="95">
        <v>0</v>
      </c>
      <c r="M20" s="95">
        <v>0</v>
      </c>
      <c r="N20" s="95">
        <v>0</v>
      </c>
      <c r="O20" s="97">
        <f t="shared" si="3"/>
        <v>2645.1252916681433</v>
      </c>
      <c r="P20" s="97">
        <f t="shared" si="4"/>
        <v>538.02894166814349</v>
      </c>
      <c r="Q20" s="7"/>
    </row>
    <row r="21" spans="2:17" ht="29.25" customHeight="1" x14ac:dyDescent="0.35">
      <c r="B21" s="94">
        <f t="shared" si="2"/>
        <v>43803</v>
      </c>
      <c r="C21" s="95">
        <v>11389.71</v>
      </c>
      <c r="D21" s="95">
        <v>2107.0963499999998</v>
      </c>
      <c r="E21" s="95">
        <v>1761.336000198</v>
      </c>
      <c r="F21" s="95">
        <v>0</v>
      </c>
      <c r="G21" s="95">
        <v>854.20350458200016</v>
      </c>
      <c r="H21" s="95">
        <v>2.9159458261428841</v>
      </c>
      <c r="I21" s="95">
        <v>43.344510600000007</v>
      </c>
      <c r="J21" s="95">
        <v>0</v>
      </c>
      <c r="K21" s="95">
        <v>1.1410469999999999E-2</v>
      </c>
      <c r="L21" s="95">
        <v>0</v>
      </c>
      <c r="M21" s="95">
        <v>0</v>
      </c>
      <c r="N21" s="95">
        <v>0</v>
      </c>
      <c r="O21" s="97">
        <f t="shared" si="3"/>
        <v>2661.8113716761432</v>
      </c>
      <c r="P21" s="97">
        <f t="shared" si="4"/>
        <v>554.71502167614335</v>
      </c>
      <c r="Q21" s="7"/>
    </row>
    <row r="22" spans="2:17" ht="29.25" customHeight="1" x14ac:dyDescent="0.35">
      <c r="B22" s="94">
        <f t="shared" si="2"/>
        <v>43804</v>
      </c>
      <c r="C22" s="95">
        <v>11389.71</v>
      </c>
      <c r="D22" s="95">
        <v>2107.0963499999998</v>
      </c>
      <c r="E22" s="95">
        <v>1711.3147309629999</v>
      </c>
      <c r="F22" s="95">
        <v>0</v>
      </c>
      <c r="G22" s="95">
        <v>964.52215725700012</v>
      </c>
      <c r="H22" s="95">
        <v>2.9159458261428841</v>
      </c>
      <c r="I22" s="95">
        <v>52.936048922000005</v>
      </c>
      <c r="J22" s="95">
        <v>0</v>
      </c>
      <c r="K22" s="95">
        <v>1.1410469999999999E-2</v>
      </c>
      <c r="L22" s="95">
        <v>0</v>
      </c>
      <c r="M22" s="95">
        <v>0</v>
      </c>
      <c r="N22" s="95">
        <v>0</v>
      </c>
      <c r="O22" s="97">
        <f t="shared" si="3"/>
        <v>2731.700293438143</v>
      </c>
      <c r="P22" s="97">
        <f t="shared" si="4"/>
        <v>624.60394343814323</v>
      </c>
      <c r="Q22" s="7"/>
    </row>
    <row r="23" spans="2:17" ht="29.25" customHeight="1" x14ac:dyDescent="0.35">
      <c r="B23" s="94">
        <f t="shared" si="2"/>
        <v>43805</v>
      </c>
      <c r="C23" s="95">
        <v>11389.71</v>
      </c>
      <c r="D23" s="95">
        <v>2107.0963499999998</v>
      </c>
      <c r="E23" s="95">
        <v>1731.3943726529999</v>
      </c>
      <c r="F23" s="95">
        <v>0</v>
      </c>
      <c r="G23" s="95">
        <v>999.54410221900002</v>
      </c>
      <c r="H23" s="95">
        <v>2.9159458261428841</v>
      </c>
      <c r="I23" s="95">
        <v>61.264530000000001</v>
      </c>
      <c r="J23" s="95">
        <v>0</v>
      </c>
      <c r="K23" s="95">
        <v>1.1410469999999999E-2</v>
      </c>
      <c r="L23" s="95">
        <v>0</v>
      </c>
      <c r="M23" s="95">
        <v>0</v>
      </c>
      <c r="N23" s="95">
        <v>0</v>
      </c>
      <c r="O23" s="97">
        <f t="shared" si="3"/>
        <v>2795.1303611681428</v>
      </c>
      <c r="P23" s="97">
        <f t="shared" si="4"/>
        <v>688.03401116814302</v>
      </c>
      <c r="Q23" s="7"/>
    </row>
    <row r="24" spans="2:17" ht="29.25" customHeight="1" x14ac:dyDescent="0.35">
      <c r="B24" s="98" t="s">
        <v>4</v>
      </c>
      <c r="C24" s="95"/>
      <c r="D24" s="99">
        <f t="shared" ref="D24:O24" si="5">SUM(D10:D23)</f>
        <v>29499.348899999997</v>
      </c>
      <c r="E24" s="99">
        <f>SUM(E10:E23)</f>
        <v>23911.929173371002</v>
      </c>
      <c r="F24" s="99">
        <f>SUM(F10:F23)</f>
        <v>0</v>
      </c>
      <c r="G24" s="99">
        <f>SUM(G10:G23)</f>
        <v>13942.434078579003</v>
      </c>
      <c r="H24" s="99">
        <f t="shared" si="5"/>
        <v>40.82324156600037</v>
      </c>
      <c r="I24" s="99">
        <f t="shared" si="5"/>
        <v>713.78489194200017</v>
      </c>
      <c r="J24" s="99">
        <f t="shared" si="5"/>
        <v>0</v>
      </c>
      <c r="K24" s="99">
        <f t="shared" si="5"/>
        <v>0.18809658000000004</v>
      </c>
      <c r="L24" s="99">
        <f t="shared" si="5"/>
        <v>0</v>
      </c>
      <c r="M24" s="99">
        <f t="shared" si="5"/>
        <v>0</v>
      </c>
      <c r="N24" s="99">
        <f t="shared" si="5"/>
        <v>0</v>
      </c>
      <c r="O24" s="99">
        <f t="shared" si="5"/>
        <v>38609.159482037998</v>
      </c>
      <c r="P24" s="99">
        <f>SUM(P10:P23)</f>
        <v>9109.8105820380024</v>
      </c>
      <c r="Q24" s="7"/>
    </row>
    <row r="25" spans="2:17" ht="29.25" customHeight="1" x14ac:dyDescent="0.35">
      <c r="B25" s="98" t="s">
        <v>3</v>
      </c>
      <c r="C25" s="95"/>
      <c r="D25" s="99">
        <f t="shared" ref="D25:O25" si="6">AVERAGE(D10:D23)</f>
        <v>2107.0963499999998</v>
      </c>
      <c r="E25" s="99">
        <f>AVERAGE(E10:E23)</f>
        <v>1707.9949409550716</v>
      </c>
      <c r="F25" s="99">
        <v>0</v>
      </c>
      <c r="G25" s="99">
        <f>AVERAGE(G10:G23)</f>
        <v>995.88814846992875</v>
      </c>
      <c r="H25" s="99">
        <f t="shared" si="6"/>
        <v>2.9159458261428837</v>
      </c>
      <c r="I25" s="99">
        <f t="shared" si="6"/>
        <v>50.984635138714296</v>
      </c>
      <c r="J25" s="99">
        <f t="shared" si="6"/>
        <v>0</v>
      </c>
      <c r="K25" s="99">
        <f t="shared" si="6"/>
        <v>1.3435470000000003E-2</v>
      </c>
      <c r="L25" s="99">
        <f t="shared" si="6"/>
        <v>0</v>
      </c>
      <c r="M25" s="99">
        <f t="shared" si="6"/>
        <v>0</v>
      </c>
      <c r="N25" s="99">
        <f t="shared" si="6"/>
        <v>0</v>
      </c>
      <c r="O25" s="99">
        <f t="shared" si="6"/>
        <v>2757.7971058598569</v>
      </c>
      <c r="P25" s="99">
        <f>AVERAGE(P10:P23)</f>
        <v>650.70075585985728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1"/>
      <c r="G31" s="1"/>
      <c r="H31" s="22"/>
      <c r="I31" s="22"/>
      <c r="J31" s="22"/>
      <c r="K31" s="22"/>
      <c r="L31" s="22"/>
      <c r="M31" s="22"/>
      <c r="N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1"/>
      <c r="G32" s="1"/>
      <c r="H32" s="22"/>
      <c r="I32" s="2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7" top="0.75" bottom="0.75" header="0.3" footer="0.3"/>
  <pageSetup paperSize="9" orientation="portrait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zoomScale="50" zoomScaleNormal="50" workbookViewId="0"/>
  </sheetViews>
  <sheetFormatPr defaultRowHeight="15" x14ac:dyDescent="0.25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6.5703125" bestFit="1" customWidth="1"/>
    <col min="10" max="10" width="12.85546875" customWidth="1"/>
    <col min="11" max="11" width="40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bestFit="1" customWidth="1"/>
  </cols>
  <sheetData>
    <row r="1" spans="1:18" ht="23.25" x14ac:dyDescent="0.35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  <c r="Q1" s="1"/>
    </row>
    <row r="2" spans="1:18" ht="23.25" x14ac:dyDescent="0.35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29"/>
      <c r="L2" s="51"/>
      <c r="M2" s="84"/>
      <c r="N2" s="85"/>
      <c r="O2" s="85"/>
      <c r="P2" s="85"/>
      <c r="Q2" s="1"/>
    </row>
    <row r="3" spans="1:18" ht="21" x14ac:dyDescent="0.35">
      <c r="B3" s="45" t="s">
        <v>52</v>
      </c>
      <c r="C3" s="1"/>
      <c r="D3" s="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"/>
    </row>
    <row r="4" spans="1:18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139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3"/>
    </row>
    <row r="5" spans="1:18" ht="21" x14ac:dyDescent="0.35">
      <c r="B5" s="45" t="s">
        <v>50</v>
      </c>
      <c r="C5" s="1"/>
      <c r="D5" s="3"/>
      <c r="E5" s="2"/>
      <c r="F5" s="11"/>
      <c r="G5" s="11"/>
      <c r="H5" s="11"/>
      <c r="I5" s="11"/>
      <c r="J5" s="11"/>
      <c r="K5" s="11"/>
      <c r="L5" s="2"/>
      <c r="M5" s="2"/>
      <c r="N5" s="2"/>
      <c r="O5" s="2"/>
      <c r="P5" s="2"/>
      <c r="Q5" s="3"/>
    </row>
    <row r="6" spans="1:18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1:18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1:18" s="33" customFormat="1" ht="126" customHeight="1" x14ac:dyDescent="0.25">
      <c r="B8" s="34" t="s">
        <v>21</v>
      </c>
      <c r="C8" s="35" t="s">
        <v>138</v>
      </c>
      <c r="D8" s="35" t="s">
        <v>23</v>
      </c>
      <c r="E8" s="34" t="s">
        <v>24</v>
      </c>
      <c r="F8" s="34" t="s">
        <v>25</v>
      </c>
      <c r="G8" s="34" t="s">
        <v>26</v>
      </c>
      <c r="H8" s="40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1:18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1:18" ht="29.25" customHeight="1" x14ac:dyDescent="0.35">
      <c r="B10" s="42">
        <v>43806</v>
      </c>
      <c r="C10" s="51">
        <v>11543.97</v>
      </c>
      <c r="D10" s="51">
        <v>2135.63445</v>
      </c>
      <c r="E10" s="51">
        <v>1676.2721924929999</v>
      </c>
      <c r="F10" s="51">
        <v>0</v>
      </c>
      <c r="G10" s="51">
        <v>964.790660667</v>
      </c>
      <c r="H10" s="51">
        <v>7.0605327161428635</v>
      </c>
      <c r="I10" s="51">
        <v>56.196395500000001</v>
      </c>
      <c r="J10" s="51">
        <v>0</v>
      </c>
      <c r="K10" s="51">
        <v>1.1410469999999999E-2</v>
      </c>
      <c r="L10" s="51">
        <v>0</v>
      </c>
      <c r="M10" s="51">
        <v>0</v>
      </c>
      <c r="N10" s="51">
        <v>0</v>
      </c>
      <c r="O10" s="49">
        <f t="shared" ref="O10:O15" si="0">SUM(E10:N10)</f>
        <v>2704.3311918461432</v>
      </c>
      <c r="P10" s="49">
        <f t="shared" ref="P10:P15" si="1">O10-D10</f>
        <v>568.69674184614314</v>
      </c>
      <c r="Q10" s="7"/>
    </row>
    <row r="11" spans="1:18" ht="29.25" customHeight="1" x14ac:dyDescent="0.35">
      <c r="B11" s="42">
        <f>B10+1</f>
        <v>43807</v>
      </c>
      <c r="C11" s="51">
        <v>11543.97</v>
      </c>
      <c r="D11" s="51">
        <v>2135.63445</v>
      </c>
      <c r="E11" s="51">
        <v>1676.2509232579998</v>
      </c>
      <c r="F11" s="51">
        <v>0</v>
      </c>
      <c r="G11" s="51">
        <v>964.92491237199988</v>
      </c>
      <c r="H11" s="51">
        <v>7.0605327161428635</v>
      </c>
      <c r="I11" s="51">
        <v>55.299905500000001</v>
      </c>
      <c r="J11" s="51">
        <v>0</v>
      </c>
      <c r="K11" s="51">
        <v>1.1410469999999999E-2</v>
      </c>
      <c r="L11" s="51">
        <v>0</v>
      </c>
      <c r="M11" s="51">
        <v>0</v>
      </c>
      <c r="N11" s="51">
        <v>0</v>
      </c>
      <c r="O11" s="49">
        <f t="shared" si="0"/>
        <v>2703.5476843161427</v>
      </c>
      <c r="P11" s="49">
        <f t="shared" si="1"/>
        <v>567.91323431614273</v>
      </c>
      <c r="Q11" s="7"/>
    </row>
    <row r="12" spans="1:18" ht="29.25" customHeight="1" x14ac:dyDescent="0.35">
      <c r="B12" s="42">
        <f>B11+1</f>
        <v>43808</v>
      </c>
      <c r="C12" s="51">
        <v>11543.97</v>
      </c>
      <c r="D12" s="51">
        <v>2135.63445</v>
      </c>
      <c r="E12" s="51">
        <v>1746.229654023</v>
      </c>
      <c r="F12" s="51">
        <v>0</v>
      </c>
      <c r="G12" s="51">
        <v>965.05916407699988</v>
      </c>
      <c r="H12" s="51">
        <v>7.0605327161428635</v>
      </c>
      <c r="I12" s="51">
        <v>64.159503820000012</v>
      </c>
      <c r="J12" s="51">
        <v>0</v>
      </c>
      <c r="K12" s="51">
        <v>1.1410469999999999E-2</v>
      </c>
      <c r="L12" s="51">
        <v>0</v>
      </c>
      <c r="M12" s="51">
        <v>0</v>
      </c>
      <c r="N12" s="51">
        <v>0</v>
      </c>
      <c r="O12" s="49">
        <f t="shared" si="0"/>
        <v>2782.5202651061427</v>
      </c>
      <c r="P12" s="49">
        <f t="shared" si="1"/>
        <v>646.88581510614267</v>
      </c>
      <c r="Q12" s="7"/>
    </row>
    <row r="13" spans="1:18" ht="29.25" customHeight="1" x14ac:dyDescent="0.35">
      <c r="B13" s="42">
        <f t="shared" ref="B13:B23" si="2">B12+1</f>
        <v>43809</v>
      </c>
      <c r="C13" s="51">
        <v>11543.97</v>
      </c>
      <c r="D13" s="51">
        <v>2135.63445</v>
      </c>
      <c r="E13" s="51">
        <v>1770.6901888049999</v>
      </c>
      <c r="F13" s="51">
        <v>0</v>
      </c>
      <c r="G13" s="51">
        <v>965.19341578199999</v>
      </c>
      <c r="H13" s="51">
        <v>7.0605327161428635</v>
      </c>
      <c r="I13" s="51">
        <v>69.477528399999997</v>
      </c>
      <c r="J13" s="51">
        <v>0</v>
      </c>
      <c r="K13" s="51">
        <v>1.1410469999999999E-2</v>
      </c>
      <c r="L13" s="51">
        <v>0</v>
      </c>
      <c r="M13" s="51">
        <v>0</v>
      </c>
      <c r="N13" s="51">
        <v>0</v>
      </c>
      <c r="O13" s="49">
        <f t="shared" si="0"/>
        <v>2812.433076173143</v>
      </c>
      <c r="P13" s="49">
        <f t="shared" si="1"/>
        <v>676.79862617314302</v>
      </c>
      <c r="Q13" s="93"/>
      <c r="R13" s="78"/>
    </row>
    <row r="14" spans="1:18" ht="29.25" customHeight="1" x14ac:dyDescent="0.35">
      <c r="B14" s="42">
        <f t="shared" si="2"/>
        <v>43810</v>
      </c>
      <c r="C14" s="51">
        <v>11543.97</v>
      </c>
      <c r="D14" s="51">
        <v>2135.63445</v>
      </c>
      <c r="E14" s="51">
        <v>1835.5615943749999</v>
      </c>
      <c r="F14" s="51">
        <v>0</v>
      </c>
      <c r="G14" s="51">
        <v>965.32766748699987</v>
      </c>
      <c r="H14" s="51">
        <v>7.0605327161428635</v>
      </c>
      <c r="I14" s="51">
        <v>70.7596317</v>
      </c>
      <c r="J14" s="51">
        <v>0</v>
      </c>
      <c r="K14" s="51">
        <v>1.1410469999999999E-2</v>
      </c>
      <c r="L14" s="51">
        <v>0</v>
      </c>
      <c r="M14" s="51">
        <v>0</v>
      </c>
      <c r="N14" s="51">
        <v>0</v>
      </c>
      <c r="O14" s="49">
        <f t="shared" si="0"/>
        <v>2878.720836748143</v>
      </c>
      <c r="P14" s="49">
        <f t="shared" si="1"/>
        <v>743.08638674814301</v>
      </c>
      <c r="Q14" s="7"/>
    </row>
    <row r="15" spans="1:18" ht="29.25" customHeight="1" x14ac:dyDescent="0.35">
      <c r="A15" s="90"/>
      <c r="B15" s="42">
        <f t="shared" si="2"/>
        <v>43811</v>
      </c>
      <c r="C15" s="51">
        <v>11543.97</v>
      </c>
      <c r="D15" s="51">
        <v>2135.63445</v>
      </c>
      <c r="E15" s="51">
        <v>1838.1658463179999</v>
      </c>
      <c r="F15" s="51">
        <v>0</v>
      </c>
      <c r="G15" s="51">
        <v>965.46191919199998</v>
      </c>
      <c r="H15" s="51">
        <v>7.0605327161428635</v>
      </c>
      <c r="I15" s="51">
        <v>69.063924999999998</v>
      </c>
      <c r="J15" s="51">
        <v>0</v>
      </c>
      <c r="K15" s="51">
        <v>1.1410469999999999E-2</v>
      </c>
      <c r="L15" s="51">
        <v>0</v>
      </c>
      <c r="M15" s="51">
        <v>0</v>
      </c>
      <c r="N15" s="51">
        <v>0</v>
      </c>
      <c r="O15" s="49">
        <f t="shared" si="0"/>
        <v>2879.7636336961427</v>
      </c>
      <c r="P15" s="49">
        <f t="shared" si="1"/>
        <v>744.12918369614272</v>
      </c>
      <c r="Q15" s="7"/>
    </row>
    <row r="16" spans="1:18" ht="29.25" customHeight="1" x14ac:dyDescent="0.35">
      <c r="B16" s="42">
        <f t="shared" si="2"/>
        <v>43812</v>
      </c>
      <c r="C16" s="51">
        <v>11543.97</v>
      </c>
      <c r="D16" s="51">
        <v>2135.63445</v>
      </c>
      <c r="E16" s="51">
        <v>1791.1445770820001</v>
      </c>
      <c r="F16" s="51">
        <v>0</v>
      </c>
      <c r="G16" s="51">
        <v>965.59617089699998</v>
      </c>
      <c r="H16" s="51">
        <v>7.0605327161428635</v>
      </c>
      <c r="I16" s="51">
        <v>70.1232495</v>
      </c>
      <c r="J16" s="51">
        <v>0</v>
      </c>
      <c r="K16" s="51">
        <v>1.1410469999999999E-2</v>
      </c>
      <c r="L16" s="51">
        <v>0</v>
      </c>
      <c r="M16" s="51">
        <v>0</v>
      </c>
      <c r="N16" s="51">
        <v>0</v>
      </c>
      <c r="O16" s="49">
        <f t="shared" ref="O16:O20" si="3">SUM(E16:N16)</f>
        <v>2833.9359406651429</v>
      </c>
      <c r="P16" s="49">
        <f t="shared" ref="P16:P20" si="4">O16-D16</f>
        <v>698.30149066514286</v>
      </c>
      <c r="Q16" s="79"/>
    </row>
    <row r="17" spans="2:17" ht="29.25" customHeight="1" x14ac:dyDescent="0.35">
      <c r="B17" s="42">
        <f t="shared" si="2"/>
        <v>43813</v>
      </c>
      <c r="C17" s="51">
        <v>11543.97</v>
      </c>
      <c r="D17" s="51">
        <v>2135.63445</v>
      </c>
      <c r="E17" s="51">
        <v>1791.123307848</v>
      </c>
      <c r="F17" s="51">
        <v>0</v>
      </c>
      <c r="G17" s="51">
        <v>965.73042260200009</v>
      </c>
      <c r="H17" s="51">
        <v>7.0605327161428635</v>
      </c>
      <c r="I17" s="51">
        <v>69.355649799999995</v>
      </c>
      <c r="J17" s="51">
        <v>0</v>
      </c>
      <c r="K17" s="51">
        <v>1.1410469999999999E-2</v>
      </c>
      <c r="L17" s="51">
        <v>0</v>
      </c>
      <c r="M17" s="51">
        <v>0</v>
      </c>
      <c r="N17" s="51">
        <v>0</v>
      </c>
      <c r="O17" s="49">
        <f t="shared" si="3"/>
        <v>2833.2813234361429</v>
      </c>
      <c r="P17" s="49">
        <f t="shared" si="4"/>
        <v>697.64687343614287</v>
      </c>
      <c r="Q17" s="7"/>
    </row>
    <row r="18" spans="2:17" ht="29.25" customHeight="1" x14ac:dyDescent="0.35">
      <c r="B18" s="42">
        <f t="shared" si="2"/>
        <v>43814</v>
      </c>
      <c r="C18" s="51">
        <v>11543.97</v>
      </c>
      <c r="D18" s="51">
        <v>2135.63445</v>
      </c>
      <c r="E18" s="51">
        <v>1791.1020386120003</v>
      </c>
      <c r="F18" s="51">
        <v>0</v>
      </c>
      <c r="G18" s="51">
        <v>965.86467430699997</v>
      </c>
      <c r="H18" s="51">
        <v>7.0605327161428635</v>
      </c>
      <c r="I18" s="51">
        <v>68.932319699999994</v>
      </c>
      <c r="J18" s="51">
        <v>0</v>
      </c>
      <c r="K18" s="51">
        <v>1.1410469999999999E-2</v>
      </c>
      <c r="L18" s="51">
        <v>0</v>
      </c>
      <c r="M18" s="51">
        <v>0</v>
      </c>
      <c r="N18" s="51">
        <v>0</v>
      </c>
      <c r="O18" s="49">
        <f t="shared" si="3"/>
        <v>2832.9709758051431</v>
      </c>
      <c r="P18" s="49">
        <f t="shared" si="4"/>
        <v>697.33652580514308</v>
      </c>
      <c r="Q18" s="7"/>
    </row>
    <row r="19" spans="2:17" ht="29.25" customHeight="1" x14ac:dyDescent="0.35">
      <c r="B19" s="42">
        <f t="shared" si="2"/>
        <v>43815</v>
      </c>
      <c r="C19" s="51">
        <v>11543.97</v>
      </c>
      <c r="D19" s="51">
        <v>2135.63445</v>
      </c>
      <c r="E19" s="51">
        <v>1691.080769378</v>
      </c>
      <c r="F19" s="51">
        <v>0</v>
      </c>
      <c r="G19" s="51">
        <v>1005.8012681169998</v>
      </c>
      <c r="H19" s="51">
        <v>7.0605327161428635</v>
      </c>
      <c r="I19" s="51">
        <v>71.836562200000003</v>
      </c>
      <c r="J19" s="51">
        <v>0</v>
      </c>
      <c r="K19" s="51">
        <v>1.1410469999999999E-2</v>
      </c>
      <c r="L19" s="51">
        <v>0</v>
      </c>
      <c r="M19" s="51">
        <v>0</v>
      </c>
      <c r="N19" s="51">
        <v>0</v>
      </c>
      <c r="O19" s="49">
        <f t="shared" si="3"/>
        <v>2775.7905428811432</v>
      </c>
      <c r="P19" s="49">
        <f t="shared" si="4"/>
        <v>640.15609288114319</v>
      </c>
      <c r="Q19" s="7"/>
    </row>
    <row r="20" spans="2:17" ht="29.25" customHeight="1" x14ac:dyDescent="0.35">
      <c r="B20" s="42">
        <f t="shared" si="2"/>
        <v>43816</v>
      </c>
      <c r="C20" s="51">
        <v>11543.97</v>
      </c>
      <c r="D20" s="51">
        <v>2135.63445</v>
      </c>
      <c r="E20" s="51">
        <v>1679.0595001420002</v>
      </c>
      <c r="F20" s="51">
        <v>0</v>
      </c>
      <c r="G20" s="51">
        <v>1005.940861927</v>
      </c>
      <c r="H20" s="51">
        <v>7.0605327161428635</v>
      </c>
      <c r="I20" s="51">
        <v>74.518654400000003</v>
      </c>
      <c r="J20" s="51">
        <v>0</v>
      </c>
      <c r="K20" s="51">
        <v>1.1410469999999999E-2</v>
      </c>
      <c r="L20" s="51">
        <v>0</v>
      </c>
      <c r="M20" s="51">
        <v>0</v>
      </c>
      <c r="N20" s="51">
        <v>0</v>
      </c>
      <c r="O20" s="49">
        <f t="shared" si="3"/>
        <v>2766.5909596551433</v>
      </c>
      <c r="P20" s="49">
        <f t="shared" si="4"/>
        <v>630.95650965514324</v>
      </c>
      <c r="Q20" s="7"/>
    </row>
    <row r="21" spans="2:17" ht="29.25" customHeight="1" x14ac:dyDescent="0.35">
      <c r="B21" s="42">
        <f t="shared" si="2"/>
        <v>43817</v>
      </c>
      <c r="C21" s="51">
        <v>11543.97</v>
      </c>
      <c r="D21" s="51">
        <v>2135.63445</v>
      </c>
      <c r="E21" s="51">
        <v>1782.0382309080003</v>
      </c>
      <c r="F21" s="51">
        <v>0</v>
      </c>
      <c r="G21" s="51">
        <v>1006.0804557369999</v>
      </c>
      <c r="H21" s="51">
        <v>7.0605327161428635</v>
      </c>
      <c r="I21" s="51">
        <v>78.028120799999996</v>
      </c>
      <c r="J21" s="51">
        <v>0</v>
      </c>
      <c r="K21" s="51">
        <v>1.1410469999999999E-2</v>
      </c>
      <c r="L21" s="51">
        <v>0</v>
      </c>
      <c r="M21" s="51">
        <v>0</v>
      </c>
      <c r="N21" s="51">
        <v>0</v>
      </c>
      <c r="O21" s="49">
        <f t="shared" ref="O21:O23" si="5">SUM(E21:N21)</f>
        <v>2873.2187506311434</v>
      </c>
      <c r="P21" s="49">
        <f t="shared" ref="P21:P23" si="6">O21-D21</f>
        <v>737.58430063114338</v>
      </c>
      <c r="Q21" s="7"/>
    </row>
    <row r="22" spans="2:17" ht="29.25" customHeight="1" x14ac:dyDescent="0.35">
      <c r="B22" s="42">
        <f t="shared" si="2"/>
        <v>43818</v>
      </c>
      <c r="C22" s="51">
        <v>11543.97</v>
      </c>
      <c r="D22" s="51">
        <v>2135.63445</v>
      </c>
      <c r="E22" s="51">
        <v>1781.0169616720002</v>
      </c>
      <c r="F22" s="51">
        <v>0</v>
      </c>
      <c r="G22" s="51">
        <v>1006.2200495469999</v>
      </c>
      <c r="H22" s="51">
        <v>7.0605327161428635</v>
      </c>
      <c r="I22" s="51">
        <v>79.828654</v>
      </c>
      <c r="J22" s="51">
        <v>0</v>
      </c>
      <c r="K22" s="51">
        <v>1.1410469999999999E-2</v>
      </c>
      <c r="L22" s="51">
        <v>0</v>
      </c>
      <c r="M22" s="51">
        <v>0</v>
      </c>
      <c r="N22" s="51">
        <v>0</v>
      </c>
      <c r="O22" s="49">
        <f t="shared" si="5"/>
        <v>2874.1376084051431</v>
      </c>
      <c r="P22" s="49">
        <f t="shared" si="6"/>
        <v>738.50315840514304</v>
      </c>
      <c r="Q22" s="7"/>
    </row>
    <row r="23" spans="2:17" ht="29.25" customHeight="1" x14ac:dyDescent="0.35">
      <c r="B23" s="42">
        <f t="shared" si="2"/>
        <v>43819</v>
      </c>
      <c r="C23" s="51">
        <v>11543.97</v>
      </c>
      <c r="D23" s="51">
        <v>2135.63445</v>
      </c>
      <c r="E23" s="51">
        <v>1683.099054608</v>
      </c>
      <c r="F23" s="51"/>
      <c r="G23" s="51">
        <v>1013.35878045</v>
      </c>
      <c r="H23" s="51">
        <v>7.0605327161428635</v>
      </c>
      <c r="I23" s="51">
        <v>77.781701100000006</v>
      </c>
      <c r="J23" s="51">
        <v>0</v>
      </c>
      <c r="K23" s="51">
        <v>1.1410469999999999E-2</v>
      </c>
      <c r="L23" s="51">
        <v>0</v>
      </c>
      <c r="M23" s="51">
        <v>0</v>
      </c>
      <c r="N23" s="51">
        <v>0</v>
      </c>
      <c r="O23" s="49">
        <f t="shared" si="5"/>
        <v>2781.3114793441432</v>
      </c>
      <c r="P23" s="49">
        <f t="shared" si="6"/>
        <v>645.67702934414319</v>
      </c>
      <c r="Q23" s="7"/>
    </row>
    <row r="24" spans="2:17" ht="29.25" customHeight="1" x14ac:dyDescent="0.35">
      <c r="B24" s="41" t="s">
        <v>4</v>
      </c>
      <c r="C24" s="51">
        <v>0</v>
      </c>
      <c r="D24" s="50">
        <f t="shared" ref="D24:O24" si="7">SUM(D10:D23)</f>
        <v>29898.882300000008</v>
      </c>
      <c r="E24" s="50">
        <f>SUM(E10:E23)</f>
        <v>24532.834839522002</v>
      </c>
      <c r="F24" s="50">
        <f>SUM(F10:F23)</f>
        <v>0</v>
      </c>
      <c r="G24" s="50">
        <f>SUM(G10:G23)</f>
        <v>13725.350423161</v>
      </c>
      <c r="H24" s="50">
        <f t="shared" si="7"/>
        <v>98.847458026000083</v>
      </c>
      <c r="I24" s="50">
        <f t="shared" si="7"/>
        <v>975.36180141999989</v>
      </c>
      <c r="J24" s="50">
        <f t="shared" si="7"/>
        <v>0</v>
      </c>
      <c r="K24" s="50">
        <f t="shared" si="7"/>
        <v>0.15974658000000003</v>
      </c>
      <c r="L24" s="50">
        <f t="shared" si="7"/>
        <v>0</v>
      </c>
      <c r="M24" s="50">
        <f t="shared" si="7"/>
        <v>0</v>
      </c>
      <c r="N24" s="50">
        <f t="shared" si="7"/>
        <v>0</v>
      </c>
      <c r="O24" s="50">
        <f t="shared" si="7"/>
        <v>39332.554268708998</v>
      </c>
      <c r="P24" s="50">
        <f>SUM(P10:P23)</f>
        <v>9433.6719687090044</v>
      </c>
      <c r="Q24" s="7"/>
    </row>
    <row r="25" spans="2:17" ht="29.25" customHeight="1" x14ac:dyDescent="0.35">
      <c r="B25" s="41" t="s">
        <v>3</v>
      </c>
      <c r="C25" s="51"/>
      <c r="D25" s="50">
        <f t="shared" ref="D25:O25" si="8">AVERAGE(D10:D23)</f>
        <v>2135.6344500000005</v>
      </c>
      <c r="E25" s="50">
        <f>AVERAGE(E10:E23)</f>
        <v>1752.3453456801431</v>
      </c>
      <c r="F25" s="50">
        <v>0</v>
      </c>
      <c r="G25" s="50">
        <f>AVERAGE(G10:G23)</f>
        <v>980.3821730829286</v>
      </c>
      <c r="H25" s="50">
        <f t="shared" si="8"/>
        <v>7.0605327161428635</v>
      </c>
      <c r="I25" s="50">
        <f t="shared" si="8"/>
        <v>69.66870010142857</v>
      </c>
      <c r="J25" s="50">
        <f t="shared" si="8"/>
        <v>0</v>
      </c>
      <c r="K25" s="50">
        <f t="shared" si="8"/>
        <v>1.1410470000000002E-2</v>
      </c>
      <c r="L25" s="50">
        <f t="shared" si="8"/>
        <v>0</v>
      </c>
      <c r="M25" s="50">
        <f t="shared" si="8"/>
        <v>0</v>
      </c>
      <c r="N25" s="50">
        <f t="shared" si="8"/>
        <v>0</v>
      </c>
      <c r="O25" s="50">
        <f t="shared" si="8"/>
        <v>2809.4681620506426</v>
      </c>
      <c r="P25" s="50">
        <f>AVERAGE(P10:P23)</f>
        <v>673.83371205064316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1"/>
      <c r="G31" s="1"/>
      <c r="H31" s="22"/>
      <c r="I31" s="22"/>
      <c r="J31" s="22"/>
      <c r="K31" s="22"/>
      <c r="L31" s="22"/>
      <c r="M31" s="22"/>
      <c r="N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1"/>
      <c r="G32" s="1"/>
      <c r="H32" s="22"/>
      <c r="I32" s="2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7" top="0.75" bottom="0.75" header="0.3" footer="0.3"/>
  <pageSetup paperSize="9" orientation="portrait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A10" zoomScale="50" zoomScaleNormal="50" workbookViewId="0">
      <selection activeCell="H30" sqref="H30"/>
    </sheetView>
  </sheetViews>
  <sheetFormatPr defaultRowHeight="15" x14ac:dyDescent="0.25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bestFit="1" customWidth="1"/>
  </cols>
  <sheetData>
    <row r="1" spans="1:18" ht="23.25" x14ac:dyDescent="0.35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  <c r="Q1" s="1"/>
    </row>
    <row r="2" spans="1:18" ht="23.25" x14ac:dyDescent="0.35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29"/>
      <c r="L2" s="51"/>
      <c r="M2" s="84"/>
      <c r="N2" s="85"/>
      <c r="O2" s="85"/>
      <c r="P2" s="85"/>
      <c r="Q2" s="1"/>
    </row>
    <row r="3" spans="1:18" ht="21" x14ac:dyDescent="0.35">
      <c r="B3" s="45" t="s">
        <v>52</v>
      </c>
      <c r="C3" s="1"/>
      <c r="D3" s="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5"/>
      <c r="Q3" s="1"/>
    </row>
    <row r="4" spans="1:18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141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3"/>
    </row>
    <row r="5" spans="1:18" ht="21" x14ac:dyDescent="0.35">
      <c r="B5" s="45" t="s">
        <v>50</v>
      </c>
      <c r="C5" s="1"/>
      <c r="D5" s="3"/>
      <c r="E5" s="2"/>
      <c r="F5" s="11"/>
      <c r="G5" s="11"/>
      <c r="H5" s="11"/>
      <c r="I5" s="11"/>
      <c r="J5" s="11"/>
      <c r="K5" s="11"/>
      <c r="L5" s="2"/>
      <c r="M5" s="2"/>
      <c r="N5" s="2"/>
      <c r="O5" s="2"/>
      <c r="P5" s="2"/>
      <c r="Q5" s="3"/>
    </row>
    <row r="6" spans="1:18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1:18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1:18" s="33" customFormat="1" ht="126" customHeight="1" x14ac:dyDescent="0.25">
      <c r="B8" s="34" t="s">
        <v>21</v>
      </c>
      <c r="C8" s="35" t="s">
        <v>140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1:18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1:18" ht="29.25" customHeight="1" x14ac:dyDescent="0.35">
      <c r="B10" s="42">
        <v>43820</v>
      </c>
      <c r="C10" s="51">
        <v>11774.24</v>
      </c>
      <c r="D10" s="51">
        <v>2178.2343999999998</v>
      </c>
      <c r="E10" s="51">
        <v>1615.1010389679998</v>
      </c>
      <c r="F10" s="51"/>
      <c r="G10" s="51">
        <v>1006.4992371669998</v>
      </c>
      <c r="H10" s="51">
        <v>11.347475376285741</v>
      </c>
      <c r="I10" s="51">
        <v>75.342156299999999</v>
      </c>
      <c r="J10" s="51">
        <v>0</v>
      </c>
      <c r="K10" s="51">
        <v>1.1410469999999999E-2</v>
      </c>
      <c r="L10" s="51">
        <v>0</v>
      </c>
      <c r="M10" s="51">
        <v>0</v>
      </c>
      <c r="N10" s="51">
        <v>0</v>
      </c>
      <c r="O10" s="49">
        <f t="shared" ref="O10:O23" si="0">SUM(E10:N10)</f>
        <v>2708.3013182812856</v>
      </c>
      <c r="P10" s="49">
        <f t="shared" ref="P10" si="1">O10-D10</f>
        <v>530.06691828128578</v>
      </c>
      <c r="Q10" s="7"/>
    </row>
    <row r="11" spans="1:18" ht="29.25" customHeight="1" x14ac:dyDescent="0.35">
      <c r="B11" s="42">
        <f>B10+1</f>
        <v>43821</v>
      </c>
      <c r="C11" s="51">
        <v>11774.24</v>
      </c>
      <c r="D11" s="51">
        <v>2178.2343999999998</v>
      </c>
      <c r="E11" s="51">
        <v>1615.0806014979999</v>
      </c>
      <c r="F11" s="51"/>
      <c r="G11" s="51">
        <v>1006.6388309769999</v>
      </c>
      <c r="H11" s="51">
        <v>11.347475376285741</v>
      </c>
      <c r="I11" s="51">
        <v>74.520907300000005</v>
      </c>
      <c r="J11" s="51">
        <v>0</v>
      </c>
      <c r="K11" s="51">
        <v>1.1410469999999999E-2</v>
      </c>
      <c r="L11" s="51">
        <v>0</v>
      </c>
      <c r="M11" s="51">
        <v>0</v>
      </c>
      <c r="N11" s="51">
        <v>0</v>
      </c>
      <c r="O11" s="49">
        <f t="shared" si="0"/>
        <v>2707.5992256212858</v>
      </c>
      <c r="P11" s="49">
        <f>O11-D11</f>
        <v>529.36482562128595</v>
      </c>
      <c r="Q11" s="7"/>
    </row>
    <row r="12" spans="1:18" ht="29.25" customHeight="1" x14ac:dyDescent="0.35">
      <c r="B12" s="42">
        <f>B11+1</f>
        <v>43822</v>
      </c>
      <c r="C12" s="51">
        <v>11774.24</v>
      </c>
      <c r="D12" s="51">
        <v>2178.2343999999998</v>
      </c>
      <c r="E12" s="51">
        <v>1595.9318847320001</v>
      </c>
      <c r="F12" s="51"/>
      <c r="G12" s="51">
        <v>1006.7784247870001</v>
      </c>
      <c r="H12" s="51">
        <v>11.347475376285741</v>
      </c>
      <c r="I12" s="51">
        <v>79.353643199999993</v>
      </c>
      <c r="J12" s="51">
        <v>0</v>
      </c>
      <c r="K12" s="51">
        <v>1.063647E-2</v>
      </c>
      <c r="L12" s="51">
        <v>0</v>
      </c>
      <c r="M12" s="51">
        <v>0</v>
      </c>
      <c r="N12" s="51">
        <v>0</v>
      </c>
      <c r="O12" s="49">
        <f t="shared" si="0"/>
        <v>2693.4220645652858</v>
      </c>
      <c r="P12" s="49">
        <f t="shared" ref="P12:P23" si="2">O12-D12</f>
        <v>515.18766456528601</v>
      </c>
      <c r="Q12" s="7"/>
    </row>
    <row r="13" spans="1:18" ht="29.25" customHeight="1" x14ac:dyDescent="0.35">
      <c r="B13" s="42">
        <f t="shared" ref="B13:B23" si="3">B12+1</f>
        <v>43823</v>
      </c>
      <c r="C13" s="51">
        <v>11774.24</v>
      </c>
      <c r="D13" s="51">
        <v>2178.2343999999998</v>
      </c>
      <c r="E13" s="51">
        <v>1416.690215457</v>
      </c>
      <c r="F13" s="51"/>
      <c r="G13" s="51">
        <v>1006.918018597</v>
      </c>
      <c r="H13" s="51">
        <v>11.347475376285741</v>
      </c>
      <c r="I13" s="51">
        <v>81.476427200000003</v>
      </c>
      <c r="J13" s="51">
        <v>0</v>
      </c>
      <c r="K13" s="51">
        <v>1.063647E-2</v>
      </c>
      <c r="L13" s="51">
        <v>0</v>
      </c>
      <c r="M13" s="51">
        <v>0</v>
      </c>
      <c r="N13" s="51">
        <v>0</v>
      </c>
      <c r="O13" s="49">
        <f t="shared" si="0"/>
        <v>2516.4427731002861</v>
      </c>
      <c r="P13" s="49">
        <f t="shared" si="2"/>
        <v>338.20837310028628</v>
      </c>
      <c r="Q13" s="93"/>
      <c r="R13" s="78"/>
    </row>
    <row r="14" spans="1:18" ht="29.25" customHeight="1" x14ac:dyDescent="0.35">
      <c r="B14" s="42">
        <f t="shared" si="3"/>
        <v>43824</v>
      </c>
      <c r="C14" s="51">
        <v>11774.24</v>
      </c>
      <c r="D14" s="51">
        <v>2178.2343999999998</v>
      </c>
      <c r="E14" s="51">
        <v>1416.6707392720002</v>
      </c>
      <c r="F14" s="51"/>
      <c r="G14" s="51">
        <v>1007.0576124070002</v>
      </c>
      <c r="H14" s="51">
        <v>11.347475376285741</v>
      </c>
      <c r="I14" s="51">
        <v>83.590039399999995</v>
      </c>
      <c r="J14" s="51">
        <v>0</v>
      </c>
      <c r="K14" s="51">
        <v>1.063647E-2</v>
      </c>
      <c r="L14" s="51">
        <v>0</v>
      </c>
      <c r="M14" s="51">
        <v>0</v>
      </c>
      <c r="N14" s="51">
        <v>0</v>
      </c>
      <c r="O14" s="49">
        <f t="shared" si="0"/>
        <v>2518.6765029252861</v>
      </c>
      <c r="P14" s="49">
        <f t="shared" si="2"/>
        <v>340.44210292528624</v>
      </c>
      <c r="Q14" s="7"/>
    </row>
    <row r="15" spans="1:18" ht="29.25" customHeight="1" x14ac:dyDescent="0.35">
      <c r="A15" s="90"/>
      <c r="B15" s="42">
        <f t="shared" si="3"/>
        <v>43825</v>
      </c>
      <c r="C15" s="51">
        <v>11774.24</v>
      </c>
      <c r="D15" s="51">
        <v>2178.2343999999998</v>
      </c>
      <c r="E15" s="51">
        <v>1531.202811743</v>
      </c>
      <c r="F15" s="51"/>
      <c r="G15" s="51">
        <v>1007.197206217</v>
      </c>
      <c r="H15" s="51">
        <v>11.347475376285741</v>
      </c>
      <c r="I15" s="51">
        <v>84.745445900000007</v>
      </c>
      <c r="J15" s="51">
        <v>0</v>
      </c>
      <c r="K15" s="51">
        <v>1.063647E-2</v>
      </c>
      <c r="L15" s="51">
        <v>0</v>
      </c>
      <c r="M15" s="51">
        <v>0</v>
      </c>
      <c r="N15" s="51">
        <v>0</v>
      </c>
      <c r="O15" s="49">
        <f t="shared" si="0"/>
        <v>2634.5035757062856</v>
      </c>
      <c r="P15" s="49">
        <f t="shared" si="2"/>
        <v>456.26917570628575</v>
      </c>
      <c r="Q15" s="7"/>
    </row>
    <row r="16" spans="1:18" ht="29.25" customHeight="1" x14ac:dyDescent="0.35">
      <c r="B16" s="42">
        <f t="shared" si="3"/>
        <v>43826</v>
      </c>
      <c r="C16" s="51">
        <v>11774.24</v>
      </c>
      <c r="D16" s="51">
        <v>2178.2343999999998</v>
      </c>
      <c r="E16" s="51">
        <v>1449.6430377380002</v>
      </c>
      <c r="F16" s="51"/>
      <c r="G16" s="51">
        <v>1007.3368000270001</v>
      </c>
      <c r="H16" s="51">
        <v>11.347475376285741</v>
      </c>
      <c r="I16" s="51">
        <v>78.426796839999994</v>
      </c>
      <c r="J16" s="51">
        <v>0</v>
      </c>
      <c r="K16" s="51">
        <v>1.063647E-2</v>
      </c>
      <c r="L16" s="51">
        <v>0</v>
      </c>
      <c r="M16" s="51">
        <v>0</v>
      </c>
      <c r="N16" s="51">
        <v>0</v>
      </c>
      <c r="O16" s="49">
        <f t="shared" si="0"/>
        <v>2546.7647464512861</v>
      </c>
      <c r="P16" s="49">
        <f t="shared" si="2"/>
        <v>368.53034645128628</v>
      </c>
      <c r="Q16" s="79"/>
    </row>
    <row r="17" spans="2:17" ht="29.25" customHeight="1" x14ac:dyDescent="0.35">
      <c r="B17" s="42">
        <f t="shared" si="3"/>
        <v>43827</v>
      </c>
      <c r="C17" s="51">
        <v>11774.24</v>
      </c>
      <c r="D17" s="51">
        <v>2178.2343999999998</v>
      </c>
      <c r="E17" s="51">
        <v>1449.6234247489999</v>
      </c>
      <c r="F17" s="51"/>
      <c r="G17" s="51">
        <v>1007.4763938369999</v>
      </c>
      <c r="H17" s="51">
        <v>11.347475376285741</v>
      </c>
      <c r="I17" s="51">
        <v>71.88333274</v>
      </c>
      <c r="J17" s="51">
        <v>0</v>
      </c>
      <c r="K17" s="51">
        <v>1.063647E-2</v>
      </c>
      <c r="L17" s="51">
        <v>0</v>
      </c>
      <c r="M17" s="51">
        <v>0</v>
      </c>
      <c r="N17" s="51">
        <v>0</v>
      </c>
      <c r="O17" s="49">
        <f t="shared" si="0"/>
        <v>2540.3412631722854</v>
      </c>
      <c r="P17" s="49">
        <f t="shared" si="2"/>
        <v>362.10686317228556</v>
      </c>
      <c r="Q17" s="7"/>
    </row>
    <row r="18" spans="2:17" ht="29.25" customHeight="1" x14ac:dyDescent="0.35">
      <c r="B18" s="42">
        <f t="shared" si="3"/>
        <v>43828</v>
      </c>
      <c r="C18" s="51">
        <v>11774.24</v>
      </c>
      <c r="D18" s="51">
        <v>2178.2343999999998</v>
      </c>
      <c r="E18" s="51">
        <v>1449.6038117609996</v>
      </c>
      <c r="F18" s="51"/>
      <c r="G18" s="51">
        <v>1007.6159876470001</v>
      </c>
      <c r="H18" s="51">
        <v>11.347475376285741</v>
      </c>
      <c r="I18" s="51">
        <v>69.613079939999992</v>
      </c>
      <c r="J18" s="51">
        <v>0</v>
      </c>
      <c r="K18" s="51">
        <v>1.063647E-2</v>
      </c>
      <c r="L18" s="51">
        <v>0</v>
      </c>
      <c r="M18" s="51">
        <v>0</v>
      </c>
      <c r="N18" s="51">
        <v>0</v>
      </c>
      <c r="O18" s="49">
        <f t="shared" si="0"/>
        <v>2538.1909911942853</v>
      </c>
      <c r="P18" s="49">
        <f t="shared" si="2"/>
        <v>359.95659119428547</v>
      </c>
      <c r="Q18" s="7"/>
    </row>
    <row r="19" spans="2:17" ht="29.25" customHeight="1" x14ac:dyDescent="0.35">
      <c r="B19" s="42">
        <f t="shared" si="3"/>
        <v>43829</v>
      </c>
      <c r="C19" s="51">
        <v>11774.24</v>
      </c>
      <c r="D19" s="51">
        <v>2178.2343999999998</v>
      </c>
      <c r="E19" s="51">
        <v>1398.4627717119999</v>
      </c>
      <c r="F19" s="51"/>
      <c r="G19" s="51">
        <v>1007.7555814570002</v>
      </c>
      <c r="H19" s="51">
        <v>11.347475376285741</v>
      </c>
      <c r="I19" s="51">
        <v>62.1944175</v>
      </c>
      <c r="J19" s="51">
        <v>0</v>
      </c>
      <c r="K19" s="51">
        <v>1.063647E-2</v>
      </c>
      <c r="L19" s="51">
        <v>0</v>
      </c>
      <c r="M19" s="51">
        <v>0</v>
      </c>
      <c r="N19" s="51">
        <v>0</v>
      </c>
      <c r="O19" s="49">
        <f t="shared" si="0"/>
        <v>2479.7708825152858</v>
      </c>
      <c r="P19" s="49">
        <f t="shared" si="2"/>
        <v>301.53648251528602</v>
      </c>
      <c r="Q19" s="7"/>
    </row>
    <row r="20" spans="2:17" ht="29.25" customHeight="1" x14ac:dyDescent="0.35">
      <c r="B20" s="42">
        <f t="shared" si="3"/>
        <v>43830</v>
      </c>
      <c r="C20" s="51">
        <v>11774.24</v>
      </c>
      <c r="D20" s="51">
        <v>2178.2343999999998</v>
      </c>
      <c r="E20" s="51">
        <v>1670.7617308519998</v>
      </c>
      <c r="F20" s="51"/>
      <c r="G20" s="51">
        <v>1007.895175268</v>
      </c>
      <c r="H20" s="51">
        <v>11.347475376285741</v>
      </c>
      <c r="I20" s="51">
        <v>57.442530400000003</v>
      </c>
      <c r="J20" s="51">
        <v>0</v>
      </c>
      <c r="K20" s="51">
        <v>1.051647E-2</v>
      </c>
      <c r="L20" s="51">
        <v>0</v>
      </c>
      <c r="M20" s="51">
        <v>0</v>
      </c>
      <c r="N20" s="51">
        <v>0</v>
      </c>
      <c r="O20" s="49">
        <f t="shared" si="0"/>
        <v>2747.4574283662855</v>
      </c>
      <c r="P20" s="49">
        <f t="shared" si="2"/>
        <v>569.22302836628569</v>
      </c>
      <c r="Q20" s="7"/>
    </row>
    <row r="21" spans="2:17" ht="29.25" customHeight="1" x14ac:dyDescent="0.35">
      <c r="B21" s="42">
        <f t="shared" si="3"/>
        <v>43831</v>
      </c>
      <c r="C21" s="51">
        <v>11774.24</v>
      </c>
      <c r="D21" s="51">
        <v>2178.2343999999998</v>
      </c>
      <c r="E21" s="51">
        <v>1670.7404616170002</v>
      </c>
      <c r="F21" s="51"/>
      <c r="G21" s="51">
        <v>1008.0347690780001</v>
      </c>
      <c r="H21" s="51">
        <v>11.347475376285741</v>
      </c>
      <c r="I21" s="51">
        <v>54.111913399999999</v>
      </c>
      <c r="J21" s="51">
        <v>0</v>
      </c>
      <c r="K21" s="51">
        <v>1.051647E-2</v>
      </c>
      <c r="L21" s="51">
        <v>0</v>
      </c>
      <c r="M21" s="51">
        <v>0</v>
      </c>
      <c r="N21" s="51">
        <v>0</v>
      </c>
      <c r="O21" s="49">
        <f t="shared" si="0"/>
        <v>2744.2451359412858</v>
      </c>
      <c r="P21" s="49">
        <f t="shared" si="2"/>
        <v>566.01073594128593</v>
      </c>
      <c r="Q21" s="7"/>
    </row>
    <row r="22" spans="2:17" ht="29.25" customHeight="1" x14ac:dyDescent="0.35">
      <c r="B22" s="42">
        <f t="shared" si="3"/>
        <v>43832</v>
      </c>
      <c r="C22" s="51">
        <v>11774.24</v>
      </c>
      <c r="D22" s="51">
        <v>2178.2343999999998</v>
      </c>
      <c r="E22" s="51">
        <v>1646.8026166969998</v>
      </c>
      <c r="F22" s="51"/>
      <c r="G22" s="51">
        <v>1008.1743628889999</v>
      </c>
      <c r="H22" s="51">
        <v>11.347475376285741</v>
      </c>
      <c r="I22" s="51">
        <v>51.461626799999998</v>
      </c>
      <c r="J22" s="51">
        <v>0</v>
      </c>
      <c r="K22" s="51">
        <v>1.051647E-2</v>
      </c>
      <c r="L22" s="51">
        <v>0</v>
      </c>
      <c r="M22" s="51">
        <v>0</v>
      </c>
      <c r="N22" s="51">
        <v>0</v>
      </c>
      <c r="O22" s="49">
        <f t="shared" si="0"/>
        <v>2717.7965982322853</v>
      </c>
      <c r="P22" s="49">
        <f t="shared" si="2"/>
        <v>539.56219823228548</v>
      </c>
      <c r="Q22" s="7"/>
    </row>
    <row r="23" spans="2:17" ht="29.25" customHeight="1" x14ac:dyDescent="0.35">
      <c r="B23" s="42">
        <f t="shared" si="3"/>
        <v>43833</v>
      </c>
      <c r="C23" s="51">
        <v>11774.24</v>
      </c>
      <c r="D23" s="51">
        <v>2178.2343999999998</v>
      </c>
      <c r="E23" s="51">
        <v>1810.7941770709999</v>
      </c>
      <c r="F23" s="51"/>
      <c r="G23" s="51">
        <v>1009.833172896</v>
      </c>
      <c r="H23" s="51">
        <v>11.347475376285741</v>
      </c>
      <c r="I23" s="51">
        <v>51.5566149</v>
      </c>
      <c r="J23" s="51">
        <v>0</v>
      </c>
      <c r="K23" s="51">
        <v>1.051647E-2</v>
      </c>
      <c r="L23" s="51">
        <v>0</v>
      </c>
      <c r="M23" s="51">
        <v>0</v>
      </c>
      <c r="N23" s="51">
        <v>0</v>
      </c>
      <c r="O23" s="49">
        <f t="shared" si="0"/>
        <v>2883.5419567132853</v>
      </c>
      <c r="P23" s="49">
        <f t="shared" si="2"/>
        <v>705.30755671328552</v>
      </c>
      <c r="Q23" s="7"/>
    </row>
    <row r="24" spans="2:17" ht="29.25" customHeight="1" x14ac:dyDescent="0.35">
      <c r="B24" s="41" t="s">
        <v>4</v>
      </c>
      <c r="C24" s="51">
        <v>0</v>
      </c>
      <c r="D24" s="50">
        <f t="shared" ref="D24:O24" si="4">SUM(D10:D23)</f>
        <v>30495.281600000006</v>
      </c>
      <c r="E24" s="50">
        <f>SUM(E10:E23)</f>
        <v>21737.109323866996</v>
      </c>
      <c r="F24" s="50">
        <f>SUM(F10:F23)</f>
        <v>0</v>
      </c>
      <c r="G24" s="50">
        <f>SUM(G10:G23)</f>
        <v>14105.211573250999</v>
      </c>
      <c r="H24" s="50">
        <f t="shared" si="4"/>
        <v>158.86465526800035</v>
      </c>
      <c r="I24" s="50">
        <f t="shared" si="4"/>
        <v>975.71893182000008</v>
      </c>
      <c r="J24" s="50">
        <f t="shared" si="4"/>
        <v>0</v>
      </c>
      <c r="K24" s="50">
        <f t="shared" si="4"/>
        <v>0.14997857999999997</v>
      </c>
      <c r="L24" s="50">
        <f t="shared" si="4"/>
        <v>0</v>
      </c>
      <c r="M24" s="50">
        <f t="shared" si="4"/>
        <v>0</v>
      </c>
      <c r="N24" s="50">
        <f t="shared" si="4"/>
        <v>0</v>
      </c>
      <c r="O24" s="50">
        <f t="shared" si="4"/>
        <v>36977.054462786</v>
      </c>
      <c r="P24" s="50">
        <f>SUM(P10:P23)</f>
        <v>6481.7728627860024</v>
      </c>
      <c r="Q24" s="7"/>
    </row>
    <row r="25" spans="2:17" ht="29.25" customHeight="1" x14ac:dyDescent="0.35">
      <c r="B25" s="41" t="s">
        <v>3</v>
      </c>
      <c r="C25" s="51"/>
      <c r="D25" s="50">
        <f t="shared" ref="D25:O25" si="5">AVERAGE(D10:D23)</f>
        <v>2178.2344000000003</v>
      </c>
      <c r="E25" s="50">
        <f>AVERAGE(E10:E23)</f>
        <v>1552.6506659904996</v>
      </c>
      <c r="F25" s="50">
        <v>0</v>
      </c>
      <c r="G25" s="50">
        <f>AVERAGE(G10:G23)</f>
        <v>1007.5151123750713</v>
      </c>
      <c r="H25" s="50">
        <f t="shared" si="5"/>
        <v>11.34747537628574</v>
      </c>
      <c r="I25" s="50">
        <f t="shared" si="5"/>
        <v>69.694209415714298</v>
      </c>
      <c r="J25" s="50">
        <f t="shared" si="5"/>
        <v>0</v>
      </c>
      <c r="K25" s="50">
        <f t="shared" si="5"/>
        <v>1.0712755714285713E-2</v>
      </c>
      <c r="L25" s="50">
        <f t="shared" si="5"/>
        <v>0</v>
      </c>
      <c r="M25" s="50">
        <f t="shared" si="5"/>
        <v>0</v>
      </c>
      <c r="N25" s="50">
        <f t="shared" si="5"/>
        <v>0</v>
      </c>
      <c r="O25" s="50">
        <f t="shared" si="5"/>
        <v>2641.2181759132859</v>
      </c>
      <c r="P25" s="50">
        <f>AVERAGE(P10:P23)</f>
        <v>462.98377591328591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1"/>
      <c r="G31" s="1"/>
      <c r="H31" s="92"/>
      <c r="I31" s="22"/>
      <c r="J31" s="22"/>
      <c r="K31" s="22"/>
      <c r="L31" s="22"/>
      <c r="M31" s="22"/>
      <c r="N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1"/>
      <c r="G32" s="1"/>
      <c r="H32" s="92"/>
      <c r="I32" s="2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7" top="0.75" bottom="0.75" header="0.3" footer="0.3"/>
  <pageSetup paperSize="9" orientation="portrait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A4" zoomScale="50" zoomScaleNormal="50" workbookViewId="0"/>
  </sheetViews>
  <sheetFormatPr defaultRowHeight="15" x14ac:dyDescent="0.25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bestFit="1" customWidth="1"/>
  </cols>
  <sheetData>
    <row r="1" spans="1:18" ht="23.25" x14ac:dyDescent="0.35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  <c r="Q1" s="1"/>
    </row>
    <row r="2" spans="1:18" ht="23.25" x14ac:dyDescent="0.35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29"/>
      <c r="L2" s="51"/>
      <c r="M2" s="84"/>
      <c r="N2" s="85"/>
      <c r="O2" s="85"/>
      <c r="P2" s="85"/>
      <c r="Q2" s="1"/>
    </row>
    <row r="3" spans="1:18" ht="21" x14ac:dyDescent="0.35">
      <c r="B3" s="45" t="s">
        <v>52</v>
      </c>
      <c r="C3" s="1"/>
      <c r="D3" s="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5"/>
      <c r="Q3" s="1"/>
    </row>
    <row r="4" spans="1:18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142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3"/>
    </row>
    <row r="5" spans="1:18" ht="21" x14ac:dyDescent="0.35">
      <c r="B5" s="45" t="s">
        <v>50</v>
      </c>
      <c r="C5" s="1"/>
      <c r="D5" s="3"/>
      <c r="E5" s="2"/>
      <c r="F5" s="11"/>
      <c r="G5" s="11"/>
      <c r="H5" s="11"/>
      <c r="I5" s="11"/>
      <c r="J5" s="11"/>
      <c r="K5" s="11"/>
      <c r="L5" s="2"/>
      <c r="M5" s="2"/>
      <c r="N5" s="2"/>
      <c r="O5" s="2"/>
      <c r="P5" s="2"/>
      <c r="Q5" s="3"/>
    </row>
    <row r="6" spans="1:18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1:18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1:18" s="33" customFormat="1" ht="126" customHeight="1" x14ac:dyDescent="0.25">
      <c r="B8" s="34" t="s">
        <v>21</v>
      </c>
      <c r="C8" s="35" t="s">
        <v>143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1:18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1:18" ht="29.25" customHeight="1" x14ac:dyDescent="0.35">
      <c r="B10" s="42">
        <v>43834</v>
      </c>
      <c r="C10" s="51">
        <v>11792.26</v>
      </c>
      <c r="D10" s="51">
        <v>2152.08745</v>
      </c>
      <c r="E10" s="51">
        <v>1801.1941758569999</v>
      </c>
      <c r="F10" s="51"/>
      <c r="G10" s="51">
        <v>984.55907163100017</v>
      </c>
      <c r="H10" s="51">
        <v>2.6726401089999405</v>
      </c>
      <c r="I10" s="51">
        <v>49.7736321</v>
      </c>
      <c r="J10" s="51">
        <v>0</v>
      </c>
      <c r="K10" s="51">
        <v>1.051647E-2</v>
      </c>
      <c r="L10" s="51">
        <v>0</v>
      </c>
      <c r="M10" s="51">
        <v>0</v>
      </c>
      <c r="N10" s="51">
        <v>0</v>
      </c>
      <c r="O10" s="49">
        <f t="shared" ref="O10:O23" si="0">SUM(E10:N10)</f>
        <v>2838.210036167</v>
      </c>
      <c r="P10" s="49">
        <f t="shared" ref="P10" si="1">O10-D10</f>
        <v>686.12258616700001</v>
      </c>
      <c r="Q10" s="7"/>
    </row>
    <row r="11" spans="1:18" ht="29.25" customHeight="1" x14ac:dyDescent="0.35">
      <c r="B11" s="42">
        <f>B10+1</f>
        <v>43835</v>
      </c>
      <c r="C11" s="51">
        <v>11792.26</v>
      </c>
      <c r="D11" s="51">
        <v>2152.08745</v>
      </c>
      <c r="E11" s="51">
        <v>1801.172557888</v>
      </c>
      <c r="F11" s="51"/>
      <c r="G11" s="51">
        <v>984.69534555999996</v>
      </c>
      <c r="H11" s="51">
        <v>2.6726401089999405</v>
      </c>
      <c r="I11" s="51">
        <v>48.604162100000003</v>
      </c>
      <c r="J11" s="51">
        <v>0</v>
      </c>
      <c r="K11" s="51">
        <v>1.051647E-2</v>
      </c>
      <c r="L11" s="51">
        <v>0</v>
      </c>
      <c r="M11" s="51">
        <v>0</v>
      </c>
      <c r="N11" s="51">
        <v>0</v>
      </c>
      <c r="O11" s="49">
        <f t="shared" si="0"/>
        <v>2837.1552221269999</v>
      </c>
      <c r="P11" s="49">
        <f>O11-D11</f>
        <v>685.0677721269999</v>
      </c>
      <c r="Q11" s="7"/>
    </row>
    <row r="12" spans="1:18" ht="29.25" customHeight="1" x14ac:dyDescent="0.35">
      <c r="B12" s="42">
        <f>B11+1</f>
        <v>43836</v>
      </c>
      <c r="C12" s="51">
        <v>11792.26</v>
      </c>
      <c r="D12" s="51">
        <v>2152.08745</v>
      </c>
      <c r="E12" s="51">
        <v>1566.1509399179999</v>
      </c>
      <c r="F12" s="51"/>
      <c r="G12" s="51">
        <v>1282.01456315</v>
      </c>
      <c r="H12" s="51">
        <v>2.6726401089999405</v>
      </c>
      <c r="I12" s="51">
        <v>60.821729900000001</v>
      </c>
      <c r="J12" s="51">
        <v>0</v>
      </c>
      <c r="K12" s="51">
        <v>1.051647E-2</v>
      </c>
      <c r="L12" s="51">
        <v>0</v>
      </c>
      <c r="M12" s="51">
        <v>0</v>
      </c>
      <c r="N12" s="51">
        <v>0</v>
      </c>
      <c r="O12" s="49">
        <f t="shared" si="0"/>
        <v>2911.6703895469996</v>
      </c>
      <c r="P12" s="49">
        <f>O12-D12</f>
        <v>759.58293954699957</v>
      </c>
      <c r="Q12" s="7"/>
    </row>
    <row r="13" spans="1:18" ht="29.25" customHeight="1" x14ac:dyDescent="0.35">
      <c r="B13" s="42">
        <f t="shared" ref="B13:B23" si="2">B12+1</f>
        <v>43837</v>
      </c>
      <c r="C13" s="51">
        <v>11792.26</v>
      </c>
      <c r="D13" s="51">
        <v>2152.08745</v>
      </c>
      <c r="E13" s="51">
        <v>655.30553484200004</v>
      </c>
      <c r="F13" s="51"/>
      <c r="G13" s="51">
        <v>1957.823987003</v>
      </c>
      <c r="H13" s="51">
        <v>2.6726401089999405</v>
      </c>
      <c r="I13" s="51">
        <v>73.299235899999999</v>
      </c>
      <c r="J13" s="51">
        <v>0</v>
      </c>
      <c r="K13" s="51">
        <v>1.051647E-2</v>
      </c>
      <c r="L13" s="51">
        <v>0</v>
      </c>
      <c r="M13" s="51">
        <v>0</v>
      </c>
      <c r="N13" s="51">
        <v>0</v>
      </c>
      <c r="O13" s="49">
        <f t="shared" si="0"/>
        <v>2689.1119143239998</v>
      </c>
      <c r="P13" s="49">
        <f>O13-D13</f>
        <v>537.02446432399984</v>
      </c>
      <c r="Q13" s="93"/>
      <c r="R13" s="78"/>
    </row>
    <row r="14" spans="1:18" ht="29.25" customHeight="1" x14ac:dyDescent="0.35">
      <c r="B14" s="42">
        <f t="shared" si="2"/>
        <v>43838</v>
      </c>
      <c r="C14" s="51">
        <v>11792.26</v>
      </c>
      <c r="D14" s="51">
        <v>2152.08745</v>
      </c>
      <c r="E14" s="51">
        <v>580.30135359500002</v>
      </c>
      <c r="F14" s="51"/>
      <c r="G14" s="51">
        <v>2062.1437225309996</v>
      </c>
      <c r="H14" s="51">
        <v>2.6726401089999405</v>
      </c>
      <c r="I14" s="51">
        <v>77.887929700000001</v>
      </c>
      <c r="J14" s="51">
        <v>0</v>
      </c>
      <c r="K14" s="51">
        <v>1.051647E-2</v>
      </c>
      <c r="L14" s="51">
        <v>0</v>
      </c>
      <c r="M14" s="51">
        <v>0</v>
      </c>
      <c r="N14" s="51">
        <v>0</v>
      </c>
      <c r="O14" s="49">
        <f t="shared" si="0"/>
        <v>2723.0161624049992</v>
      </c>
      <c r="P14" s="49">
        <f>O14-D14</f>
        <v>570.92871240499926</v>
      </c>
      <c r="Q14" s="7"/>
    </row>
    <row r="15" spans="1:18" ht="29.25" customHeight="1" x14ac:dyDescent="0.35">
      <c r="A15" s="90"/>
      <c r="B15" s="42">
        <f t="shared" si="2"/>
        <v>43839</v>
      </c>
      <c r="C15" s="51">
        <v>11792.26</v>
      </c>
      <c r="D15" s="51">
        <v>2152.08745</v>
      </c>
      <c r="E15" s="51">
        <v>385.29717234900005</v>
      </c>
      <c r="F15" s="51"/>
      <c r="G15" s="51">
        <v>2209.3503640480003</v>
      </c>
      <c r="H15" s="51">
        <v>2.6726401089999405</v>
      </c>
      <c r="I15" s="51">
        <v>77.171937400000004</v>
      </c>
      <c r="J15" s="51">
        <v>0</v>
      </c>
      <c r="K15" s="51">
        <v>1.051647E-2</v>
      </c>
      <c r="L15" s="51">
        <v>0</v>
      </c>
      <c r="M15" s="51">
        <v>0</v>
      </c>
      <c r="N15" s="51">
        <v>0</v>
      </c>
      <c r="O15" s="49">
        <f t="shared" si="0"/>
        <v>2674.5026303760001</v>
      </c>
      <c r="P15" s="49">
        <f>O15-D15</f>
        <v>522.41518037600008</v>
      </c>
      <c r="Q15" s="7"/>
    </row>
    <row r="16" spans="1:18" ht="29.25" customHeight="1" x14ac:dyDescent="0.35">
      <c r="B16" s="42">
        <f t="shared" si="2"/>
        <v>43840</v>
      </c>
      <c r="C16" s="51">
        <v>11792.26</v>
      </c>
      <c r="D16" s="51">
        <v>2152.08745</v>
      </c>
      <c r="E16" s="51">
        <v>345.29299110199997</v>
      </c>
      <c r="F16" s="51"/>
      <c r="G16" s="51">
        <v>2209.6520055650003</v>
      </c>
      <c r="H16" s="51">
        <v>2.6726401089999405</v>
      </c>
      <c r="I16" s="51">
        <v>77.264934199999999</v>
      </c>
      <c r="J16" s="51">
        <v>0</v>
      </c>
      <c r="K16" s="51">
        <v>1.051647E-2</v>
      </c>
      <c r="L16" s="51">
        <v>0</v>
      </c>
      <c r="M16" s="51">
        <v>0</v>
      </c>
      <c r="N16" s="51">
        <v>0</v>
      </c>
      <c r="O16" s="49">
        <f t="shared" si="0"/>
        <v>2634.8930874460002</v>
      </c>
      <c r="P16" s="49">
        <f t="shared" ref="P16:P23" si="3">O16-D16</f>
        <v>482.80563744600022</v>
      </c>
      <c r="Q16" s="79"/>
    </row>
    <row r="17" spans="2:17" ht="29.25" customHeight="1" x14ac:dyDescent="0.35">
      <c r="B17" s="42">
        <f t="shared" si="2"/>
        <v>43841</v>
      </c>
      <c r="C17" s="51">
        <v>11792.26</v>
      </c>
      <c r="D17" s="51">
        <v>2152.08745</v>
      </c>
      <c r="E17" s="51">
        <v>345.28880985600006</v>
      </c>
      <c r="F17" s="51"/>
      <c r="G17" s="51">
        <v>2209.9536470820003</v>
      </c>
      <c r="H17" s="51">
        <v>2.6726401089999405</v>
      </c>
      <c r="I17" s="51">
        <v>80.838807399999993</v>
      </c>
      <c r="J17" s="51">
        <v>0</v>
      </c>
      <c r="K17" s="51">
        <v>1.051647E-2</v>
      </c>
      <c r="L17" s="51">
        <v>0</v>
      </c>
      <c r="M17" s="51">
        <v>0</v>
      </c>
      <c r="N17" s="51">
        <v>0</v>
      </c>
      <c r="O17" s="49">
        <f t="shared" si="0"/>
        <v>2638.7644209170003</v>
      </c>
      <c r="P17" s="49">
        <f t="shared" si="3"/>
        <v>486.67697091700029</v>
      </c>
      <c r="Q17" s="7"/>
    </row>
    <row r="18" spans="2:17" ht="29.25" customHeight="1" x14ac:dyDescent="0.35">
      <c r="B18" s="42">
        <f t="shared" si="2"/>
        <v>43842</v>
      </c>
      <c r="C18" s="51">
        <v>11792.26</v>
      </c>
      <c r="D18" s="51">
        <v>2152.08745</v>
      </c>
      <c r="E18" s="51">
        <v>345.28462860900004</v>
      </c>
      <c r="F18" s="51"/>
      <c r="G18" s="51">
        <v>2210.2552885980003</v>
      </c>
      <c r="H18" s="51">
        <v>2.6726401089999405</v>
      </c>
      <c r="I18" s="51">
        <v>81.205146900000003</v>
      </c>
      <c r="J18" s="51">
        <v>0</v>
      </c>
      <c r="K18" s="51">
        <v>1.051647E-2</v>
      </c>
      <c r="L18" s="51">
        <v>0</v>
      </c>
      <c r="M18" s="51">
        <v>0</v>
      </c>
      <c r="N18" s="51">
        <v>0</v>
      </c>
      <c r="O18" s="49">
        <f t="shared" si="0"/>
        <v>2639.4282206859998</v>
      </c>
      <c r="P18" s="49">
        <f t="shared" si="3"/>
        <v>487.34077068599981</v>
      </c>
      <c r="Q18" s="7"/>
    </row>
    <row r="19" spans="2:17" ht="29.25" customHeight="1" x14ac:dyDescent="0.35">
      <c r="B19" s="42">
        <f t="shared" si="2"/>
        <v>43843</v>
      </c>
      <c r="C19" s="51">
        <v>11792.26</v>
      </c>
      <c r="D19" s="51">
        <v>2152.08745</v>
      </c>
      <c r="E19" s="51">
        <v>375.28044736300001</v>
      </c>
      <c r="F19" s="51"/>
      <c r="G19" s="51">
        <v>2210.5569301150003</v>
      </c>
      <c r="H19" s="51">
        <v>2.6726401089999405</v>
      </c>
      <c r="I19" s="51">
        <v>80.473789100000005</v>
      </c>
      <c r="J19" s="51">
        <v>0</v>
      </c>
      <c r="K19" s="51">
        <v>9.6364699999999994E-3</v>
      </c>
      <c r="L19" s="51">
        <v>0</v>
      </c>
      <c r="M19" s="51">
        <v>0</v>
      </c>
      <c r="N19" s="51">
        <v>0</v>
      </c>
      <c r="O19" s="49">
        <f t="shared" si="0"/>
        <v>2668.993443157</v>
      </c>
      <c r="P19" s="49">
        <f t="shared" si="3"/>
        <v>516.90599315700001</v>
      </c>
      <c r="Q19" s="7"/>
    </row>
    <row r="20" spans="2:17" ht="29.25" customHeight="1" x14ac:dyDescent="0.35">
      <c r="B20" s="42">
        <f t="shared" si="2"/>
        <v>43844</v>
      </c>
      <c r="C20" s="51">
        <v>11792.26</v>
      </c>
      <c r="D20" s="51">
        <v>2152.08745</v>
      </c>
      <c r="E20" s="51">
        <v>472.27626611599999</v>
      </c>
      <c r="F20" s="51"/>
      <c r="G20" s="51">
        <v>2210.8585716330003</v>
      </c>
      <c r="H20" s="51">
        <v>2.6726401089999405</v>
      </c>
      <c r="I20" s="51">
        <v>78.287600100000006</v>
      </c>
      <c r="J20" s="51">
        <v>0</v>
      </c>
      <c r="K20" s="51">
        <v>9.6364699999999994E-3</v>
      </c>
      <c r="L20" s="51">
        <v>0</v>
      </c>
      <c r="M20" s="51">
        <v>0</v>
      </c>
      <c r="N20" s="51">
        <v>0</v>
      </c>
      <c r="O20" s="49">
        <f t="shared" si="0"/>
        <v>2764.1047144280001</v>
      </c>
      <c r="P20" s="49">
        <f t="shared" si="3"/>
        <v>612.01726442800009</v>
      </c>
      <c r="Q20" s="7"/>
    </row>
    <row r="21" spans="2:17" ht="29.25" customHeight="1" x14ac:dyDescent="0.35">
      <c r="B21" s="42">
        <f t="shared" si="2"/>
        <v>43845</v>
      </c>
      <c r="C21" s="51">
        <v>11792.26</v>
      </c>
      <c r="D21" s="51">
        <v>2152.08745</v>
      </c>
      <c r="E21" s="51">
        <v>460.27208486999996</v>
      </c>
      <c r="F21" s="51"/>
      <c r="G21" s="51">
        <v>2211.1602131490004</v>
      </c>
      <c r="H21" s="51">
        <v>2.6726401089999405</v>
      </c>
      <c r="I21" s="51">
        <v>80.174884899999995</v>
      </c>
      <c r="J21" s="51">
        <v>0</v>
      </c>
      <c r="K21" s="51">
        <v>9.6364699999999994E-3</v>
      </c>
      <c r="L21" s="51">
        <v>0</v>
      </c>
      <c r="M21" s="51">
        <v>0</v>
      </c>
      <c r="N21" s="51">
        <v>0</v>
      </c>
      <c r="O21" s="49">
        <f t="shared" si="0"/>
        <v>2754.2894594980003</v>
      </c>
      <c r="P21" s="49">
        <f t="shared" si="3"/>
        <v>602.20200949800028</v>
      </c>
      <c r="Q21" s="7"/>
    </row>
    <row r="22" spans="2:17" ht="29.25" customHeight="1" x14ac:dyDescent="0.35">
      <c r="B22" s="42">
        <f t="shared" si="2"/>
        <v>43846</v>
      </c>
      <c r="C22" s="51">
        <v>11792.26</v>
      </c>
      <c r="D22" s="51">
        <v>2152.08745</v>
      </c>
      <c r="E22" s="51">
        <v>592.26790362299994</v>
      </c>
      <c r="F22" s="51"/>
      <c r="G22" s="51">
        <v>2126.4511541090001</v>
      </c>
      <c r="H22" s="51">
        <v>2.6726401089999405</v>
      </c>
      <c r="I22" s="51">
        <v>83.155550950000006</v>
      </c>
      <c r="J22" s="51">
        <v>0</v>
      </c>
      <c r="K22" s="51">
        <v>9.6364699999999994E-3</v>
      </c>
      <c r="L22" s="51">
        <v>0</v>
      </c>
      <c r="M22" s="51">
        <v>0</v>
      </c>
      <c r="N22" s="51">
        <v>0</v>
      </c>
      <c r="O22" s="49">
        <f t="shared" si="0"/>
        <v>2804.5568852609995</v>
      </c>
      <c r="P22" s="49">
        <f t="shared" si="3"/>
        <v>652.46943526099949</v>
      </c>
      <c r="Q22" s="7"/>
    </row>
    <row r="23" spans="2:17" ht="29.25" customHeight="1" x14ac:dyDescent="0.35">
      <c r="B23" s="42">
        <f t="shared" si="2"/>
        <v>43847</v>
      </c>
      <c r="C23" s="51">
        <v>11792.26</v>
      </c>
      <c r="D23" s="51">
        <v>2152.08745</v>
      </c>
      <c r="E23" s="51">
        <v>546.950471902</v>
      </c>
      <c r="F23" s="51"/>
      <c r="G23" s="51">
        <v>2161.0459768380006</v>
      </c>
      <c r="H23" s="51">
        <v>2.6726401089999405</v>
      </c>
      <c r="I23" s="51">
        <v>86.266035000000002</v>
      </c>
      <c r="J23" s="51">
        <v>0</v>
      </c>
      <c r="K23" s="51">
        <v>9.6364699999999994E-3</v>
      </c>
      <c r="L23" s="51">
        <v>0</v>
      </c>
      <c r="M23" s="51">
        <v>0</v>
      </c>
      <c r="N23" s="51">
        <v>0</v>
      </c>
      <c r="O23" s="49">
        <f t="shared" si="0"/>
        <v>2796.9447603190006</v>
      </c>
      <c r="P23" s="49">
        <f t="shared" si="3"/>
        <v>644.85731031900059</v>
      </c>
      <c r="Q23" s="7"/>
    </row>
    <row r="24" spans="2:17" ht="29.25" customHeight="1" x14ac:dyDescent="0.35">
      <c r="B24" s="41" t="s">
        <v>4</v>
      </c>
      <c r="C24" s="51">
        <v>0</v>
      </c>
      <c r="D24" s="50">
        <f t="shared" ref="D24:O24" si="4">SUM(D10:D23)</f>
        <v>30129.224299999991</v>
      </c>
      <c r="E24" s="50">
        <f>SUM(E10:E23)</f>
        <v>10272.335337889999</v>
      </c>
      <c r="F24" s="50">
        <f>SUM(F10:F23)</f>
        <v>0</v>
      </c>
      <c r="G24" s="50">
        <f>SUM(G10:G23)</f>
        <v>27030.520841012003</v>
      </c>
      <c r="H24" s="50">
        <f t="shared" si="4"/>
        <v>37.416961525999163</v>
      </c>
      <c r="I24" s="50">
        <f t="shared" si="4"/>
        <v>1035.2253756499999</v>
      </c>
      <c r="J24" s="50">
        <f t="shared" si="4"/>
        <v>0</v>
      </c>
      <c r="K24" s="50">
        <f t="shared" si="4"/>
        <v>0.14283057999999998</v>
      </c>
      <c r="L24" s="50">
        <f t="shared" si="4"/>
        <v>0</v>
      </c>
      <c r="M24" s="50">
        <f t="shared" si="4"/>
        <v>0</v>
      </c>
      <c r="N24" s="50">
        <f t="shared" si="4"/>
        <v>0</v>
      </c>
      <c r="O24" s="50">
        <f t="shared" si="4"/>
        <v>38375.641346657998</v>
      </c>
      <c r="P24" s="50">
        <f>SUM(P10:P23)</f>
        <v>8246.4170466579981</v>
      </c>
      <c r="Q24" s="7"/>
    </row>
    <row r="25" spans="2:17" ht="29.25" customHeight="1" x14ac:dyDescent="0.35">
      <c r="B25" s="41" t="s">
        <v>3</v>
      </c>
      <c r="C25" s="51"/>
      <c r="D25" s="50">
        <f t="shared" ref="D25:O25" si="5">AVERAGE(D10:D23)</f>
        <v>2152.0874499999995</v>
      </c>
      <c r="E25" s="50">
        <f>AVERAGE(E10:E23)</f>
        <v>733.7382384207142</v>
      </c>
      <c r="F25" s="50">
        <v>0</v>
      </c>
      <c r="G25" s="50">
        <f>AVERAGE(G10:G23)</f>
        <v>1930.7514886437145</v>
      </c>
      <c r="H25" s="50">
        <f t="shared" si="5"/>
        <v>2.6726401089999401</v>
      </c>
      <c r="I25" s="50">
        <f t="shared" si="5"/>
        <v>73.944669689285703</v>
      </c>
      <c r="J25" s="50">
        <f t="shared" si="5"/>
        <v>0</v>
      </c>
      <c r="K25" s="50">
        <f t="shared" si="5"/>
        <v>1.0202184285714285E-2</v>
      </c>
      <c r="L25" s="50">
        <f t="shared" si="5"/>
        <v>0</v>
      </c>
      <c r="M25" s="50">
        <f t="shared" si="5"/>
        <v>0</v>
      </c>
      <c r="N25" s="50">
        <f t="shared" si="5"/>
        <v>0</v>
      </c>
      <c r="O25" s="50">
        <f t="shared" si="5"/>
        <v>2741.1172390469997</v>
      </c>
      <c r="P25" s="50">
        <f>AVERAGE(P10:P23)</f>
        <v>589.02978904699989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1"/>
      <c r="G31" s="1"/>
      <c r="H31" s="22"/>
      <c r="I31" s="22"/>
      <c r="J31" s="22"/>
      <c r="K31" s="22"/>
      <c r="L31" s="22"/>
      <c r="M31" s="22"/>
      <c r="N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1"/>
      <c r="G32" s="1"/>
      <c r="H32" s="22"/>
      <c r="I32" s="2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3"/>
    <pageSetUpPr fitToPage="1"/>
  </sheetPr>
  <dimension ref="B1:Q37"/>
  <sheetViews>
    <sheetView showGridLines="0" zoomScale="55" zoomScaleNormal="55" workbookViewId="0">
      <selection activeCell="B8" sqref="B8"/>
    </sheetView>
  </sheetViews>
  <sheetFormatPr defaultRowHeight="15" x14ac:dyDescent="0.25"/>
  <cols>
    <col min="2" max="2" width="17.7109375" customWidth="1"/>
    <col min="3" max="3" width="27.42578125" customWidth="1"/>
    <col min="4" max="4" width="23.28515625" customWidth="1"/>
    <col min="5" max="7" width="18.7109375" customWidth="1"/>
    <col min="8" max="8" width="30.85546875" customWidth="1"/>
    <col min="9" max="9" width="11.5703125" customWidth="1"/>
    <col min="10" max="10" width="12.85546875" customWidth="1"/>
    <col min="11" max="11" width="23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5.5703125" customWidth="1"/>
  </cols>
  <sheetData>
    <row r="1" spans="2:17" ht="23.25" x14ac:dyDescent="0.35">
      <c r="B1" s="45" t="s">
        <v>36</v>
      </c>
      <c r="C1" s="1"/>
      <c r="D1" s="1"/>
      <c r="E1" s="8"/>
      <c r="F1" s="25" t="s">
        <v>19</v>
      </c>
      <c r="G1" s="29"/>
      <c r="H1" s="29"/>
      <c r="I1" s="29"/>
      <c r="J1" s="29"/>
      <c r="K1" s="29"/>
      <c r="L1" s="30"/>
      <c r="M1" s="31"/>
      <c r="N1" s="8"/>
      <c r="O1" s="8"/>
      <c r="P1" s="8"/>
      <c r="Q1" s="1"/>
    </row>
    <row r="2" spans="2:17" ht="23.25" x14ac:dyDescent="0.35">
      <c r="B2" s="45" t="s">
        <v>1</v>
      </c>
      <c r="C2" s="1"/>
      <c r="D2" s="1"/>
      <c r="E2" s="8"/>
      <c r="F2" s="26" t="s">
        <v>20</v>
      </c>
      <c r="G2" s="29"/>
      <c r="H2" s="29"/>
      <c r="I2" s="29"/>
      <c r="J2" s="29"/>
      <c r="K2" s="29"/>
      <c r="L2" s="30"/>
      <c r="M2" s="31"/>
      <c r="N2" s="8"/>
      <c r="O2" s="8"/>
      <c r="P2" s="8"/>
      <c r="Q2" s="1"/>
    </row>
    <row r="3" spans="2:17" ht="21" x14ac:dyDescent="0.35">
      <c r="B3" s="45" t="s">
        <v>52</v>
      </c>
      <c r="C3" s="1"/>
      <c r="D3" s="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"/>
    </row>
    <row r="4" spans="2:17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51</v>
      </c>
      <c r="H4" s="2"/>
      <c r="I4" s="2"/>
      <c r="J4" s="2"/>
      <c r="K4" s="2"/>
      <c r="L4" s="2"/>
      <c r="M4" s="2"/>
      <c r="N4" s="2" t="s">
        <v>45</v>
      </c>
      <c r="O4" s="2"/>
      <c r="P4" s="2"/>
      <c r="Q4" s="3"/>
    </row>
    <row r="5" spans="2:17" ht="21" x14ac:dyDescent="0.35">
      <c r="B5" s="45" t="s">
        <v>50</v>
      </c>
      <c r="C5" s="1"/>
      <c r="D5" s="3"/>
      <c r="E5" s="2"/>
      <c r="F5" s="11"/>
      <c r="G5" s="11"/>
      <c r="H5" s="11"/>
      <c r="I5" s="11"/>
      <c r="J5" s="11"/>
      <c r="K5" s="11"/>
      <c r="L5" s="2"/>
      <c r="M5" s="2"/>
      <c r="N5" s="2"/>
      <c r="O5" s="2"/>
      <c r="P5" s="2"/>
      <c r="Q5" s="3"/>
    </row>
    <row r="6" spans="2:17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2:17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2:17" s="33" customFormat="1" ht="84" x14ac:dyDescent="0.25">
      <c r="B8" s="34" t="s">
        <v>21</v>
      </c>
      <c r="C8" s="35" t="s">
        <v>53</v>
      </c>
      <c r="D8" s="35" t="s">
        <v>23</v>
      </c>
      <c r="E8" s="34" t="s">
        <v>24</v>
      </c>
      <c r="F8" s="34" t="s">
        <v>25</v>
      </c>
      <c r="G8" s="34" t="s">
        <v>26</v>
      </c>
      <c r="H8" s="53" t="s">
        <v>27</v>
      </c>
      <c r="I8" s="54" t="s">
        <v>28</v>
      </c>
      <c r="J8" s="34" t="s">
        <v>15</v>
      </c>
      <c r="K8" s="57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2:17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2:17" ht="29.25" customHeight="1" x14ac:dyDescent="0.35">
      <c r="B10" s="42">
        <v>43218</v>
      </c>
      <c r="C10" s="51">
        <v>6622.4</v>
      </c>
      <c r="D10" s="49">
        <f t="shared" ref="D10:D23" si="0">C10*19.5%</f>
        <v>1291.3679999999999</v>
      </c>
      <c r="E10" s="51">
        <v>0</v>
      </c>
      <c r="F10" s="51">
        <v>0</v>
      </c>
      <c r="G10" s="51">
        <v>1774.4097127131497</v>
      </c>
      <c r="H10" s="51">
        <v>24.474000000000022</v>
      </c>
      <c r="I10" s="51">
        <v>13.340400799999999</v>
      </c>
      <c r="J10" s="51">
        <v>0</v>
      </c>
      <c r="K10" s="51">
        <v>17.789762265</v>
      </c>
      <c r="L10" s="51">
        <v>0</v>
      </c>
      <c r="M10" s="51">
        <v>0</v>
      </c>
      <c r="N10" s="51">
        <v>0</v>
      </c>
      <c r="O10" s="49">
        <f>SUM(E10:N10)</f>
        <v>1830.0138757781497</v>
      </c>
      <c r="P10" s="49">
        <f>O10-D10</f>
        <v>538.64587577814973</v>
      </c>
      <c r="Q10" s="7"/>
    </row>
    <row r="11" spans="2:17" ht="29.25" customHeight="1" x14ac:dyDescent="0.35">
      <c r="B11" s="42">
        <f>B10+1</f>
        <v>43219</v>
      </c>
      <c r="C11" s="51">
        <v>6622.4</v>
      </c>
      <c r="D11" s="49">
        <f t="shared" si="0"/>
        <v>1291.3679999999999</v>
      </c>
      <c r="E11" s="51">
        <v>0</v>
      </c>
      <c r="F11" s="51">
        <v>0</v>
      </c>
      <c r="G11" s="51">
        <v>1774.7068216805999</v>
      </c>
      <c r="H11" s="51">
        <v>24.474000000000022</v>
      </c>
      <c r="I11" s="51">
        <v>13.608645299999999</v>
      </c>
      <c r="J11" s="51">
        <v>0</v>
      </c>
      <c r="K11" s="51">
        <v>17.789762265</v>
      </c>
      <c r="L11" s="51">
        <v>0</v>
      </c>
      <c r="M11" s="51">
        <v>0</v>
      </c>
      <c r="N11" s="51">
        <v>0</v>
      </c>
      <c r="O11" s="49">
        <f t="shared" ref="O11:O23" si="1">SUM(E11:N11)</f>
        <v>1830.5792292455999</v>
      </c>
      <c r="P11" s="49">
        <f t="shared" ref="P11:P23" si="2">O11-D11</f>
        <v>539.21122924559995</v>
      </c>
      <c r="Q11" s="7"/>
    </row>
    <row r="12" spans="2:17" ht="29.25" customHeight="1" x14ac:dyDescent="0.35">
      <c r="B12" s="42">
        <f>B11+1</f>
        <v>43220</v>
      </c>
      <c r="C12" s="51">
        <v>6622.4</v>
      </c>
      <c r="D12" s="49">
        <f t="shared" si="0"/>
        <v>1291.3679999999999</v>
      </c>
      <c r="E12" s="51">
        <v>0</v>
      </c>
      <c r="F12" s="51">
        <v>0</v>
      </c>
      <c r="G12" s="51">
        <v>1775.0039306468827</v>
      </c>
      <c r="H12" s="51">
        <v>24.474000000000022</v>
      </c>
      <c r="I12" s="51">
        <v>14.129505999999999</v>
      </c>
      <c r="J12" s="51">
        <v>0</v>
      </c>
      <c r="K12" s="51">
        <v>1.7442592649999999</v>
      </c>
      <c r="L12" s="51">
        <v>0</v>
      </c>
      <c r="M12" s="51">
        <v>0</v>
      </c>
      <c r="N12" s="51">
        <v>0</v>
      </c>
      <c r="O12" s="49">
        <f t="shared" si="1"/>
        <v>1815.3516959118826</v>
      </c>
      <c r="P12" s="49">
        <f t="shared" si="2"/>
        <v>523.98369591188271</v>
      </c>
      <c r="Q12" s="7"/>
    </row>
    <row r="13" spans="2:17" ht="29.25" customHeight="1" x14ac:dyDescent="0.35">
      <c r="B13" s="42">
        <f t="shared" ref="B13:B23" si="3">B12+1</f>
        <v>43221</v>
      </c>
      <c r="C13" s="51">
        <v>6622.4</v>
      </c>
      <c r="D13" s="49">
        <f t="shared" si="0"/>
        <v>1291.3679999999999</v>
      </c>
      <c r="E13" s="51">
        <v>0</v>
      </c>
      <c r="F13" s="51">
        <v>0</v>
      </c>
      <c r="G13" s="51">
        <v>1775.3010396150003</v>
      </c>
      <c r="H13" s="51">
        <v>24.474000000000022</v>
      </c>
      <c r="I13" s="51">
        <v>18.771655200000001</v>
      </c>
      <c r="J13" s="51">
        <v>0</v>
      </c>
      <c r="K13" s="51">
        <v>1.2518454649999999</v>
      </c>
      <c r="L13" s="51">
        <v>0</v>
      </c>
      <c r="M13" s="51">
        <v>0</v>
      </c>
      <c r="N13" s="51">
        <v>0</v>
      </c>
      <c r="O13" s="49">
        <f t="shared" si="1"/>
        <v>1819.7985402800002</v>
      </c>
      <c r="P13" s="49">
        <f t="shared" si="2"/>
        <v>528.43054028000029</v>
      </c>
      <c r="Q13" s="7"/>
    </row>
    <row r="14" spans="2:17" ht="29.25" customHeight="1" x14ac:dyDescent="0.35">
      <c r="B14" s="42">
        <f t="shared" si="3"/>
        <v>43222</v>
      </c>
      <c r="C14" s="51">
        <v>6622.4</v>
      </c>
      <c r="D14" s="49">
        <f t="shared" si="0"/>
        <v>1291.3679999999999</v>
      </c>
      <c r="E14" s="51">
        <v>0</v>
      </c>
      <c r="F14" s="51">
        <v>0</v>
      </c>
      <c r="G14" s="51">
        <v>1775.5981485799998</v>
      </c>
      <c r="H14" s="51">
        <v>24.474000000000022</v>
      </c>
      <c r="I14" s="51">
        <v>14.383954599999999</v>
      </c>
      <c r="J14" s="51">
        <v>0</v>
      </c>
      <c r="K14" s="51">
        <v>0.60156966500000009</v>
      </c>
      <c r="L14" s="51">
        <v>0</v>
      </c>
      <c r="M14" s="51">
        <v>0</v>
      </c>
      <c r="N14" s="51">
        <v>0</v>
      </c>
      <c r="O14" s="49">
        <f t="shared" si="1"/>
        <v>1815.0576728449996</v>
      </c>
      <c r="P14" s="49">
        <f t="shared" si="2"/>
        <v>523.68967284499968</v>
      </c>
      <c r="Q14" s="7"/>
    </row>
    <row r="15" spans="2:17" ht="29.25" customHeight="1" x14ac:dyDescent="0.35">
      <c r="B15" s="42">
        <f t="shared" si="3"/>
        <v>43223</v>
      </c>
      <c r="C15" s="51">
        <v>6622.4</v>
      </c>
      <c r="D15" s="49">
        <f t="shared" si="0"/>
        <v>1291.3679999999999</v>
      </c>
      <c r="E15" s="51">
        <v>0</v>
      </c>
      <c r="F15" s="51">
        <v>0</v>
      </c>
      <c r="G15" s="51">
        <v>1750.1273762850003</v>
      </c>
      <c r="H15" s="51">
        <v>24.474000000000022</v>
      </c>
      <c r="I15" s="51">
        <v>13.2143677</v>
      </c>
      <c r="J15" s="51">
        <v>0</v>
      </c>
      <c r="K15" s="51">
        <v>0.60156966500000009</v>
      </c>
      <c r="L15" s="51">
        <v>0</v>
      </c>
      <c r="M15" s="51">
        <v>0</v>
      </c>
      <c r="N15" s="51">
        <v>0</v>
      </c>
      <c r="O15" s="49">
        <f t="shared" si="1"/>
        <v>1788.4173136500001</v>
      </c>
      <c r="P15" s="49">
        <f t="shared" si="2"/>
        <v>497.04931365000016</v>
      </c>
      <c r="Q15" s="7"/>
    </row>
    <row r="16" spans="2:17" ht="29.25" customHeight="1" x14ac:dyDescent="0.35">
      <c r="B16" s="42">
        <f t="shared" si="3"/>
        <v>43224</v>
      </c>
      <c r="C16" s="51">
        <v>6622.4</v>
      </c>
      <c r="D16" s="49">
        <f t="shared" si="0"/>
        <v>1291.3679999999999</v>
      </c>
      <c r="E16" s="51">
        <v>0</v>
      </c>
      <c r="F16" s="51">
        <v>0</v>
      </c>
      <c r="G16" s="51">
        <v>1750.420153989</v>
      </c>
      <c r="H16" s="51">
        <v>24.474000000000022</v>
      </c>
      <c r="I16" s="51">
        <v>13.3975594</v>
      </c>
      <c r="J16" s="51">
        <v>0</v>
      </c>
      <c r="K16" s="51">
        <v>0.60156966500000009</v>
      </c>
      <c r="L16" s="51">
        <v>0</v>
      </c>
      <c r="M16" s="51">
        <v>0</v>
      </c>
      <c r="N16" s="51">
        <v>0</v>
      </c>
      <c r="O16" s="49">
        <f t="shared" si="1"/>
        <v>1788.893283054</v>
      </c>
      <c r="P16" s="49">
        <f t="shared" si="2"/>
        <v>497.52528305400006</v>
      </c>
      <c r="Q16" s="7"/>
    </row>
    <row r="17" spans="2:17" ht="29.25" customHeight="1" x14ac:dyDescent="0.35">
      <c r="B17" s="42">
        <f t="shared" si="3"/>
        <v>43225</v>
      </c>
      <c r="C17" s="51">
        <v>6622.4</v>
      </c>
      <c r="D17" s="49">
        <f t="shared" si="0"/>
        <v>1291.3679999999999</v>
      </c>
      <c r="E17" s="51">
        <v>0</v>
      </c>
      <c r="F17" s="51">
        <v>0</v>
      </c>
      <c r="G17" s="51">
        <v>1750.712931694</v>
      </c>
      <c r="H17" s="51">
        <v>24.474000000000022</v>
      </c>
      <c r="I17" s="51">
        <v>13.226387799999999</v>
      </c>
      <c r="J17" s="51">
        <v>0</v>
      </c>
      <c r="K17" s="51">
        <v>0.60156966500000009</v>
      </c>
      <c r="L17" s="51">
        <v>0</v>
      </c>
      <c r="M17" s="51">
        <v>0</v>
      </c>
      <c r="N17" s="51">
        <v>0</v>
      </c>
      <c r="O17" s="49">
        <f t="shared" si="1"/>
        <v>1789.0148891589999</v>
      </c>
      <c r="P17" s="49">
        <f t="shared" si="2"/>
        <v>497.64688915900001</v>
      </c>
      <c r="Q17" s="7"/>
    </row>
    <row r="18" spans="2:17" ht="29.25" customHeight="1" x14ac:dyDescent="0.35">
      <c r="B18" s="42">
        <f t="shared" si="3"/>
        <v>43226</v>
      </c>
      <c r="C18" s="51">
        <v>6622.4</v>
      </c>
      <c r="D18" s="49">
        <f t="shared" si="0"/>
        <v>1291.3679999999999</v>
      </c>
      <c r="E18" s="51">
        <v>0</v>
      </c>
      <c r="F18" s="51">
        <v>0</v>
      </c>
      <c r="G18" s="51">
        <v>1751.0057093979999</v>
      </c>
      <c r="H18" s="51">
        <v>24.474000000000022</v>
      </c>
      <c r="I18" s="51">
        <v>13.226387799999999</v>
      </c>
      <c r="J18" s="51">
        <v>0</v>
      </c>
      <c r="K18" s="51">
        <v>0.60156966500000009</v>
      </c>
      <c r="L18" s="51">
        <v>0</v>
      </c>
      <c r="M18" s="51">
        <v>0</v>
      </c>
      <c r="N18" s="51">
        <v>0</v>
      </c>
      <c r="O18" s="49">
        <f t="shared" si="1"/>
        <v>1789.3076668629999</v>
      </c>
      <c r="P18" s="49">
        <f t="shared" si="2"/>
        <v>497.93966686299996</v>
      </c>
      <c r="Q18" s="7"/>
    </row>
    <row r="19" spans="2:17" ht="29.25" customHeight="1" x14ac:dyDescent="0.35">
      <c r="B19" s="42">
        <f t="shared" si="3"/>
        <v>43227</v>
      </c>
      <c r="C19" s="51">
        <v>6622.4</v>
      </c>
      <c r="D19" s="49">
        <f t="shared" si="0"/>
        <v>1291.3679999999999</v>
      </c>
      <c r="E19" s="51">
        <v>0</v>
      </c>
      <c r="F19" s="51">
        <v>0</v>
      </c>
      <c r="G19" s="51">
        <v>1751.2984871029998</v>
      </c>
      <c r="H19" s="51">
        <v>24.474000000000022</v>
      </c>
      <c r="I19" s="51">
        <v>13.226387799999999</v>
      </c>
      <c r="J19" s="51">
        <v>0</v>
      </c>
      <c r="K19" s="51">
        <v>0.60156966500000009</v>
      </c>
      <c r="L19" s="51">
        <v>0</v>
      </c>
      <c r="M19" s="51">
        <v>0</v>
      </c>
      <c r="N19" s="51">
        <v>0</v>
      </c>
      <c r="O19" s="49">
        <f t="shared" si="1"/>
        <v>1789.6004445679998</v>
      </c>
      <c r="P19" s="49">
        <f t="shared" si="2"/>
        <v>498.23244456799989</v>
      </c>
      <c r="Q19" s="7"/>
    </row>
    <row r="20" spans="2:17" ht="29.25" customHeight="1" x14ac:dyDescent="0.35">
      <c r="B20" s="42">
        <f t="shared" si="3"/>
        <v>43228</v>
      </c>
      <c r="C20" s="51">
        <v>6622.4</v>
      </c>
      <c r="D20" s="49">
        <f t="shared" si="0"/>
        <v>1291.3679999999999</v>
      </c>
      <c r="E20" s="51">
        <v>0</v>
      </c>
      <c r="F20" s="51">
        <v>0</v>
      </c>
      <c r="G20" s="51">
        <v>1766.3773761449997</v>
      </c>
      <c r="H20" s="51">
        <v>24.474000000000022</v>
      </c>
      <c r="I20" s="51">
        <v>13.226387799999999</v>
      </c>
      <c r="J20" s="51">
        <v>0</v>
      </c>
      <c r="K20" s="51">
        <v>0.60156966500000009</v>
      </c>
      <c r="L20" s="51">
        <v>0</v>
      </c>
      <c r="M20" s="51">
        <v>0</v>
      </c>
      <c r="N20" s="51">
        <v>0</v>
      </c>
      <c r="O20" s="49">
        <f t="shared" si="1"/>
        <v>1804.6793336099997</v>
      </c>
      <c r="P20" s="49">
        <f t="shared" si="2"/>
        <v>513.31133360999979</v>
      </c>
      <c r="Q20" s="7"/>
    </row>
    <row r="21" spans="2:17" ht="29.25" customHeight="1" x14ac:dyDescent="0.35">
      <c r="B21" s="42">
        <f t="shared" si="3"/>
        <v>43229</v>
      </c>
      <c r="C21" s="51">
        <v>6622.4</v>
      </c>
      <c r="D21" s="49">
        <f t="shared" si="0"/>
        <v>1291.3679999999999</v>
      </c>
      <c r="E21" s="51">
        <v>0</v>
      </c>
      <c r="F21" s="51">
        <v>0</v>
      </c>
      <c r="G21" s="51">
        <v>1766.672670187</v>
      </c>
      <c r="H21" s="51">
        <v>24.474000000000022</v>
      </c>
      <c r="I21" s="51">
        <v>13.2262238</v>
      </c>
      <c r="J21" s="51">
        <v>0</v>
      </c>
      <c r="K21" s="51">
        <v>0.60156966500000009</v>
      </c>
      <c r="L21" s="51">
        <v>0</v>
      </c>
      <c r="M21" s="51">
        <v>0</v>
      </c>
      <c r="N21" s="51">
        <v>0</v>
      </c>
      <c r="O21" s="49">
        <f t="shared" si="1"/>
        <v>1804.9744636519999</v>
      </c>
      <c r="P21" s="49">
        <f t="shared" si="2"/>
        <v>513.606463652</v>
      </c>
      <c r="Q21" s="7"/>
    </row>
    <row r="22" spans="2:17" ht="29.25" customHeight="1" x14ac:dyDescent="0.35">
      <c r="B22" s="42">
        <f t="shared" si="3"/>
        <v>43230</v>
      </c>
      <c r="C22" s="51">
        <v>6622.4</v>
      </c>
      <c r="D22" s="49">
        <f t="shared" si="0"/>
        <v>1291.3679999999999</v>
      </c>
      <c r="E22" s="51">
        <v>91.684159175999994</v>
      </c>
      <c r="F22" s="51">
        <v>0</v>
      </c>
      <c r="G22" s="51">
        <v>1726.961391086</v>
      </c>
      <c r="H22" s="51">
        <v>24.474000000000022</v>
      </c>
      <c r="I22" s="51">
        <v>13.225993000000001</v>
      </c>
      <c r="J22" s="51">
        <v>0</v>
      </c>
      <c r="K22" s="51">
        <v>0.30628836500000001</v>
      </c>
      <c r="L22" s="51">
        <v>0</v>
      </c>
      <c r="M22" s="51">
        <v>0</v>
      </c>
      <c r="N22" s="51">
        <v>0</v>
      </c>
      <c r="O22" s="49">
        <f t="shared" si="1"/>
        <v>1856.6518316270001</v>
      </c>
      <c r="P22" s="49">
        <f t="shared" si="2"/>
        <v>565.28383162700015</v>
      </c>
      <c r="Q22" s="7"/>
    </row>
    <row r="23" spans="2:17" ht="29.25" customHeight="1" x14ac:dyDescent="0.35">
      <c r="B23" s="42">
        <f t="shared" si="3"/>
        <v>43231</v>
      </c>
      <c r="C23" s="51">
        <v>6622.4</v>
      </c>
      <c r="D23" s="49">
        <f t="shared" si="0"/>
        <v>1291.3679999999999</v>
      </c>
      <c r="E23" s="51">
        <v>91.682818351999998</v>
      </c>
      <c r="F23" s="51">
        <v>0</v>
      </c>
      <c r="G23" s="51">
        <v>1727.2501119869999</v>
      </c>
      <c r="H23" s="51">
        <v>24.474000000000022</v>
      </c>
      <c r="I23" s="51">
        <v>13.224588000000001</v>
      </c>
      <c r="J23" s="51">
        <v>0</v>
      </c>
      <c r="K23" s="51">
        <v>9.9337275000000003E-2</v>
      </c>
      <c r="L23" s="51">
        <v>0</v>
      </c>
      <c r="M23" s="51">
        <v>0</v>
      </c>
      <c r="N23" s="51">
        <v>0</v>
      </c>
      <c r="O23" s="49">
        <f t="shared" si="1"/>
        <v>1856.7308556139997</v>
      </c>
      <c r="P23" s="49">
        <f t="shared" si="2"/>
        <v>565.36285561399973</v>
      </c>
      <c r="Q23" s="7"/>
    </row>
    <row r="24" spans="2:17" ht="29.25" customHeight="1" x14ac:dyDescent="0.35">
      <c r="B24" s="41" t="s">
        <v>4</v>
      </c>
      <c r="C24" s="10"/>
      <c r="D24" s="50">
        <f t="shared" ref="D24:P24" si="4">SUM(D10:D23)</f>
        <v>18079.152000000002</v>
      </c>
      <c r="E24" s="50">
        <f t="shared" si="4"/>
        <v>183.36697752800001</v>
      </c>
      <c r="F24" s="50">
        <f t="shared" si="4"/>
        <v>0</v>
      </c>
      <c r="G24" s="50">
        <f t="shared" si="4"/>
        <v>24615.845861109628</v>
      </c>
      <c r="H24" s="50">
        <f t="shared" si="4"/>
        <v>342.63600000000037</v>
      </c>
      <c r="I24" s="50">
        <f t="shared" si="4"/>
        <v>193.42844500000001</v>
      </c>
      <c r="J24" s="50">
        <f t="shared" si="4"/>
        <v>0</v>
      </c>
      <c r="K24" s="50">
        <f t="shared" si="4"/>
        <v>43.79381222</v>
      </c>
      <c r="L24" s="50">
        <f t="shared" si="4"/>
        <v>0</v>
      </c>
      <c r="M24" s="50">
        <f t="shared" si="4"/>
        <v>0</v>
      </c>
      <c r="N24" s="50">
        <f t="shared" si="4"/>
        <v>0</v>
      </c>
      <c r="O24" s="50">
        <f t="shared" si="4"/>
        <v>25379.071095857631</v>
      </c>
      <c r="P24" s="50">
        <f t="shared" si="4"/>
        <v>7299.9190958576328</v>
      </c>
      <c r="Q24" s="7"/>
    </row>
    <row r="25" spans="2:17" ht="29.25" customHeight="1" x14ac:dyDescent="0.35">
      <c r="B25" s="41" t="s">
        <v>3</v>
      </c>
      <c r="C25" s="10"/>
      <c r="D25" s="50">
        <f t="shared" ref="D25:P25" si="5">AVERAGE(D10:D23)</f>
        <v>1291.3680000000002</v>
      </c>
      <c r="E25" s="50">
        <f t="shared" si="5"/>
        <v>13.097641252000001</v>
      </c>
      <c r="F25" s="50">
        <f t="shared" si="5"/>
        <v>0</v>
      </c>
      <c r="G25" s="50">
        <f t="shared" si="5"/>
        <v>1758.2747043649736</v>
      </c>
      <c r="H25" s="50">
        <f t="shared" si="5"/>
        <v>24.474000000000025</v>
      </c>
      <c r="I25" s="50">
        <f t="shared" si="5"/>
        <v>13.8163175</v>
      </c>
      <c r="J25" s="50">
        <f t="shared" si="5"/>
        <v>0</v>
      </c>
      <c r="K25" s="50">
        <f t="shared" si="5"/>
        <v>3.1281294442857144</v>
      </c>
      <c r="L25" s="50">
        <f t="shared" si="5"/>
        <v>0</v>
      </c>
      <c r="M25" s="50">
        <f t="shared" si="5"/>
        <v>0</v>
      </c>
      <c r="N25" s="50">
        <f t="shared" si="5"/>
        <v>0</v>
      </c>
      <c r="O25" s="50">
        <f t="shared" si="5"/>
        <v>1812.7907925612594</v>
      </c>
      <c r="P25" s="50">
        <f t="shared" si="5"/>
        <v>521.42279256125948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1"/>
      <c r="G31" s="1"/>
      <c r="H31" s="22"/>
      <c r="I31" s="22"/>
      <c r="J31" s="22"/>
      <c r="K31" s="22"/>
      <c r="L31" s="22"/>
      <c r="M31" s="22"/>
      <c r="N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1"/>
      <c r="G32" s="1"/>
      <c r="H32" s="22"/>
      <c r="I32" s="2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95" top="0.75" bottom="0.75" header="0.3" footer="0.3"/>
  <pageSetup paperSize="9" scale="40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A9" zoomScale="50" zoomScaleNormal="50" workbookViewId="0">
      <selection activeCell="K27" sqref="K27"/>
    </sheetView>
  </sheetViews>
  <sheetFormatPr defaultColWidth="8.85546875" defaultRowHeight="15" x14ac:dyDescent="0.25"/>
  <cols>
    <col min="1" max="1" width="11.5703125" style="101" bestFit="1" customWidth="1"/>
    <col min="2" max="2" width="19.140625" style="101" customWidth="1"/>
    <col min="3" max="3" width="37.42578125" style="101" customWidth="1"/>
    <col min="4" max="4" width="23.28515625" style="101" customWidth="1"/>
    <col min="5" max="5" width="18.7109375" style="101" customWidth="1"/>
    <col min="6" max="6" width="19" style="101" customWidth="1"/>
    <col min="7" max="7" width="18.7109375" style="101" customWidth="1"/>
    <col min="8" max="8" width="42.42578125" style="101" customWidth="1"/>
    <col min="9" max="9" width="19.28515625" style="101" bestFit="1" customWidth="1"/>
    <col min="10" max="10" width="12.85546875" style="101" customWidth="1"/>
    <col min="11" max="11" width="40.7109375" style="101" customWidth="1"/>
    <col min="12" max="12" width="28.7109375" style="101" customWidth="1"/>
    <col min="13" max="13" width="21.28515625" style="101" customWidth="1"/>
    <col min="14" max="14" width="31" style="101" customWidth="1"/>
    <col min="15" max="15" width="17.85546875" style="101" customWidth="1"/>
    <col min="16" max="16" width="17" style="101" customWidth="1"/>
    <col min="17" max="17" width="18.5703125" style="101" bestFit="1" customWidth="1"/>
    <col min="18" max="16384" width="8.85546875" style="101"/>
  </cols>
  <sheetData>
    <row r="1" spans="1:18" ht="23.25" x14ac:dyDescent="0.25">
      <c r="B1" s="102" t="s">
        <v>36</v>
      </c>
      <c r="C1" s="103"/>
      <c r="D1" s="103"/>
      <c r="E1" s="104"/>
      <c r="F1" s="25" t="s">
        <v>104</v>
      </c>
      <c r="G1" s="29"/>
      <c r="H1" s="29"/>
      <c r="I1" s="29"/>
      <c r="J1" s="29"/>
      <c r="K1" s="29"/>
      <c r="L1" s="105"/>
      <c r="M1" s="106"/>
      <c r="N1" s="107"/>
      <c r="O1" s="104"/>
      <c r="P1" s="104"/>
      <c r="Q1" s="103"/>
    </row>
    <row r="2" spans="1:18" ht="23.25" x14ac:dyDescent="0.25">
      <c r="B2" s="102" t="s">
        <v>1</v>
      </c>
      <c r="C2" s="103"/>
      <c r="D2" s="103"/>
      <c r="E2" s="104"/>
      <c r="F2" s="26" t="s">
        <v>107</v>
      </c>
      <c r="G2" s="29"/>
      <c r="H2" s="29"/>
      <c r="I2" s="29"/>
      <c r="J2" s="29"/>
      <c r="K2" s="29"/>
      <c r="L2" s="108"/>
      <c r="M2" s="109"/>
      <c r="N2" s="107"/>
      <c r="O2" s="107"/>
      <c r="P2" s="107"/>
      <c r="Q2" s="103"/>
    </row>
    <row r="3" spans="1:18" ht="21" x14ac:dyDescent="0.25">
      <c r="B3" s="102" t="s">
        <v>52</v>
      </c>
      <c r="C3" s="103"/>
      <c r="D3" s="103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7"/>
      <c r="Q3" s="103"/>
    </row>
    <row r="4" spans="1:18" ht="22.5" customHeight="1" x14ac:dyDescent="0.25">
      <c r="B4" s="102" t="s">
        <v>13</v>
      </c>
      <c r="C4" s="103"/>
      <c r="D4" s="110" t="s">
        <v>16</v>
      </c>
      <c r="E4" s="111"/>
      <c r="F4" s="111"/>
      <c r="G4" s="112" t="s">
        <v>144</v>
      </c>
      <c r="H4" s="113"/>
      <c r="I4" s="113"/>
      <c r="J4" s="113"/>
      <c r="K4" s="113"/>
      <c r="L4" s="114"/>
      <c r="M4" s="113"/>
      <c r="N4" s="113" t="s">
        <v>45</v>
      </c>
      <c r="O4" s="113"/>
      <c r="P4" s="113"/>
      <c r="Q4" s="115"/>
    </row>
    <row r="5" spans="1:18" ht="21" x14ac:dyDescent="0.25">
      <c r="B5" s="102" t="s">
        <v>50</v>
      </c>
      <c r="C5" s="103"/>
      <c r="D5" s="115"/>
      <c r="E5" s="113"/>
      <c r="F5" s="116"/>
      <c r="G5" s="116"/>
      <c r="H5" s="116"/>
      <c r="I5" s="117"/>
      <c r="J5" s="116"/>
      <c r="K5" s="116"/>
      <c r="L5" s="113"/>
      <c r="M5" s="113"/>
      <c r="N5" s="113"/>
      <c r="O5" s="113"/>
      <c r="P5" s="113"/>
      <c r="Q5" s="115"/>
    </row>
    <row r="6" spans="1:18" ht="18.75" x14ac:dyDescent="0.25">
      <c r="B6" s="118"/>
      <c r="C6" s="118"/>
      <c r="D6" s="118"/>
      <c r="E6" s="119" t="s">
        <v>17</v>
      </c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20" t="s">
        <v>12</v>
      </c>
    </row>
    <row r="7" spans="1:18" ht="21" x14ac:dyDescent="0.25">
      <c r="B7" s="121"/>
      <c r="C7" s="122"/>
      <c r="D7" s="123"/>
      <c r="E7" s="124" t="s">
        <v>11</v>
      </c>
      <c r="F7" s="125"/>
      <c r="G7" s="126"/>
      <c r="H7" s="125"/>
      <c r="I7" s="125"/>
      <c r="J7" s="127"/>
      <c r="K7" s="120"/>
      <c r="L7" s="115"/>
      <c r="M7" s="128"/>
      <c r="N7" s="128"/>
      <c r="O7" s="129"/>
      <c r="Q7" s="130"/>
    </row>
    <row r="8" spans="1:18" s="33" customFormat="1" ht="126" customHeight="1" x14ac:dyDescent="0.25">
      <c r="B8" s="34" t="s">
        <v>21</v>
      </c>
      <c r="C8" s="35" t="s">
        <v>145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1:18" ht="18.75" x14ac:dyDescent="0.25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31"/>
    </row>
    <row r="10" spans="1:18" ht="29.25" customHeight="1" x14ac:dyDescent="0.25">
      <c r="B10" s="132">
        <v>43848</v>
      </c>
      <c r="C10" s="108">
        <v>12417.46</v>
      </c>
      <c r="D10" s="108">
        <v>2266.1864499999997</v>
      </c>
      <c r="E10" s="108">
        <v>505.25954113</v>
      </c>
      <c r="F10" s="108">
        <v>0</v>
      </c>
      <c r="G10" s="108">
        <v>2127.0330360309999</v>
      </c>
      <c r="H10" s="108">
        <v>6.8575146282142656</v>
      </c>
      <c r="I10" s="108">
        <v>80.449854099999996</v>
      </c>
      <c r="J10" s="108">
        <v>0</v>
      </c>
      <c r="K10" s="108">
        <v>9.6364699999999994E-3</v>
      </c>
      <c r="L10" s="108">
        <v>0</v>
      </c>
      <c r="M10" s="108">
        <v>0</v>
      </c>
      <c r="N10" s="108">
        <v>0</v>
      </c>
      <c r="O10" s="133">
        <f t="shared" ref="O10:O23" si="0">SUM(E10:N10)</f>
        <v>2719.6095823592136</v>
      </c>
      <c r="P10" s="133">
        <f t="shared" ref="P10:P15" si="1">O10-D10</f>
        <v>453.42313235921392</v>
      </c>
      <c r="Q10" s="134"/>
    </row>
    <row r="11" spans="1:18" ht="29.25" customHeight="1" x14ac:dyDescent="0.25">
      <c r="B11" s="132">
        <f>B10+1</f>
        <v>43849</v>
      </c>
      <c r="C11" s="108">
        <v>12417.46</v>
      </c>
      <c r="D11" s="108">
        <v>2266.1864499999997</v>
      </c>
      <c r="E11" s="108">
        <v>505.25535988400003</v>
      </c>
      <c r="F11" s="108">
        <v>0</v>
      </c>
      <c r="G11" s="108">
        <v>2127.3239769930001</v>
      </c>
      <c r="H11" s="108">
        <v>6.8575146282142656</v>
      </c>
      <c r="I11" s="108">
        <v>80.207452399999994</v>
      </c>
      <c r="J11" s="108">
        <v>0</v>
      </c>
      <c r="K11" s="108">
        <v>9.6364699999999994E-3</v>
      </c>
      <c r="L11" s="108">
        <v>0</v>
      </c>
      <c r="M11" s="108">
        <v>0</v>
      </c>
      <c r="N11" s="108">
        <v>0</v>
      </c>
      <c r="O11" s="133">
        <f t="shared" si="0"/>
        <v>2719.653940375214</v>
      </c>
      <c r="P11" s="133">
        <f t="shared" si="1"/>
        <v>453.46749037521431</v>
      </c>
      <c r="Q11" s="134"/>
    </row>
    <row r="12" spans="1:18" ht="29.25" customHeight="1" x14ac:dyDescent="0.25">
      <c r="B12" s="132">
        <f>B11+1</f>
        <v>43850</v>
      </c>
      <c r="C12" s="108">
        <v>12417.46</v>
      </c>
      <c r="D12" s="108">
        <v>2266.1864499999997</v>
      </c>
      <c r="E12" s="108">
        <v>542.25117863699995</v>
      </c>
      <c r="F12" s="108">
        <v>0</v>
      </c>
      <c r="G12" s="108">
        <v>2127.6149179530003</v>
      </c>
      <c r="H12" s="108">
        <v>6.8575146282142656</v>
      </c>
      <c r="I12" s="108">
        <v>87.021839799999995</v>
      </c>
      <c r="J12" s="108">
        <v>0</v>
      </c>
      <c r="K12" s="108">
        <v>9.6364699999999994E-3</v>
      </c>
      <c r="L12" s="108">
        <v>0</v>
      </c>
      <c r="M12" s="108">
        <v>0</v>
      </c>
      <c r="N12" s="108">
        <v>0</v>
      </c>
      <c r="O12" s="133">
        <f t="shared" si="0"/>
        <v>2763.7550874882145</v>
      </c>
      <c r="P12" s="133">
        <f t="shared" si="1"/>
        <v>497.56863748821479</v>
      </c>
      <c r="Q12" s="134"/>
    </row>
    <row r="13" spans="1:18" ht="29.25" customHeight="1" x14ac:dyDescent="0.25">
      <c r="B13" s="132">
        <f t="shared" ref="B13:B23" si="2">B12+1</f>
        <v>43851</v>
      </c>
      <c r="C13" s="108">
        <v>12417.46</v>
      </c>
      <c r="D13" s="108">
        <v>2266.1864499999997</v>
      </c>
      <c r="E13" s="108">
        <v>475.24699739099998</v>
      </c>
      <c r="F13" s="108">
        <v>0</v>
      </c>
      <c r="G13" s="108">
        <v>2127.9058589150004</v>
      </c>
      <c r="H13" s="108">
        <v>6.8575146282142656</v>
      </c>
      <c r="I13" s="108">
        <v>89.240361100000001</v>
      </c>
      <c r="J13" s="108">
        <v>0</v>
      </c>
      <c r="K13" s="108">
        <v>9.6364699999999994E-3</v>
      </c>
      <c r="L13" s="108">
        <v>0</v>
      </c>
      <c r="M13" s="108">
        <v>0</v>
      </c>
      <c r="N13" s="108">
        <v>0</v>
      </c>
      <c r="O13" s="133">
        <f t="shared" si="0"/>
        <v>2699.2603685042145</v>
      </c>
      <c r="P13" s="133">
        <f t="shared" si="1"/>
        <v>433.07391850421482</v>
      </c>
      <c r="Q13" s="135"/>
      <c r="R13" s="136"/>
    </row>
    <row r="14" spans="1:18" ht="29.25" customHeight="1" x14ac:dyDescent="0.25">
      <c r="B14" s="132">
        <f t="shared" si="2"/>
        <v>43852</v>
      </c>
      <c r="C14" s="108">
        <v>12417.46</v>
      </c>
      <c r="D14" s="108">
        <v>2266.1864499999997</v>
      </c>
      <c r="E14" s="108">
        <v>548.24281614400002</v>
      </c>
      <c r="F14" s="108">
        <v>0</v>
      </c>
      <c r="G14" s="108">
        <v>2128.1967998760001</v>
      </c>
      <c r="H14" s="108">
        <v>6.8575146282142656</v>
      </c>
      <c r="I14" s="108">
        <v>90.233532199999999</v>
      </c>
      <c r="J14" s="108">
        <v>0</v>
      </c>
      <c r="K14" s="108">
        <v>9.6364699999999994E-3</v>
      </c>
      <c r="L14" s="108">
        <v>0</v>
      </c>
      <c r="M14" s="108">
        <v>0</v>
      </c>
      <c r="N14" s="108">
        <v>0</v>
      </c>
      <c r="O14" s="133">
        <f t="shared" si="0"/>
        <v>2773.5402993182142</v>
      </c>
      <c r="P14" s="133">
        <f t="shared" si="1"/>
        <v>507.35384931821454</v>
      </c>
      <c r="Q14" s="134"/>
    </row>
    <row r="15" spans="1:18" ht="29.25" customHeight="1" x14ac:dyDescent="0.25">
      <c r="A15" s="137"/>
      <c r="B15" s="132">
        <f t="shared" si="2"/>
        <v>43853</v>
      </c>
      <c r="C15" s="108">
        <v>12417.46</v>
      </c>
      <c r="D15" s="108">
        <v>2266.1864499999997</v>
      </c>
      <c r="E15" s="108">
        <v>555.23863489799999</v>
      </c>
      <c r="F15" s="108">
        <v>0</v>
      </c>
      <c r="G15" s="108">
        <v>2093.4782930170004</v>
      </c>
      <c r="H15" s="108">
        <v>6.8575146282142656</v>
      </c>
      <c r="I15" s="108">
        <v>89.406871300000006</v>
      </c>
      <c r="J15" s="108">
        <v>0</v>
      </c>
      <c r="K15" s="108">
        <v>9.6364699999999994E-3</v>
      </c>
      <c r="L15" s="108">
        <v>0</v>
      </c>
      <c r="M15" s="108">
        <v>0</v>
      </c>
      <c r="N15" s="108">
        <v>0</v>
      </c>
      <c r="O15" s="133">
        <f t="shared" si="0"/>
        <v>2744.9909503132144</v>
      </c>
      <c r="P15" s="133">
        <f t="shared" si="1"/>
        <v>478.8045003132147</v>
      </c>
      <c r="Q15" s="134"/>
    </row>
    <row r="16" spans="1:18" ht="29.25" customHeight="1" x14ac:dyDescent="0.25">
      <c r="B16" s="132">
        <f t="shared" si="2"/>
        <v>43854</v>
      </c>
      <c r="C16" s="108">
        <v>12417.46</v>
      </c>
      <c r="D16" s="108">
        <v>2266.1864499999997</v>
      </c>
      <c r="E16" s="108">
        <v>586.23445365099997</v>
      </c>
      <c r="F16" s="108">
        <v>0</v>
      </c>
      <c r="G16" s="108">
        <v>2093.7645761590002</v>
      </c>
      <c r="H16" s="108">
        <v>6.8575146282142656</v>
      </c>
      <c r="I16" s="108">
        <v>87.248838399999997</v>
      </c>
      <c r="J16" s="108">
        <v>0</v>
      </c>
      <c r="K16" s="108">
        <v>9.6364699999999994E-3</v>
      </c>
      <c r="L16" s="108">
        <v>0</v>
      </c>
      <c r="M16" s="108">
        <v>0</v>
      </c>
      <c r="N16" s="108">
        <v>0</v>
      </c>
      <c r="O16" s="133">
        <f t="shared" si="0"/>
        <v>2774.115019308214</v>
      </c>
      <c r="P16" s="133">
        <f t="shared" ref="P16:P23" si="3">O16-D16</f>
        <v>507.92856930821426</v>
      </c>
      <c r="Q16" s="138"/>
    </row>
    <row r="17" spans="2:17" ht="29.25" customHeight="1" x14ac:dyDescent="0.25">
      <c r="B17" s="132">
        <f t="shared" si="2"/>
        <v>43855</v>
      </c>
      <c r="C17" s="108">
        <v>12417.46</v>
      </c>
      <c r="D17" s="108">
        <v>2266.1864499999997</v>
      </c>
      <c r="E17" s="108">
        <v>586.23027240500005</v>
      </c>
      <c r="F17" s="108">
        <v>0</v>
      </c>
      <c r="G17" s="108">
        <v>2094.0508593009995</v>
      </c>
      <c r="H17" s="108">
        <v>6.8575146282142656</v>
      </c>
      <c r="I17" s="108">
        <v>86.103021999999996</v>
      </c>
      <c r="J17" s="108">
        <v>0</v>
      </c>
      <c r="K17" s="108">
        <v>9.6364699999999994E-3</v>
      </c>
      <c r="L17" s="108">
        <v>0</v>
      </c>
      <c r="M17" s="108">
        <v>0</v>
      </c>
      <c r="N17" s="108">
        <v>0</v>
      </c>
      <c r="O17" s="133">
        <f t="shared" si="0"/>
        <v>2773.2513048042133</v>
      </c>
      <c r="P17" s="133">
        <f t="shared" si="3"/>
        <v>507.06485480421361</v>
      </c>
      <c r="Q17" s="134"/>
    </row>
    <row r="18" spans="2:17" ht="29.25" customHeight="1" x14ac:dyDescent="0.25">
      <c r="B18" s="132">
        <f t="shared" si="2"/>
        <v>43856</v>
      </c>
      <c r="C18" s="108">
        <v>12417.46</v>
      </c>
      <c r="D18" s="108">
        <v>2266.1864499999997</v>
      </c>
      <c r="E18" s="108">
        <v>586.22609115800003</v>
      </c>
      <c r="F18" s="108">
        <v>0</v>
      </c>
      <c r="G18" s="108">
        <v>2094.3371424430002</v>
      </c>
      <c r="H18" s="108">
        <v>6.8575146282142656</v>
      </c>
      <c r="I18" s="108">
        <v>85.332942000000003</v>
      </c>
      <c r="J18" s="108">
        <v>0</v>
      </c>
      <c r="K18" s="108">
        <v>9.6364699999999994E-3</v>
      </c>
      <c r="L18" s="108">
        <v>0</v>
      </c>
      <c r="M18" s="108">
        <v>0</v>
      </c>
      <c r="N18" s="108">
        <v>0</v>
      </c>
      <c r="O18" s="133">
        <f t="shared" si="0"/>
        <v>2772.7633266992143</v>
      </c>
      <c r="P18" s="133">
        <f t="shared" si="3"/>
        <v>506.57687669921461</v>
      </c>
      <c r="Q18" s="134"/>
    </row>
    <row r="19" spans="2:17" ht="29.25" customHeight="1" x14ac:dyDescent="0.25">
      <c r="B19" s="132">
        <f t="shared" si="2"/>
        <v>43857</v>
      </c>
      <c r="C19" s="108">
        <v>12417.46</v>
      </c>
      <c r="D19" s="108">
        <v>2266.1864499999997</v>
      </c>
      <c r="E19" s="108">
        <v>363.221909912</v>
      </c>
      <c r="F19" s="108">
        <v>0</v>
      </c>
      <c r="G19" s="108">
        <v>2094.623425583</v>
      </c>
      <c r="H19" s="108">
        <v>6.8575146282142656</v>
      </c>
      <c r="I19" s="108">
        <v>83.351248200000001</v>
      </c>
      <c r="J19" s="108">
        <v>0</v>
      </c>
      <c r="K19" s="108">
        <v>9.6364699999999994E-3</v>
      </c>
      <c r="L19" s="108">
        <v>0</v>
      </c>
      <c r="M19" s="108">
        <v>0</v>
      </c>
      <c r="N19" s="108">
        <v>0</v>
      </c>
      <c r="O19" s="133">
        <f t="shared" si="0"/>
        <v>2548.0637347932138</v>
      </c>
      <c r="P19" s="133">
        <f t="shared" si="3"/>
        <v>281.87728479321413</v>
      </c>
      <c r="Q19" s="134"/>
    </row>
    <row r="20" spans="2:17" ht="29.25" customHeight="1" x14ac:dyDescent="0.25">
      <c r="B20" s="132">
        <f t="shared" si="2"/>
        <v>43858</v>
      </c>
      <c r="C20" s="108">
        <v>12417.46</v>
      </c>
      <c r="D20" s="108">
        <v>2266.1864499999997</v>
      </c>
      <c r="E20" s="108">
        <v>395.21772866499998</v>
      </c>
      <c r="F20" s="108">
        <v>0</v>
      </c>
      <c r="G20" s="108">
        <v>2094.9097087250002</v>
      </c>
      <c r="H20" s="108">
        <v>6.8575146282142656</v>
      </c>
      <c r="I20" s="108">
        <v>76.827871700000003</v>
      </c>
      <c r="J20" s="108">
        <v>0</v>
      </c>
      <c r="K20" s="108">
        <v>8.8625700000000002E-3</v>
      </c>
      <c r="L20" s="108">
        <v>0</v>
      </c>
      <c r="M20" s="108">
        <v>0</v>
      </c>
      <c r="N20" s="108">
        <v>0</v>
      </c>
      <c r="O20" s="133">
        <f t="shared" si="0"/>
        <v>2573.8216862882141</v>
      </c>
      <c r="P20" s="133">
        <f t="shared" si="3"/>
        <v>307.6352362882144</v>
      </c>
      <c r="Q20" s="134"/>
    </row>
    <row r="21" spans="2:17" ht="29.25" customHeight="1" x14ac:dyDescent="0.25">
      <c r="B21" s="132">
        <f t="shared" si="2"/>
        <v>43859</v>
      </c>
      <c r="C21" s="108">
        <v>12417.46</v>
      </c>
      <c r="D21" s="108">
        <v>2266.1864499999997</v>
      </c>
      <c r="E21" s="108">
        <v>398.21354741900001</v>
      </c>
      <c r="F21" s="108">
        <v>0</v>
      </c>
      <c r="G21" s="108">
        <v>2095.1959918659995</v>
      </c>
      <c r="H21" s="108">
        <v>6.8575146282142656</v>
      </c>
      <c r="I21" s="108">
        <v>66.996994299999997</v>
      </c>
      <c r="J21" s="108">
        <v>0</v>
      </c>
      <c r="K21" s="108">
        <v>8.8625700000000002E-3</v>
      </c>
      <c r="L21" s="108">
        <v>0</v>
      </c>
      <c r="M21" s="108">
        <v>0</v>
      </c>
      <c r="N21" s="108">
        <v>0</v>
      </c>
      <c r="O21" s="133">
        <f t="shared" si="0"/>
        <v>2567.2729107832138</v>
      </c>
      <c r="P21" s="133">
        <f t="shared" si="3"/>
        <v>301.08646078321408</v>
      </c>
      <c r="Q21" s="134"/>
    </row>
    <row r="22" spans="2:17" ht="29.25" customHeight="1" x14ac:dyDescent="0.25">
      <c r="B22" s="132">
        <f t="shared" si="2"/>
        <v>43860</v>
      </c>
      <c r="C22" s="108">
        <v>12417.46</v>
      </c>
      <c r="D22" s="108">
        <v>2266.1864499999997</v>
      </c>
      <c r="E22" s="108">
        <v>448.20936617199993</v>
      </c>
      <c r="F22" s="108">
        <v>0</v>
      </c>
      <c r="G22" s="108">
        <v>2040.4751711559998</v>
      </c>
      <c r="H22" s="108">
        <v>6.8575146282142656</v>
      </c>
      <c r="I22" s="108">
        <v>60.505723500000002</v>
      </c>
      <c r="J22" s="108">
        <v>0</v>
      </c>
      <c r="K22" s="108">
        <v>8.8625700000000002E-3</v>
      </c>
      <c r="L22" s="108">
        <v>0</v>
      </c>
      <c r="M22" s="108">
        <v>0</v>
      </c>
      <c r="N22" s="108">
        <v>0</v>
      </c>
      <c r="O22" s="133">
        <f t="shared" si="0"/>
        <v>2556.0566380262139</v>
      </c>
      <c r="P22" s="133">
        <f t="shared" si="3"/>
        <v>289.87018802621424</v>
      </c>
      <c r="Q22" s="134"/>
    </row>
    <row r="23" spans="2:17" ht="29.25" customHeight="1" x14ac:dyDescent="0.25">
      <c r="B23" s="132">
        <f t="shared" si="2"/>
        <v>43861</v>
      </c>
      <c r="C23" s="108">
        <v>12417.46</v>
      </c>
      <c r="D23" s="108">
        <v>2266.1864499999997</v>
      </c>
      <c r="E23" s="108">
        <v>455.19226856899996</v>
      </c>
      <c r="F23" s="108">
        <v>0</v>
      </c>
      <c r="G23" s="108">
        <v>2040.754350446</v>
      </c>
      <c r="H23" s="108">
        <v>6.8575146282142656</v>
      </c>
      <c r="I23" s="108">
        <v>55.174032050000001</v>
      </c>
      <c r="J23" s="108">
        <v>0</v>
      </c>
      <c r="K23" s="108">
        <v>8.8625700000000002E-3</v>
      </c>
      <c r="L23" s="108">
        <v>0</v>
      </c>
      <c r="M23" s="108">
        <v>0</v>
      </c>
      <c r="N23" s="108">
        <v>0</v>
      </c>
      <c r="O23" s="133">
        <f t="shared" si="0"/>
        <v>2557.9870282632141</v>
      </c>
      <c r="P23" s="133">
        <f t="shared" si="3"/>
        <v>291.80057826321445</v>
      </c>
      <c r="Q23" s="134"/>
    </row>
    <row r="24" spans="2:17" ht="29.25" customHeight="1" x14ac:dyDescent="0.25">
      <c r="B24" s="139" t="s">
        <v>4</v>
      </c>
      <c r="C24" s="108">
        <v>0</v>
      </c>
      <c r="D24" s="50">
        <f t="shared" ref="D24:O24" si="4">SUM(D10:D23)</f>
        <v>31726.610300000004</v>
      </c>
      <c r="E24" s="50">
        <f>SUM(E10:E23)</f>
        <v>6950.2401660349997</v>
      </c>
      <c r="F24" s="50">
        <f>SUM(F10:F23)</f>
        <v>0</v>
      </c>
      <c r="G24" s="50">
        <f>SUM(G10:G23)</f>
        <v>29379.664108464</v>
      </c>
      <c r="H24" s="50">
        <f t="shared" si="4"/>
        <v>96.005204794999713</v>
      </c>
      <c r="I24" s="50">
        <f t="shared" si="4"/>
        <v>1118.1005830500001</v>
      </c>
      <c r="J24" s="50">
        <f t="shared" si="4"/>
        <v>0</v>
      </c>
      <c r="K24" s="50">
        <f t="shared" si="4"/>
        <v>0.13181497999999997</v>
      </c>
      <c r="L24" s="50">
        <f t="shared" si="4"/>
        <v>0</v>
      </c>
      <c r="M24" s="50">
        <f t="shared" si="4"/>
        <v>0</v>
      </c>
      <c r="N24" s="50">
        <f t="shared" si="4"/>
        <v>0</v>
      </c>
      <c r="O24" s="50">
        <f t="shared" si="4"/>
        <v>37544.141877323993</v>
      </c>
      <c r="P24" s="50">
        <f>SUM(P10:P23)</f>
        <v>5817.5315773240009</v>
      </c>
      <c r="Q24" s="134"/>
    </row>
    <row r="25" spans="2:17" ht="29.25" customHeight="1" x14ac:dyDescent="0.25">
      <c r="B25" s="139" t="s">
        <v>3</v>
      </c>
      <c r="C25" s="108"/>
      <c r="D25" s="50">
        <f t="shared" ref="D25:O25" si="5">AVERAGE(D10:D23)</f>
        <v>2266.1864500000001</v>
      </c>
      <c r="E25" s="50">
        <f>AVERAGE(E10:E23)</f>
        <v>496.44572614535713</v>
      </c>
      <c r="F25" s="50">
        <f>AVERAGE(F10:F23)</f>
        <v>0</v>
      </c>
      <c r="G25" s="50">
        <f>AVERAGE(G10:G23)</f>
        <v>2098.5474363188573</v>
      </c>
      <c r="H25" s="50">
        <f t="shared" si="5"/>
        <v>6.8575146282142656</v>
      </c>
      <c r="I25" s="50">
        <f t="shared" si="5"/>
        <v>79.864327360714285</v>
      </c>
      <c r="J25" s="50">
        <f t="shared" si="5"/>
        <v>0</v>
      </c>
      <c r="K25" s="50">
        <f t="shared" si="5"/>
        <v>9.4153557142857124E-3</v>
      </c>
      <c r="L25" s="50">
        <f t="shared" si="5"/>
        <v>0</v>
      </c>
      <c r="M25" s="50">
        <f t="shared" si="5"/>
        <v>0</v>
      </c>
      <c r="N25" s="50">
        <f t="shared" si="5"/>
        <v>0</v>
      </c>
      <c r="O25" s="50">
        <f t="shared" si="5"/>
        <v>2681.7244198088565</v>
      </c>
      <c r="P25" s="50">
        <f>AVERAGE(P10:P23)</f>
        <v>415.53796980885721</v>
      </c>
      <c r="Q25" s="134"/>
    </row>
    <row r="26" spans="2:17" ht="16.5" customHeight="1" x14ac:dyDescent="0.25">
      <c r="B26" s="140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</row>
    <row r="27" spans="2:17" ht="18.75" x14ac:dyDescent="0.25">
      <c r="B27" s="141" t="s">
        <v>5</v>
      </c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41"/>
    </row>
    <row r="28" spans="2:17" ht="18.75" x14ac:dyDescent="0.25">
      <c r="B28" s="141" t="s">
        <v>6</v>
      </c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41"/>
    </row>
    <row r="29" spans="2:17" ht="18.75" x14ac:dyDescent="0.25">
      <c r="B29" s="141" t="s">
        <v>7</v>
      </c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41"/>
    </row>
    <row r="30" spans="2:17" ht="18.75" x14ac:dyDescent="0.25">
      <c r="B30" s="141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 t="s">
        <v>35</v>
      </c>
      <c r="O30" s="103"/>
      <c r="P30" s="103"/>
      <c r="Q30" s="141"/>
    </row>
    <row r="31" spans="2:17" ht="18.75" x14ac:dyDescent="0.25">
      <c r="B31" s="141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41"/>
    </row>
    <row r="32" spans="2:17" ht="18.75" x14ac:dyDescent="0.25">
      <c r="B32" s="141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 ht="18.75" x14ac:dyDescent="0.25">
      <c r="B33" s="141" t="s">
        <v>41</v>
      </c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 ht="18.75" x14ac:dyDescent="0.25">
      <c r="B34" s="141" t="s">
        <v>8</v>
      </c>
      <c r="N34" s="103" t="s">
        <v>10</v>
      </c>
    </row>
    <row r="35" spans="2:17" x14ac:dyDescent="0.25">
      <c r="B35" s="142"/>
    </row>
    <row r="36" spans="2:17" x14ac:dyDescent="0.25">
      <c r="B36" s="142"/>
    </row>
    <row r="37" spans="2:17" x14ac:dyDescent="0.25">
      <c r="B37" s="142"/>
    </row>
  </sheetData>
  <pageMargins left="0.7" right="0.7" top="0.75" bottom="0.75" header="0.3" footer="0.3"/>
  <pageSetup paperSize="9" orientation="portrait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zoomScale="50" zoomScaleNormal="50" workbookViewId="0"/>
  </sheetViews>
  <sheetFormatPr defaultRowHeight="15" x14ac:dyDescent="0.25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bestFit="1" customWidth="1"/>
  </cols>
  <sheetData>
    <row r="1" spans="1:18" ht="23.25" x14ac:dyDescent="0.35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  <c r="Q1" s="1"/>
    </row>
    <row r="2" spans="1:18" ht="23.25" x14ac:dyDescent="0.35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29"/>
      <c r="L2" s="51"/>
      <c r="M2" s="84"/>
      <c r="N2" s="85"/>
      <c r="O2" s="85"/>
      <c r="P2" s="85"/>
      <c r="Q2" s="1"/>
    </row>
    <row r="3" spans="1:18" ht="21" x14ac:dyDescent="0.35">
      <c r="B3" s="45" t="s">
        <v>52</v>
      </c>
      <c r="C3" s="1"/>
      <c r="D3" s="1"/>
      <c r="E3" s="85">
        <f>C10*18.25/100</f>
        <v>2251.445925</v>
      </c>
      <c r="F3" s="8"/>
      <c r="G3" s="8"/>
      <c r="H3" s="8"/>
      <c r="I3" s="8"/>
      <c r="J3" s="8"/>
      <c r="K3" s="8"/>
      <c r="L3" s="8"/>
      <c r="M3" s="8"/>
      <c r="N3" s="8"/>
      <c r="O3" s="8"/>
      <c r="P3" s="85"/>
      <c r="Q3" s="1"/>
    </row>
    <row r="4" spans="1:18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146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3"/>
    </row>
    <row r="5" spans="1:18" ht="21" x14ac:dyDescent="0.35">
      <c r="B5" s="45" t="s">
        <v>50</v>
      </c>
      <c r="C5" s="1"/>
      <c r="D5" s="3"/>
      <c r="E5" s="2"/>
      <c r="F5" s="11"/>
      <c r="G5" s="11"/>
      <c r="H5" s="11"/>
      <c r="I5" s="100"/>
      <c r="J5" s="11"/>
      <c r="K5" s="11"/>
      <c r="L5" s="2"/>
      <c r="M5" s="2"/>
      <c r="N5" s="2"/>
      <c r="O5" s="2"/>
      <c r="P5" s="2"/>
      <c r="Q5" s="3"/>
    </row>
    <row r="6" spans="1:18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1:18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1:18" s="33" customFormat="1" ht="126" customHeight="1" x14ac:dyDescent="0.25">
      <c r="B8" s="34" t="s">
        <v>21</v>
      </c>
      <c r="C8" s="35" t="s">
        <v>147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1:18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1:18" ht="29.25" customHeight="1" x14ac:dyDescent="0.35">
      <c r="B10" s="42">
        <v>43862</v>
      </c>
      <c r="C10" s="51">
        <v>12336.69</v>
      </c>
      <c r="D10" s="51">
        <v>2251.445925</v>
      </c>
      <c r="E10" s="51">
        <v>510.201003679</v>
      </c>
      <c r="F10" s="51"/>
      <c r="G10" s="51">
        <v>2041.033529736</v>
      </c>
      <c r="H10" s="51">
        <v>3.3468038715000068</v>
      </c>
      <c r="I10" s="51">
        <v>52.821326050000003</v>
      </c>
      <c r="J10" s="51">
        <v>0</v>
      </c>
      <c r="K10" s="51">
        <v>8.8625700000000002E-3</v>
      </c>
      <c r="L10" s="51">
        <v>0</v>
      </c>
      <c r="M10" s="51">
        <v>0</v>
      </c>
      <c r="N10" s="51">
        <v>0</v>
      </c>
      <c r="O10" s="49">
        <f t="shared" ref="O10:O23" si="0">SUM(E10:N10)</f>
        <v>2607.4115259065002</v>
      </c>
      <c r="P10" s="49">
        <f t="shared" ref="P10:P23" si="1">O10-D10</f>
        <v>355.96560090650019</v>
      </c>
      <c r="Q10" s="7"/>
    </row>
    <row r="11" spans="1:18" ht="29.25" customHeight="1" x14ac:dyDescent="0.35">
      <c r="B11" s="42">
        <f>B10+1</f>
        <v>43863</v>
      </c>
      <c r="C11" s="51">
        <v>12336.69</v>
      </c>
      <c r="D11" s="51">
        <v>2251.445925</v>
      </c>
      <c r="E11" s="51">
        <v>510.19682243299997</v>
      </c>
      <c r="F11" s="51"/>
      <c r="G11" s="51">
        <v>2041.312709027</v>
      </c>
      <c r="H11" s="51">
        <v>3.3468038715000068</v>
      </c>
      <c r="I11" s="51">
        <v>51.290406050000001</v>
      </c>
      <c r="J11" s="51">
        <v>0</v>
      </c>
      <c r="K11" s="51">
        <v>8.8625700000000002E-3</v>
      </c>
      <c r="L11" s="51">
        <v>0</v>
      </c>
      <c r="M11" s="51">
        <v>0</v>
      </c>
      <c r="N11" s="51">
        <v>0</v>
      </c>
      <c r="O11" s="49">
        <f t="shared" si="0"/>
        <v>2606.1556039514999</v>
      </c>
      <c r="P11" s="49">
        <f t="shared" si="1"/>
        <v>354.70967895149988</v>
      </c>
      <c r="Q11" s="7"/>
    </row>
    <row r="12" spans="1:18" ht="29.25" customHeight="1" x14ac:dyDescent="0.35">
      <c r="B12" s="42">
        <f>B11+1</f>
        <v>43864</v>
      </c>
      <c r="C12" s="51">
        <v>12336.69</v>
      </c>
      <c r="D12" s="51">
        <v>2251.445925</v>
      </c>
      <c r="E12" s="51">
        <v>703.19264118600006</v>
      </c>
      <c r="F12" s="51"/>
      <c r="G12" s="51">
        <v>2041.5918883169998</v>
      </c>
      <c r="H12" s="51">
        <v>3.3468038715000068</v>
      </c>
      <c r="I12" s="51">
        <v>51.19110525</v>
      </c>
      <c r="J12" s="51">
        <v>0</v>
      </c>
      <c r="K12" s="51">
        <v>8.8625700000000002E-3</v>
      </c>
      <c r="L12" s="51">
        <v>0</v>
      </c>
      <c r="M12" s="51">
        <v>0</v>
      </c>
      <c r="N12" s="51">
        <v>0</v>
      </c>
      <c r="O12" s="49">
        <f t="shared" si="0"/>
        <v>2799.3313011944997</v>
      </c>
      <c r="P12" s="49">
        <f t="shared" si="1"/>
        <v>547.88537619449971</v>
      </c>
      <c r="Q12" s="7"/>
    </row>
    <row r="13" spans="1:18" ht="29.25" customHeight="1" x14ac:dyDescent="0.35">
      <c r="B13" s="42">
        <f t="shared" ref="B13:B23" si="2">B12+1</f>
        <v>43865</v>
      </c>
      <c r="C13" s="51">
        <v>12336.69</v>
      </c>
      <c r="D13" s="51">
        <v>2251.445925</v>
      </c>
      <c r="E13" s="51">
        <v>680.18845993999992</v>
      </c>
      <c r="F13" s="51"/>
      <c r="G13" s="51">
        <v>2041.8710676069995</v>
      </c>
      <c r="H13" s="51">
        <v>3.3468038715000068</v>
      </c>
      <c r="I13" s="51">
        <v>52.986036650000003</v>
      </c>
      <c r="J13" s="51">
        <v>0</v>
      </c>
      <c r="K13" s="51">
        <v>8.8625700000000002E-3</v>
      </c>
      <c r="L13" s="51">
        <v>0</v>
      </c>
      <c r="M13" s="51">
        <v>0</v>
      </c>
      <c r="N13" s="51">
        <v>0</v>
      </c>
      <c r="O13" s="49">
        <f t="shared" si="0"/>
        <v>2778.4012306384998</v>
      </c>
      <c r="P13" s="49">
        <f t="shared" si="1"/>
        <v>526.95530563849979</v>
      </c>
      <c r="Q13" s="93"/>
      <c r="R13" s="78"/>
    </row>
    <row r="14" spans="1:18" ht="29.25" customHeight="1" x14ac:dyDescent="0.35">
      <c r="B14" s="42">
        <f t="shared" si="2"/>
        <v>43866</v>
      </c>
      <c r="C14" s="51">
        <v>12336.69</v>
      </c>
      <c r="D14" s="51">
        <v>2251.445925</v>
      </c>
      <c r="E14" s="51">
        <v>740.18427869300001</v>
      </c>
      <c r="F14" s="51"/>
      <c r="G14" s="51">
        <v>2042.1502468970002</v>
      </c>
      <c r="H14" s="51">
        <v>3.3468038715000099</v>
      </c>
      <c r="I14" s="51">
        <v>63.649802350000002</v>
      </c>
      <c r="J14" s="51">
        <v>0</v>
      </c>
      <c r="K14" s="51">
        <v>8.8625700000000002E-3</v>
      </c>
      <c r="L14" s="51">
        <v>0</v>
      </c>
      <c r="M14" s="51">
        <v>0</v>
      </c>
      <c r="N14" s="51">
        <v>0</v>
      </c>
      <c r="O14" s="49">
        <f t="shared" si="0"/>
        <v>2849.3399943815002</v>
      </c>
      <c r="P14" s="49">
        <f t="shared" si="1"/>
        <v>597.89406938150023</v>
      </c>
      <c r="Q14" s="7"/>
    </row>
    <row r="15" spans="1:18" ht="29.25" customHeight="1" x14ac:dyDescent="0.35">
      <c r="A15" s="90"/>
      <c r="B15" s="42">
        <f t="shared" si="2"/>
        <v>43867</v>
      </c>
      <c r="C15" s="51">
        <v>12336.69</v>
      </c>
      <c r="D15" s="51">
        <v>2251.445925</v>
      </c>
      <c r="E15" s="51">
        <v>620.18009744699998</v>
      </c>
      <c r="F15" s="51"/>
      <c r="G15" s="51">
        <v>2042.4294261880002</v>
      </c>
      <c r="H15" s="51">
        <v>3.3468038715000068</v>
      </c>
      <c r="I15" s="51">
        <v>72.092847849999998</v>
      </c>
      <c r="J15" s="51">
        <v>0</v>
      </c>
      <c r="K15" s="51">
        <v>8.8625700000000002E-3</v>
      </c>
      <c r="L15" s="51">
        <v>0</v>
      </c>
      <c r="M15" s="51">
        <v>0</v>
      </c>
      <c r="N15" s="51">
        <v>0</v>
      </c>
      <c r="O15" s="49">
        <f t="shared" si="0"/>
        <v>2738.0580379265002</v>
      </c>
      <c r="P15" s="49">
        <f t="shared" si="1"/>
        <v>486.61211292650023</v>
      </c>
      <c r="Q15" s="7"/>
    </row>
    <row r="16" spans="1:18" ht="29.25" customHeight="1" x14ac:dyDescent="0.35">
      <c r="B16" s="42">
        <f t="shared" si="2"/>
        <v>43868</v>
      </c>
      <c r="C16" s="51">
        <v>12336.69</v>
      </c>
      <c r="D16" s="51">
        <v>2251.445925</v>
      </c>
      <c r="E16" s="51">
        <v>603.17591619999996</v>
      </c>
      <c r="F16" s="51"/>
      <c r="G16" s="51">
        <v>2042.7086054780002</v>
      </c>
      <c r="H16" s="51">
        <v>3.3468038715000068</v>
      </c>
      <c r="I16" s="51">
        <v>75.556469649999997</v>
      </c>
      <c r="J16" s="51">
        <v>0</v>
      </c>
      <c r="K16" s="51">
        <v>8.8625700000000002E-3</v>
      </c>
      <c r="L16" s="51">
        <v>0</v>
      </c>
      <c r="M16" s="51">
        <v>0</v>
      </c>
      <c r="N16" s="51">
        <v>0</v>
      </c>
      <c r="O16" s="49">
        <f t="shared" si="0"/>
        <v>2724.7966577695001</v>
      </c>
      <c r="P16" s="49">
        <f t="shared" si="1"/>
        <v>473.35073276950015</v>
      </c>
      <c r="Q16" s="79"/>
    </row>
    <row r="17" spans="2:17" ht="29.25" customHeight="1" x14ac:dyDescent="0.35">
      <c r="B17" s="42">
        <f t="shared" si="2"/>
        <v>43869</v>
      </c>
      <c r="C17" s="51">
        <v>12336.69</v>
      </c>
      <c r="D17" s="51">
        <v>2251.445925</v>
      </c>
      <c r="E17" s="51">
        <v>603.17173495400004</v>
      </c>
      <c r="F17" s="51"/>
      <c r="G17" s="51">
        <v>2042.9877847690002</v>
      </c>
      <c r="H17" s="51">
        <v>3.3468038715000068</v>
      </c>
      <c r="I17" s="51">
        <v>76.959620349999994</v>
      </c>
      <c r="J17" s="51">
        <v>0</v>
      </c>
      <c r="K17" s="51">
        <v>8.8625700000000002E-3</v>
      </c>
      <c r="L17" s="51">
        <v>0</v>
      </c>
      <c r="M17" s="51">
        <v>0</v>
      </c>
      <c r="N17" s="51">
        <v>0</v>
      </c>
      <c r="O17" s="49">
        <f t="shared" si="0"/>
        <v>2726.4748065145004</v>
      </c>
      <c r="P17" s="49">
        <f t="shared" si="1"/>
        <v>475.02888151450043</v>
      </c>
      <c r="Q17" s="7"/>
    </row>
    <row r="18" spans="2:17" ht="29.25" customHeight="1" x14ac:dyDescent="0.35">
      <c r="B18" s="42">
        <f t="shared" si="2"/>
        <v>43870</v>
      </c>
      <c r="C18" s="51">
        <v>12336.69</v>
      </c>
      <c r="D18" s="51">
        <v>2251.445925</v>
      </c>
      <c r="E18" s="51">
        <v>603.16755370700002</v>
      </c>
      <c r="F18" s="51"/>
      <c r="G18" s="51">
        <v>2043.2669640579998</v>
      </c>
      <c r="H18" s="51">
        <v>3.3468038715000099</v>
      </c>
      <c r="I18" s="51">
        <v>75.849370350000001</v>
      </c>
      <c r="J18" s="51">
        <v>0</v>
      </c>
      <c r="K18" s="51">
        <v>8.8625700000000002E-3</v>
      </c>
      <c r="L18" s="51">
        <v>0</v>
      </c>
      <c r="M18" s="51">
        <v>0</v>
      </c>
      <c r="N18" s="51">
        <v>0</v>
      </c>
      <c r="O18" s="49">
        <f t="shared" si="0"/>
        <v>2725.6395545564997</v>
      </c>
      <c r="P18" s="49">
        <f t="shared" si="1"/>
        <v>474.19362955649967</v>
      </c>
      <c r="Q18" s="7"/>
    </row>
    <row r="19" spans="2:17" ht="29.25" customHeight="1" x14ac:dyDescent="0.35">
      <c r="B19" s="42">
        <f t="shared" si="2"/>
        <v>43871</v>
      </c>
      <c r="C19" s="51">
        <v>12336.69</v>
      </c>
      <c r="D19" s="51">
        <v>2251.445925</v>
      </c>
      <c r="E19" s="51">
        <v>621.16337246099999</v>
      </c>
      <c r="F19" s="51"/>
      <c r="G19" s="51">
        <v>2043.5461433489997</v>
      </c>
      <c r="H19" s="51">
        <v>3.3468038715000068</v>
      </c>
      <c r="I19" s="51">
        <v>81.128373150000002</v>
      </c>
      <c r="J19" s="51">
        <v>0</v>
      </c>
      <c r="K19" s="51">
        <v>8.8625700000000002E-3</v>
      </c>
      <c r="L19" s="51">
        <v>0</v>
      </c>
      <c r="M19" s="51">
        <v>0</v>
      </c>
      <c r="N19" s="51">
        <v>0</v>
      </c>
      <c r="O19" s="49">
        <f t="shared" si="0"/>
        <v>2749.1935554014995</v>
      </c>
      <c r="P19" s="49">
        <f t="shared" si="1"/>
        <v>497.74763040149946</v>
      </c>
      <c r="Q19" s="7"/>
    </row>
    <row r="20" spans="2:17" ht="29.25" customHeight="1" x14ac:dyDescent="0.35">
      <c r="B20" s="42">
        <f t="shared" si="2"/>
        <v>43872</v>
      </c>
      <c r="C20" s="51">
        <v>12336.69</v>
      </c>
      <c r="D20" s="51">
        <v>2251.445925</v>
      </c>
      <c r="E20" s="51">
        <v>655.15919121299999</v>
      </c>
      <c r="F20" s="51"/>
      <c r="G20" s="51">
        <v>2043.825322639</v>
      </c>
      <c r="H20" s="51">
        <v>3.3468038715000068</v>
      </c>
      <c r="I20" s="51">
        <v>84.313858550000006</v>
      </c>
      <c r="J20" s="51">
        <v>0</v>
      </c>
      <c r="K20" s="51">
        <v>8.8625700000000002E-3</v>
      </c>
      <c r="L20" s="51">
        <v>0</v>
      </c>
      <c r="M20" s="51">
        <v>0</v>
      </c>
      <c r="N20" s="51">
        <v>0</v>
      </c>
      <c r="O20" s="49">
        <f t="shared" si="0"/>
        <v>2786.6540388435001</v>
      </c>
      <c r="P20" s="49">
        <f t="shared" si="1"/>
        <v>535.20811384350009</v>
      </c>
      <c r="Q20" s="7"/>
    </row>
    <row r="21" spans="2:17" ht="29.25" customHeight="1" x14ac:dyDescent="0.35">
      <c r="B21" s="42">
        <f t="shared" si="2"/>
        <v>43873</v>
      </c>
      <c r="C21" s="51">
        <v>12336.69</v>
      </c>
      <c r="D21" s="51">
        <v>2251.445925</v>
      </c>
      <c r="E21" s="51">
        <v>645.15500996699996</v>
      </c>
      <c r="F21" s="51"/>
      <c r="G21" s="51">
        <v>2044.104501929</v>
      </c>
      <c r="H21" s="51">
        <v>3.3468038715000068</v>
      </c>
      <c r="I21" s="51">
        <v>83.328010750000004</v>
      </c>
      <c r="J21" s="51">
        <v>0</v>
      </c>
      <c r="K21" s="51">
        <v>8.8625700000000002E-3</v>
      </c>
      <c r="L21" s="51">
        <v>0</v>
      </c>
      <c r="M21" s="51">
        <v>0</v>
      </c>
      <c r="N21" s="51">
        <v>0</v>
      </c>
      <c r="O21" s="49">
        <f t="shared" si="0"/>
        <v>2775.9431890874998</v>
      </c>
      <c r="P21" s="49">
        <f t="shared" si="1"/>
        <v>524.49726408749984</v>
      </c>
      <c r="Q21" s="7"/>
    </row>
    <row r="22" spans="2:17" ht="29.25" customHeight="1" x14ac:dyDescent="0.35">
      <c r="B22" s="42">
        <f t="shared" si="2"/>
        <v>43874</v>
      </c>
      <c r="C22" s="51">
        <v>12336.69</v>
      </c>
      <c r="D22" s="51">
        <v>2251.445925</v>
      </c>
      <c r="E22" s="51">
        <v>544.15082871899995</v>
      </c>
      <c r="F22" s="51"/>
      <c r="G22" s="51">
        <v>2307.9111763210003</v>
      </c>
      <c r="H22" s="51">
        <v>3.3468038715000068</v>
      </c>
      <c r="I22" s="51">
        <v>83.849442049999993</v>
      </c>
      <c r="J22" s="51">
        <v>0</v>
      </c>
      <c r="K22" s="51">
        <v>8.8625700000000002E-3</v>
      </c>
      <c r="L22" s="51">
        <v>0</v>
      </c>
      <c r="M22" s="51">
        <v>0</v>
      </c>
      <c r="N22" s="51">
        <v>0</v>
      </c>
      <c r="O22" s="49">
        <f t="shared" si="0"/>
        <v>2939.2671135315004</v>
      </c>
      <c r="P22" s="49">
        <f t="shared" si="1"/>
        <v>687.82118853150041</v>
      </c>
      <c r="Q22" s="7"/>
    </row>
    <row r="23" spans="2:17" ht="29.25" customHeight="1" x14ac:dyDescent="0.35">
      <c r="B23" s="42">
        <f t="shared" si="2"/>
        <v>43875</v>
      </c>
      <c r="C23" s="51">
        <v>12336.69</v>
      </c>
      <c r="D23" s="51">
        <v>2251.445925</v>
      </c>
      <c r="E23" s="51">
        <v>385.13778576499999</v>
      </c>
      <c r="F23" s="51"/>
      <c r="G23" s="51">
        <v>2308.2267207130003</v>
      </c>
      <c r="H23" s="51">
        <v>3.3468038715000068</v>
      </c>
      <c r="I23" s="51">
        <v>80.607769950000005</v>
      </c>
      <c r="J23" s="51">
        <v>0</v>
      </c>
      <c r="K23" s="51">
        <v>8.8625700000000002E-3</v>
      </c>
      <c r="L23" s="51">
        <v>0</v>
      </c>
      <c r="M23" s="51">
        <v>0</v>
      </c>
      <c r="N23" s="51">
        <v>0</v>
      </c>
      <c r="O23" s="49">
        <f t="shared" si="0"/>
        <v>2777.3279428695005</v>
      </c>
      <c r="P23" s="49">
        <f t="shared" si="1"/>
        <v>525.88201786950049</v>
      </c>
      <c r="Q23" s="7"/>
    </row>
    <row r="24" spans="2:17" ht="29.25" customHeight="1" x14ac:dyDescent="0.35">
      <c r="B24" s="41" t="s">
        <v>4</v>
      </c>
      <c r="C24" s="51">
        <v>0</v>
      </c>
      <c r="D24" s="50">
        <f t="shared" ref="D24:O24" si="3">SUM(D10:D23)</f>
        <v>31520.24295</v>
      </c>
      <c r="E24" s="50">
        <f>SUM(E10:E23)</f>
        <v>8424.4246963640016</v>
      </c>
      <c r="F24" s="50">
        <f>SUM(F10:F23)</f>
        <v>0</v>
      </c>
      <c r="G24" s="50">
        <f>SUM(G10:G23)</f>
        <v>29126.966087027999</v>
      </c>
      <c r="H24" s="50">
        <f t="shared" si="3"/>
        <v>46.855254201000108</v>
      </c>
      <c r="I24" s="50">
        <f t="shared" si="3"/>
        <v>985.62443899999994</v>
      </c>
      <c r="J24" s="50">
        <f t="shared" si="3"/>
        <v>0</v>
      </c>
      <c r="K24" s="50">
        <f t="shared" si="3"/>
        <v>0.12407598</v>
      </c>
      <c r="L24" s="50">
        <f t="shared" si="3"/>
        <v>0</v>
      </c>
      <c r="M24" s="50">
        <f t="shared" si="3"/>
        <v>0</v>
      </c>
      <c r="N24" s="50">
        <f t="shared" si="3"/>
        <v>0</v>
      </c>
      <c r="O24" s="50">
        <f t="shared" si="3"/>
        <v>38583.994552573</v>
      </c>
      <c r="P24" s="50">
        <f>SUM(P10:P23)</f>
        <v>7063.751602573001</v>
      </c>
      <c r="Q24" s="7"/>
    </row>
    <row r="25" spans="2:17" ht="29.25" customHeight="1" x14ac:dyDescent="0.35">
      <c r="B25" s="41" t="s">
        <v>3</v>
      </c>
      <c r="C25" s="51"/>
      <c r="D25" s="50">
        <f t="shared" ref="D25:O25" si="4">AVERAGE(D10:D23)</f>
        <v>2251.445925</v>
      </c>
      <c r="E25" s="50">
        <f>AVERAGE(E10:E23)</f>
        <v>601.74462116885729</v>
      </c>
      <c r="F25" s="50">
        <v>0</v>
      </c>
      <c r="G25" s="50">
        <f>AVERAGE(G10:G23)</f>
        <v>2080.4975776448568</v>
      </c>
      <c r="H25" s="50">
        <f t="shared" si="4"/>
        <v>3.3468038715000077</v>
      </c>
      <c r="I25" s="50">
        <f t="shared" si="4"/>
        <v>70.401745642857136</v>
      </c>
      <c r="J25" s="50">
        <f t="shared" si="4"/>
        <v>0</v>
      </c>
      <c r="K25" s="50">
        <f t="shared" si="4"/>
        <v>8.8625700000000002E-3</v>
      </c>
      <c r="L25" s="50">
        <f t="shared" si="4"/>
        <v>0</v>
      </c>
      <c r="M25" s="50">
        <f t="shared" si="4"/>
        <v>0</v>
      </c>
      <c r="N25" s="50">
        <f t="shared" si="4"/>
        <v>0</v>
      </c>
      <c r="O25" s="50">
        <f t="shared" si="4"/>
        <v>2755.9996108980713</v>
      </c>
      <c r="P25" s="50">
        <f>AVERAGE(P10:P23)</f>
        <v>504.55368589807148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74">
        <f>E23+G23</f>
        <v>2693.3645064780003</v>
      </c>
      <c r="G31" s="1"/>
      <c r="H31" s="22"/>
      <c r="I31" s="22"/>
      <c r="J31" s="22"/>
      <c r="K31" s="22"/>
      <c r="L31" s="22"/>
      <c r="M31" s="22"/>
      <c r="N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74">
        <f>(F31-D23)*10000</f>
        <v>4419185.8147800034</v>
      </c>
      <c r="G32" s="1"/>
      <c r="H32" s="22"/>
      <c r="I32" s="2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>
        <v>10000</v>
      </c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7" top="0.75" bottom="0.75" header="0.3" footer="0.3"/>
  <pageSetup paperSize="9" orientation="portrait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zoomScale="46" zoomScaleNormal="46" workbookViewId="0">
      <selection activeCell="H19" sqref="H19"/>
    </sheetView>
  </sheetViews>
  <sheetFormatPr defaultRowHeight="15" x14ac:dyDescent="0.25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bestFit="1" customWidth="1"/>
  </cols>
  <sheetData>
    <row r="1" spans="1:18" ht="23.25" x14ac:dyDescent="0.35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  <c r="Q1" s="1"/>
    </row>
    <row r="2" spans="1:18" ht="23.25" x14ac:dyDescent="0.35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29"/>
      <c r="L2" s="51"/>
      <c r="M2" s="84"/>
      <c r="N2" s="85"/>
      <c r="O2" s="85"/>
      <c r="P2" s="85"/>
      <c r="Q2" s="1"/>
    </row>
    <row r="3" spans="1:18" ht="21" x14ac:dyDescent="0.35">
      <c r="B3" s="45" t="s">
        <v>52</v>
      </c>
      <c r="C3" s="1"/>
      <c r="D3" s="1"/>
      <c r="E3" s="85"/>
      <c r="F3" s="8"/>
      <c r="G3" s="8"/>
      <c r="H3" s="8"/>
      <c r="I3" s="8"/>
      <c r="J3" s="8"/>
      <c r="K3" s="85"/>
      <c r="L3" s="8"/>
      <c r="M3" s="8"/>
      <c r="N3" s="8"/>
      <c r="O3" s="8"/>
      <c r="P3" s="85"/>
      <c r="Q3" s="1"/>
    </row>
    <row r="4" spans="1:18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148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3"/>
    </row>
    <row r="5" spans="1:18" ht="21" x14ac:dyDescent="0.35">
      <c r="B5" s="45" t="s">
        <v>50</v>
      </c>
      <c r="C5" s="1"/>
      <c r="D5" s="3"/>
      <c r="E5" s="2"/>
      <c r="F5" s="11"/>
      <c r="G5" s="11"/>
      <c r="H5" s="11"/>
      <c r="I5" s="100"/>
      <c r="J5" s="11"/>
      <c r="K5" s="11"/>
      <c r="L5" s="2"/>
      <c r="M5" s="2"/>
      <c r="N5" s="2"/>
      <c r="O5" s="2"/>
      <c r="P5" s="2"/>
      <c r="Q5" s="3"/>
    </row>
    <row r="6" spans="1:18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1:18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1:18" s="33" customFormat="1" ht="126" customHeight="1" x14ac:dyDescent="0.25">
      <c r="B8" s="34" t="s">
        <v>21</v>
      </c>
      <c r="C8" s="35" t="s">
        <v>149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1:18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1:18" ht="29.25" customHeight="1" x14ac:dyDescent="0.35">
      <c r="B10" s="42">
        <v>43876</v>
      </c>
      <c r="C10" s="51">
        <v>12939.08</v>
      </c>
      <c r="D10" s="51">
        <v>2361.3820999999998</v>
      </c>
      <c r="E10" s="51">
        <v>385.13360451699998</v>
      </c>
      <c r="F10" s="51"/>
      <c r="G10" s="51">
        <v>2308.5422651050003</v>
      </c>
      <c r="H10" s="51">
        <v>10.879047688714289</v>
      </c>
      <c r="I10" s="51">
        <v>74.909951750000005</v>
      </c>
      <c r="J10" s="51">
        <v>0</v>
      </c>
      <c r="K10" s="51">
        <v>8.8625700000000002E-3</v>
      </c>
      <c r="L10" s="51">
        <v>0</v>
      </c>
      <c r="M10" s="51">
        <v>0</v>
      </c>
      <c r="N10" s="51">
        <v>0</v>
      </c>
      <c r="O10" s="49">
        <f t="shared" ref="O10:O23" si="0">SUM(E10:N10)</f>
        <v>2779.4737316307146</v>
      </c>
      <c r="P10" s="49">
        <f t="shared" ref="P10:P23" si="1">O10-D10</f>
        <v>418.0916316307148</v>
      </c>
      <c r="Q10" s="7"/>
    </row>
    <row r="11" spans="1:18" ht="29.25" customHeight="1" x14ac:dyDescent="0.35">
      <c r="B11" s="42">
        <f>B10+1</f>
        <v>43877</v>
      </c>
      <c r="C11" s="51">
        <v>12939.08</v>
      </c>
      <c r="D11" s="51">
        <v>2361.3820999999998</v>
      </c>
      <c r="E11" s="51">
        <v>385.12942327100001</v>
      </c>
      <c r="F11" s="51"/>
      <c r="G11" s="51">
        <v>2308.8578094969998</v>
      </c>
      <c r="H11" s="51">
        <v>10.879047688714289</v>
      </c>
      <c r="I11" s="51">
        <v>73.983441749999997</v>
      </c>
      <c r="J11" s="51">
        <v>0</v>
      </c>
      <c r="K11" s="51">
        <v>8.8625700000000002E-3</v>
      </c>
      <c r="L11" s="51">
        <v>0</v>
      </c>
      <c r="M11" s="51">
        <v>0</v>
      </c>
      <c r="N11" s="51">
        <v>0</v>
      </c>
      <c r="O11" s="49">
        <f t="shared" si="0"/>
        <v>2778.8585847767145</v>
      </c>
      <c r="P11" s="49">
        <f t="shared" si="1"/>
        <v>417.47648477671464</v>
      </c>
      <c r="Q11" s="7"/>
    </row>
    <row r="12" spans="1:18" ht="29.25" customHeight="1" x14ac:dyDescent="0.35">
      <c r="B12" s="42">
        <f>B11+1</f>
        <v>43878</v>
      </c>
      <c r="C12" s="51">
        <v>12939.08</v>
      </c>
      <c r="D12" s="51">
        <v>2361.3820999999998</v>
      </c>
      <c r="E12" s="51">
        <v>418.12649152</v>
      </c>
      <c r="F12" s="51"/>
      <c r="G12" s="51">
        <v>2460.1485932779997</v>
      </c>
      <c r="H12" s="51">
        <v>10.879047688714289</v>
      </c>
      <c r="I12" s="51">
        <v>82.218359250000006</v>
      </c>
      <c r="J12" s="51">
        <v>0</v>
      </c>
      <c r="K12" s="51">
        <v>8.8625700000000002E-3</v>
      </c>
      <c r="L12" s="51">
        <v>0</v>
      </c>
      <c r="M12" s="51">
        <v>0</v>
      </c>
      <c r="N12" s="51">
        <v>0</v>
      </c>
      <c r="O12" s="49">
        <f t="shared" si="0"/>
        <v>2971.381354306714</v>
      </c>
      <c r="P12" s="49">
        <f t="shared" si="1"/>
        <v>609.99925430671419</v>
      </c>
      <c r="Q12" s="7"/>
    </row>
    <row r="13" spans="1:18" ht="29.25" customHeight="1" x14ac:dyDescent="0.35">
      <c r="B13" s="42">
        <f t="shared" ref="B13:B23" si="2">B12+1</f>
        <v>43879</v>
      </c>
      <c r="C13" s="51">
        <v>12939.08</v>
      </c>
      <c r="D13" s="51">
        <v>2361.3820999999998</v>
      </c>
      <c r="E13" s="51">
        <v>462.11517510200002</v>
      </c>
      <c r="F13" s="51"/>
      <c r="G13" s="51">
        <v>2359.4341871689999</v>
      </c>
      <c r="H13" s="51">
        <v>10.879047688714289</v>
      </c>
      <c r="I13" s="51">
        <v>84.570955249999997</v>
      </c>
      <c r="J13" s="51">
        <v>0</v>
      </c>
      <c r="K13" s="51">
        <v>8.8625700000000002E-3</v>
      </c>
      <c r="L13" s="51">
        <v>0</v>
      </c>
      <c r="M13" s="51">
        <v>0</v>
      </c>
      <c r="N13" s="51">
        <v>0</v>
      </c>
      <c r="O13" s="49">
        <f t="shared" si="0"/>
        <v>2917.0082277797146</v>
      </c>
      <c r="P13" s="49">
        <f t="shared" si="1"/>
        <v>555.62612777971481</v>
      </c>
      <c r="Q13" s="93"/>
      <c r="R13" s="78"/>
    </row>
    <row r="14" spans="1:18" ht="29.25" customHeight="1" x14ac:dyDescent="0.35">
      <c r="B14" s="42">
        <f t="shared" si="2"/>
        <v>43880</v>
      </c>
      <c r="C14" s="51">
        <v>12939.08</v>
      </c>
      <c r="D14" s="51">
        <v>2361.3820999999998</v>
      </c>
      <c r="E14" s="51">
        <v>462.11099385400001</v>
      </c>
      <c r="F14" s="51"/>
      <c r="G14" s="51">
        <v>2359.7565704509998</v>
      </c>
      <c r="H14" s="51">
        <v>10.879047688714289</v>
      </c>
      <c r="I14" s="51">
        <v>91.277590549999999</v>
      </c>
      <c r="J14" s="51">
        <v>0</v>
      </c>
      <c r="K14" s="51">
        <v>8.8625700000000002E-3</v>
      </c>
      <c r="L14" s="51">
        <v>0</v>
      </c>
      <c r="M14" s="51">
        <v>0</v>
      </c>
      <c r="N14" s="51">
        <v>0</v>
      </c>
      <c r="O14" s="49">
        <f t="shared" si="0"/>
        <v>2924.0330651137137</v>
      </c>
      <c r="P14" s="49">
        <f t="shared" si="1"/>
        <v>562.65096511371394</v>
      </c>
      <c r="Q14" s="7"/>
    </row>
    <row r="15" spans="1:18" ht="29.25" customHeight="1" x14ac:dyDescent="0.35">
      <c r="A15" s="90"/>
      <c r="B15" s="42">
        <f t="shared" si="2"/>
        <v>43881</v>
      </c>
      <c r="C15" s="51">
        <v>12939.08</v>
      </c>
      <c r="D15" s="51">
        <v>2361.3820999999998</v>
      </c>
      <c r="E15" s="51">
        <v>370.120534991</v>
      </c>
      <c r="F15" s="51"/>
      <c r="G15" s="51">
        <v>2892.3552620969995</v>
      </c>
      <c r="H15" s="51">
        <v>10.879047688714289</v>
      </c>
      <c r="I15" s="51">
        <v>86.411531749999995</v>
      </c>
      <c r="J15" s="51">
        <v>0</v>
      </c>
      <c r="K15" s="51">
        <v>8.8625700000000002E-3</v>
      </c>
      <c r="L15" s="51">
        <v>0</v>
      </c>
      <c r="M15" s="51">
        <v>0</v>
      </c>
      <c r="N15" s="51">
        <v>0</v>
      </c>
      <c r="O15" s="49">
        <f t="shared" si="0"/>
        <v>3359.7752390967139</v>
      </c>
      <c r="P15" s="49">
        <f t="shared" si="1"/>
        <v>998.39313909671409</v>
      </c>
      <c r="Q15" s="7"/>
    </row>
    <row r="16" spans="1:18" ht="29.25" customHeight="1" x14ac:dyDescent="0.35">
      <c r="B16" s="42">
        <f t="shared" si="2"/>
        <v>43882</v>
      </c>
      <c r="C16" s="51">
        <v>12939.08</v>
      </c>
      <c r="D16" s="51">
        <v>2361.3820999999998</v>
      </c>
      <c r="E16" s="51">
        <v>370.11635374300005</v>
      </c>
      <c r="F16" s="51"/>
      <c r="G16" s="51">
        <v>2892.6688141669997</v>
      </c>
      <c r="H16" s="51">
        <v>10.879047688714289</v>
      </c>
      <c r="I16" s="51">
        <v>87.959989550000003</v>
      </c>
      <c r="J16" s="51">
        <v>0</v>
      </c>
      <c r="K16" s="51">
        <v>8.8625700000000002E-3</v>
      </c>
      <c r="L16" s="51">
        <v>0</v>
      </c>
      <c r="M16" s="51">
        <v>0</v>
      </c>
      <c r="N16" s="51">
        <v>0</v>
      </c>
      <c r="O16" s="49">
        <f t="shared" si="0"/>
        <v>3361.6330677187143</v>
      </c>
      <c r="P16" s="49">
        <f t="shared" si="1"/>
        <v>1000.2509677187145</v>
      </c>
      <c r="Q16" s="79"/>
    </row>
    <row r="17" spans="2:17" ht="29.25" customHeight="1" x14ac:dyDescent="0.35">
      <c r="B17" s="42">
        <f t="shared" si="2"/>
        <v>43883</v>
      </c>
      <c r="C17" s="51">
        <v>12939.08</v>
      </c>
      <c r="D17" s="51">
        <v>2361.3820999999998</v>
      </c>
      <c r="E17" s="51">
        <v>370.11217249699996</v>
      </c>
      <c r="F17" s="51"/>
      <c r="G17" s="51">
        <v>2892.982366236</v>
      </c>
      <c r="H17" s="51">
        <v>10.879047688714289</v>
      </c>
      <c r="I17" s="51">
        <v>88.765083349999998</v>
      </c>
      <c r="J17" s="51">
        <v>0</v>
      </c>
      <c r="K17" s="51">
        <v>8.8625700000000002E-3</v>
      </c>
      <c r="L17" s="51">
        <v>0</v>
      </c>
      <c r="M17" s="51">
        <v>0</v>
      </c>
      <c r="N17" s="51">
        <v>0</v>
      </c>
      <c r="O17" s="49">
        <f t="shared" si="0"/>
        <v>3362.7475323417143</v>
      </c>
      <c r="P17" s="49">
        <f t="shared" si="1"/>
        <v>1001.3654323417145</v>
      </c>
      <c r="Q17" s="7"/>
    </row>
    <row r="18" spans="2:17" ht="29.25" customHeight="1" x14ac:dyDescent="0.35">
      <c r="B18" s="42">
        <f t="shared" si="2"/>
        <v>43884</v>
      </c>
      <c r="C18" s="51">
        <v>12939.08</v>
      </c>
      <c r="D18" s="51">
        <v>2361.3820999999998</v>
      </c>
      <c r="E18" s="51">
        <v>370.10799124899995</v>
      </c>
      <c r="F18" s="51"/>
      <c r="G18" s="51">
        <v>2893.2959183039998</v>
      </c>
      <c r="H18" s="51">
        <v>10.879047688714289</v>
      </c>
      <c r="I18" s="51">
        <v>87.829610750000001</v>
      </c>
      <c r="J18" s="51">
        <v>0</v>
      </c>
      <c r="K18" s="51">
        <v>8.8625700000000002E-3</v>
      </c>
      <c r="L18" s="51">
        <v>0</v>
      </c>
      <c r="M18" s="51">
        <v>0</v>
      </c>
      <c r="N18" s="51">
        <v>0</v>
      </c>
      <c r="O18" s="49">
        <f t="shared" si="0"/>
        <v>3362.1214305617141</v>
      </c>
      <c r="P18" s="49">
        <f t="shared" si="1"/>
        <v>1000.7393305617143</v>
      </c>
      <c r="Q18" s="7"/>
    </row>
    <row r="19" spans="2:17" ht="29.25" customHeight="1" x14ac:dyDescent="0.35">
      <c r="B19" s="42">
        <f t="shared" si="2"/>
        <v>43885</v>
      </c>
      <c r="C19" s="51">
        <v>12939.08</v>
      </c>
      <c r="D19" s="51">
        <v>2361.3820999999998</v>
      </c>
      <c r="E19" s="51">
        <v>410.10483500299995</v>
      </c>
      <c r="F19" s="51"/>
      <c r="G19" s="51">
        <v>2713.4730205559999</v>
      </c>
      <c r="H19" s="51">
        <v>10.879047688714289</v>
      </c>
      <c r="I19" s="51">
        <v>88.282666250000005</v>
      </c>
      <c r="J19" s="51">
        <v>0</v>
      </c>
      <c r="K19" s="51">
        <v>8.8625700000000002E-3</v>
      </c>
      <c r="L19" s="51">
        <v>0</v>
      </c>
      <c r="M19" s="51">
        <v>0</v>
      </c>
      <c r="N19" s="51">
        <v>0</v>
      </c>
      <c r="O19" s="49">
        <f t="shared" si="0"/>
        <v>3222.7484320677145</v>
      </c>
      <c r="P19" s="49">
        <f t="shared" si="1"/>
        <v>861.36633206771467</v>
      </c>
      <c r="Q19" s="7"/>
    </row>
    <row r="20" spans="2:17" ht="29.25" customHeight="1" x14ac:dyDescent="0.35">
      <c r="B20" s="42">
        <f t="shared" si="2"/>
        <v>43886</v>
      </c>
      <c r="C20" s="51">
        <v>12939.08</v>
      </c>
      <c r="D20" s="51">
        <v>2361.3820999999998</v>
      </c>
      <c r="E20" s="51">
        <v>561.073626182</v>
      </c>
      <c r="F20" s="51"/>
      <c r="G20" s="51">
        <v>2637.8234499</v>
      </c>
      <c r="H20" s="51">
        <v>10.879047688714289</v>
      </c>
      <c r="I20" s="51">
        <v>89.061709350000001</v>
      </c>
      <c r="J20" s="51">
        <v>0</v>
      </c>
      <c r="K20" s="51">
        <v>8.8625700000000002E-3</v>
      </c>
      <c r="L20" s="51">
        <v>0</v>
      </c>
      <c r="M20" s="51">
        <v>0</v>
      </c>
      <c r="N20" s="51">
        <v>0</v>
      </c>
      <c r="O20" s="49">
        <f t="shared" si="0"/>
        <v>3298.8466956907146</v>
      </c>
      <c r="P20" s="49">
        <f t="shared" si="1"/>
        <v>937.46459569071476</v>
      </c>
      <c r="Q20" s="7"/>
    </row>
    <row r="21" spans="2:17" ht="29.25" customHeight="1" x14ac:dyDescent="0.35">
      <c r="B21" s="42">
        <f t="shared" si="2"/>
        <v>43887</v>
      </c>
      <c r="C21" s="51">
        <v>12939.08</v>
      </c>
      <c r="D21" s="51">
        <v>2361.3820999999998</v>
      </c>
      <c r="E21" s="51">
        <v>845.09647250900002</v>
      </c>
      <c r="F21" s="51"/>
      <c r="G21" s="51">
        <v>2433.7459953759999</v>
      </c>
      <c r="H21" s="51">
        <v>10.879047688714289</v>
      </c>
      <c r="I21" s="51">
        <v>82.262157549999998</v>
      </c>
      <c r="J21" s="51">
        <v>0</v>
      </c>
      <c r="K21" s="51">
        <v>8.7853979999999998E-3</v>
      </c>
      <c r="L21" s="51">
        <v>0</v>
      </c>
      <c r="M21" s="51">
        <v>0</v>
      </c>
      <c r="N21" s="51">
        <v>0</v>
      </c>
      <c r="O21" s="49">
        <f t="shared" si="0"/>
        <v>3371.9924585217141</v>
      </c>
      <c r="P21" s="49">
        <f t="shared" si="1"/>
        <v>1010.6103585217143</v>
      </c>
      <c r="Q21" s="7"/>
    </row>
    <row r="22" spans="2:17" ht="29.25" customHeight="1" x14ac:dyDescent="0.35">
      <c r="B22" s="42">
        <f t="shared" si="2"/>
        <v>43888</v>
      </c>
      <c r="C22" s="51">
        <v>12939.08</v>
      </c>
      <c r="D22" s="51">
        <v>2361.3820999999998</v>
      </c>
      <c r="E22" s="51">
        <v>455.59181666800004</v>
      </c>
      <c r="F22" s="51"/>
      <c r="G22" s="51">
        <v>2630.998677953</v>
      </c>
      <c r="H22" s="51">
        <v>10.879047688714289</v>
      </c>
      <c r="I22" s="51">
        <v>74.660768050000001</v>
      </c>
      <c r="J22" s="51">
        <v>0</v>
      </c>
      <c r="K22" s="51">
        <v>8.7853979999999998E-3</v>
      </c>
      <c r="L22" s="51">
        <v>0</v>
      </c>
      <c r="M22" s="51">
        <v>0</v>
      </c>
      <c r="N22" s="51">
        <v>0</v>
      </c>
      <c r="O22" s="49">
        <f t="shared" si="0"/>
        <v>3172.1390957577141</v>
      </c>
      <c r="P22" s="49">
        <f t="shared" si="1"/>
        <v>810.75699575771432</v>
      </c>
      <c r="Q22" s="7"/>
    </row>
    <row r="23" spans="2:17" ht="29.25" customHeight="1" x14ac:dyDescent="0.35">
      <c r="B23" s="42">
        <f t="shared" si="2"/>
        <v>43889</v>
      </c>
      <c r="C23" s="51">
        <v>12939.08</v>
      </c>
      <c r="D23" s="51">
        <v>2361.3820999999998</v>
      </c>
      <c r="E23" s="51">
        <v>540.06893403499998</v>
      </c>
      <c r="F23" s="51"/>
      <c r="G23" s="51">
        <v>2631.3588605290001</v>
      </c>
      <c r="H23" s="51">
        <v>10.879047688714289</v>
      </c>
      <c r="I23" s="51">
        <v>67.241061950000002</v>
      </c>
      <c r="J23" s="51">
        <v>0</v>
      </c>
      <c r="K23" s="51">
        <v>8.7853979999999998E-3</v>
      </c>
      <c r="L23" s="51">
        <v>0</v>
      </c>
      <c r="M23" s="51">
        <v>0</v>
      </c>
      <c r="N23" s="51">
        <v>0</v>
      </c>
      <c r="O23" s="49">
        <f t="shared" si="0"/>
        <v>3249.5566896007144</v>
      </c>
      <c r="P23" s="49">
        <f t="shared" si="1"/>
        <v>888.17458960071463</v>
      </c>
      <c r="Q23" s="7"/>
    </row>
    <row r="24" spans="2:17" ht="29.25" customHeight="1" x14ac:dyDescent="0.35">
      <c r="B24" s="41" t="s">
        <v>4</v>
      </c>
      <c r="C24" s="51">
        <v>0</v>
      </c>
      <c r="D24" s="50">
        <f t="shared" ref="D24:O24" si="3">SUM(D10:D23)</f>
        <v>33059.349399999992</v>
      </c>
      <c r="E24" s="50">
        <f>SUM(E10:E23)</f>
        <v>6405.0084251409999</v>
      </c>
      <c r="F24" s="50">
        <f>SUM(F10:F23)</f>
        <v>0</v>
      </c>
      <c r="G24" s="50">
        <f>SUM(G10:G23)</f>
        <v>36415.441790617995</v>
      </c>
      <c r="H24" s="50">
        <f t="shared" si="3"/>
        <v>152.30666764200006</v>
      </c>
      <c r="I24" s="50">
        <f t="shared" si="3"/>
        <v>1159.4348771</v>
      </c>
      <c r="J24" s="50">
        <f t="shared" si="3"/>
        <v>0</v>
      </c>
      <c r="K24" s="50">
        <f t="shared" si="3"/>
        <v>0.123844464</v>
      </c>
      <c r="L24" s="50">
        <f t="shared" si="3"/>
        <v>0</v>
      </c>
      <c r="M24" s="50">
        <f t="shared" si="3"/>
        <v>0</v>
      </c>
      <c r="N24" s="50">
        <f t="shared" si="3"/>
        <v>0</v>
      </c>
      <c r="O24" s="50">
        <f t="shared" si="3"/>
        <v>44132.315604965006</v>
      </c>
      <c r="P24" s="50">
        <f>SUM(P10:P23)</f>
        <v>11072.966204965001</v>
      </c>
      <c r="Q24" s="7"/>
    </row>
    <row r="25" spans="2:17" ht="29.25" customHeight="1" x14ac:dyDescent="0.35">
      <c r="B25" s="41" t="s">
        <v>3</v>
      </c>
      <c r="C25" s="51"/>
      <c r="D25" s="50">
        <f t="shared" ref="D25:O25" si="4">AVERAGE(D10:D23)</f>
        <v>2361.3820999999994</v>
      </c>
      <c r="E25" s="50">
        <f>AVERAGE(E10:E23)</f>
        <v>457.50060179578571</v>
      </c>
      <c r="F25" s="50">
        <v>0</v>
      </c>
      <c r="G25" s="50">
        <f>AVERAGE(G10:G23)</f>
        <v>2601.1029850441423</v>
      </c>
      <c r="H25" s="50">
        <f t="shared" si="4"/>
        <v>10.879047688714291</v>
      </c>
      <c r="I25" s="50">
        <f t="shared" si="4"/>
        <v>82.816776935714287</v>
      </c>
      <c r="J25" s="50">
        <f t="shared" si="4"/>
        <v>0</v>
      </c>
      <c r="K25" s="50">
        <f t="shared" si="4"/>
        <v>8.8460331428571425E-3</v>
      </c>
      <c r="L25" s="50">
        <f t="shared" si="4"/>
        <v>0</v>
      </c>
      <c r="M25" s="50">
        <f t="shared" si="4"/>
        <v>0</v>
      </c>
      <c r="N25" s="50">
        <f t="shared" si="4"/>
        <v>0</v>
      </c>
      <c r="O25" s="50">
        <f t="shared" si="4"/>
        <v>3152.3082574975006</v>
      </c>
      <c r="P25" s="50">
        <f>AVERAGE(P10:P23)</f>
        <v>790.92615749750007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1"/>
      <c r="G31" s="1"/>
      <c r="H31" s="22"/>
      <c r="I31" s="22"/>
      <c r="J31" s="22"/>
      <c r="K31" s="22"/>
      <c r="L31" s="22"/>
      <c r="M31" s="22"/>
      <c r="N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1"/>
      <c r="G32" s="1"/>
      <c r="H32" s="22"/>
      <c r="I32" s="2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A4" zoomScale="46" zoomScaleNormal="46" workbookViewId="0">
      <selection activeCell="L31" sqref="L31"/>
    </sheetView>
  </sheetViews>
  <sheetFormatPr defaultRowHeight="15" x14ac:dyDescent="0.25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bestFit="1" customWidth="1"/>
  </cols>
  <sheetData>
    <row r="1" spans="1:18" ht="23.25" x14ac:dyDescent="0.35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  <c r="Q1" s="1"/>
    </row>
    <row r="2" spans="1:18" ht="23.25" x14ac:dyDescent="0.35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51"/>
      <c r="M2" s="84"/>
      <c r="N2" s="85"/>
      <c r="O2" s="85"/>
      <c r="P2" s="85"/>
      <c r="Q2" s="1"/>
    </row>
    <row r="3" spans="1:18" ht="21" x14ac:dyDescent="0.35">
      <c r="B3" s="45" t="s">
        <v>52</v>
      </c>
      <c r="C3" s="1"/>
      <c r="D3" s="1"/>
      <c r="E3" s="85"/>
      <c r="F3" s="8"/>
      <c r="G3" s="8"/>
      <c r="H3" s="8"/>
      <c r="I3" s="8"/>
      <c r="J3" s="8"/>
      <c r="K3" s="85"/>
      <c r="L3" s="8"/>
      <c r="M3" s="8"/>
      <c r="N3" s="8"/>
      <c r="O3" s="8"/>
      <c r="P3" s="85"/>
      <c r="Q3" s="1"/>
    </row>
    <row r="4" spans="1:18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150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3"/>
    </row>
    <row r="5" spans="1:18" ht="21" x14ac:dyDescent="0.35">
      <c r="B5" s="45" t="s">
        <v>50</v>
      </c>
      <c r="C5" s="1"/>
      <c r="D5" s="3"/>
      <c r="E5" s="2"/>
      <c r="F5" s="11"/>
      <c r="G5" s="11"/>
      <c r="H5" s="11"/>
      <c r="I5" s="100"/>
      <c r="J5" s="11"/>
      <c r="K5" s="11"/>
      <c r="L5" s="2"/>
      <c r="M5" s="2"/>
      <c r="N5" s="2"/>
      <c r="O5" s="2"/>
      <c r="P5" s="2"/>
      <c r="Q5" s="3"/>
    </row>
    <row r="6" spans="1:18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1:18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1:18" s="33" customFormat="1" ht="126" customHeight="1" x14ac:dyDescent="0.25">
      <c r="B8" s="34" t="s">
        <v>21</v>
      </c>
      <c r="C8" s="35" t="s">
        <v>151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1:18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1:18" ht="29.25" customHeight="1" x14ac:dyDescent="0.35">
      <c r="B10" s="42">
        <v>43890</v>
      </c>
      <c r="C10" s="51">
        <v>13199.89</v>
      </c>
      <c r="D10" s="51">
        <v>2408.9799250000001</v>
      </c>
      <c r="E10" s="51">
        <v>500.08392876700003</v>
      </c>
      <c r="F10" s="51"/>
      <c r="G10" s="51">
        <v>2631.7190431070003</v>
      </c>
      <c r="H10" s="51">
        <v>2.1050146626428039</v>
      </c>
      <c r="I10" s="51">
        <v>59.69906245</v>
      </c>
      <c r="J10" s="51">
        <v>0</v>
      </c>
      <c r="K10" s="51">
        <v>8.7853979999999998E-3</v>
      </c>
      <c r="L10" s="51">
        <v>0</v>
      </c>
      <c r="M10" s="51">
        <v>0</v>
      </c>
      <c r="N10" s="51">
        <v>0</v>
      </c>
      <c r="O10" s="49">
        <f t="shared" ref="O10:O23" si="0">SUM(E10:N10)</f>
        <v>3193.6158343846428</v>
      </c>
      <c r="P10" s="49">
        <f t="shared" ref="P10:P23" si="1">O10-D10</f>
        <v>784.63590938464267</v>
      </c>
      <c r="Q10" s="7"/>
    </row>
    <row r="11" spans="1:18" ht="29.25" customHeight="1" x14ac:dyDescent="0.35">
      <c r="B11" s="42">
        <f>B10+1</f>
        <v>43891</v>
      </c>
      <c r="C11" s="51">
        <v>13199.89</v>
      </c>
      <c r="D11" s="51">
        <v>2408.9799250000001</v>
      </c>
      <c r="E11" s="51">
        <v>500.079747521</v>
      </c>
      <c r="F11" s="51"/>
      <c r="G11" s="51">
        <v>2632.079225685</v>
      </c>
      <c r="H11" s="51">
        <v>2.1050146626428039</v>
      </c>
      <c r="I11" s="51">
        <v>58.195332450000002</v>
      </c>
      <c r="J11" s="51">
        <v>0</v>
      </c>
      <c r="K11" s="51">
        <v>8.7853979999999998E-3</v>
      </c>
      <c r="L11" s="51">
        <v>0</v>
      </c>
      <c r="M11" s="51">
        <v>0</v>
      </c>
      <c r="N11" s="51">
        <v>0</v>
      </c>
      <c r="O11" s="49">
        <f t="shared" si="0"/>
        <v>3192.4681057166426</v>
      </c>
      <c r="P11" s="49">
        <f t="shared" si="1"/>
        <v>783.48818071664255</v>
      </c>
      <c r="Q11" s="7"/>
    </row>
    <row r="12" spans="1:18" ht="29.25" customHeight="1" x14ac:dyDescent="0.35">
      <c r="B12" s="42">
        <f>B11+1</f>
        <v>43892</v>
      </c>
      <c r="C12" s="51">
        <v>13199.89</v>
      </c>
      <c r="D12" s="51">
        <v>2408.9799250000001</v>
      </c>
      <c r="E12" s="51">
        <v>310.07556627299999</v>
      </c>
      <c r="F12" s="51"/>
      <c r="G12" s="51">
        <v>2632.4394082619997</v>
      </c>
      <c r="H12" s="51">
        <v>2.1050146626428039</v>
      </c>
      <c r="I12" s="51">
        <v>57.397181750000001</v>
      </c>
      <c r="J12" s="51">
        <v>0</v>
      </c>
      <c r="K12" s="51">
        <v>8.7853979999999998E-3</v>
      </c>
      <c r="L12" s="51">
        <v>0</v>
      </c>
      <c r="M12" s="51">
        <v>0</v>
      </c>
      <c r="N12" s="51">
        <v>0</v>
      </c>
      <c r="O12" s="49">
        <f t="shared" si="0"/>
        <v>3002.025956345642</v>
      </c>
      <c r="P12" s="49">
        <f t="shared" si="1"/>
        <v>593.04603134564195</v>
      </c>
      <c r="Q12" s="7"/>
    </row>
    <row r="13" spans="1:18" ht="29.25" customHeight="1" x14ac:dyDescent="0.35">
      <c r="B13" s="42">
        <f t="shared" ref="B13:B23" si="2">B12+1</f>
        <v>43893</v>
      </c>
      <c r="C13" s="51">
        <v>13199.89</v>
      </c>
      <c r="D13" s="51">
        <v>2408.9799250000001</v>
      </c>
      <c r="E13" s="51">
        <v>285.06852371599996</v>
      </c>
      <c r="F13" s="51"/>
      <c r="G13" s="51">
        <v>2672.7941874590001</v>
      </c>
      <c r="H13" s="51">
        <v>2.1050146626428039</v>
      </c>
      <c r="I13" s="51">
        <v>59.875352650000004</v>
      </c>
      <c r="J13" s="51">
        <v>0</v>
      </c>
      <c r="K13" s="51">
        <v>8.7853979999999998E-3</v>
      </c>
      <c r="L13" s="51">
        <v>0</v>
      </c>
      <c r="M13" s="51">
        <v>0</v>
      </c>
      <c r="N13" s="51">
        <v>0</v>
      </c>
      <c r="O13" s="49">
        <f t="shared" si="0"/>
        <v>3019.8518638856426</v>
      </c>
      <c r="P13" s="49">
        <f t="shared" si="1"/>
        <v>610.87193888564252</v>
      </c>
      <c r="Q13" s="93"/>
      <c r="R13" s="78"/>
    </row>
    <row r="14" spans="1:18" ht="29.25" customHeight="1" x14ac:dyDescent="0.35">
      <c r="B14" s="42">
        <f t="shared" si="2"/>
        <v>43894</v>
      </c>
      <c r="C14" s="51">
        <v>13199.89</v>
      </c>
      <c r="D14" s="51">
        <v>2408.9799250000001</v>
      </c>
      <c r="E14" s="51">
        <v>280.06720377900001</v>
      </c>
      <c r="F14" s="51"/>
      <c r="G14" s="51">
        <v>2666.830240324</v>
      </c>
      <c r="H14" s="51">
        <v>2.1050146626428039</v>
      </c>
      <c r="I14" s="51">
        <v>60.882082750000002</v>
      </c>
      <c r="J14" s="51">
        <v>0</v>
      </c>
      <c r="K14" s="51">
        <v>2.8004797999999997E-2</v>
      </c>
      <c r="L14" s="51">
        <v>0</v>
      </c>
      <c r="M14" s="51">
        <v>0</v>
      </c>
      <c r="N14" s="51">
        <v>0</v>
      </c>
      <c r="O14" s="49">
        <f t="shared" si="0"/>
        <v>3009.9125463136425</v>
      </c>
      <c r="P14" s="49">
        <f t="shared" si="1"/>
        <v>600.93262131364236</v>
      </c>
      <c r="Q14" s="7"/>
    </row>
    <row r="15" spans="1:18" ht="29.25" customHeight="1" x14ac:dyDescent="0.35">
      <c r="A15" s="90"/>
      <c r="B15" s="42">
        <f t="shared" si="2"/>
        <v>43895</v>
      </c>
      <c r="C15" s="51">
        <v>13199.89</v>
      </c>
      <c r="D15" s="51">
        <v>2408.9799250000001</v>
      </c>
      <c r="E15" s="51">
        <v>319.06302253299998</v>
      </c>
      <c r="F15" s="51"/>
      <c r="G15" s="51">
        <v>2666.5148502019997</v>
      </c>
      <c r="H15" s="51">
        <v>2.1050146626428039</v>
      </c>
      <c r="I15" s="51">
        <v>71.32045085</v>
      </c>
      <c r="J15" s="51">
        <v>0</v>
      </c>
      <c r="K15" s="51">
        <v>2.8004797999999997E-2</v>
      </c>
      <c r="L15" s="51">
        <v>0</v>
      </c>
      <c r="M15" s="51">
        <v>0</v>
      </c>
      <c r="N15" s="51">
        <v>0</v>
      </c>
      <c r="O15" s="49">
        <f t="shared" si="0"/>
        <v>3059.0313430456422</v>
      </c>
      <c r="P15" s="49">
        <f t="shared" si="1"/>
        <v>650.05141804564209</v>
      </c>
      <c r="Q15" s="7"/>
    </row>
    <row r="16" spans="1:18" ht="29.25" customHeight="1" x14ac:dyDescent="0.35">
      <c r="B16" s="42">
        <f t="shared" si="2"/>
        <v>43896</v>
      </c>
      <c r="C16" s="51">
        <v>13199.89</v>
      </c>
      <c r="D16" s="51">
        <v>2408.9799250000001</v>
      </c>
      <c r="E16" s="51">
        <v>345.05061766499995</v>
      </c>
      <c r="F16" s="51"/>
      <c r="G16" s="51">
        <v>2458.1691176400004</v>
      </c>
      <c r="H16" s="51">
        <v>2.1050146626428039</v>
      </c>
      <c r="I16" s="51">
        <v>78.709512450000005</v>
      </c>
      <c r="J16" s="51">
        <v>0</v>
      </c>
      <c r="K16" s="51">
        <v>2.8004797999999997E-2</v>
      </c>
      <c r="L16" s="51">
        <v>0</v>
      </c>
      <c r="M16" s="51">
        <v>0</v>
      </c>
      <c r="N16" s="51">
        <v>0</v>
      </c>
      <c r="O16" s="49">
        <f t="shared" si="0"/>
        <v>2884.0622672156433</v>
      </c>
      <c r="P16" s="49">
        <f t="shared" si="1"/>
        <v>475.08234221564317</v>
      </c>
      <c r="Q16" s="79"/>
    </row>
    <row r="17" spans="2:17" ht="29.25" customHeight="1" x14ac:dyDescent="0.35">
      <c r="B17" s="42">
        <f t="shared" si="2"/>
        <v>43897</v>
      </c>
      <c r="C17" s="51">
        <v>13199.89</v>
      </c>
      <c r="D17" s="51">
        <v>2408.9799250000001</v>
      </c>
      <c r="E17" s="51">
        <v>280.054660039</v>
      </c>
      <c r="F17" s="51"/>
      <c r="G17" s="51">
        <v>2458.5048822990007</v>
      </c>
      <c r="H17" s="51">
        <v>2.1050146626428039</v>
      </c>
      <c r="I17" s="51">
        <v>74.978445350000001</v>
      </c>
      <c r="J17" s="51">
        <v>0</v>
      </c>
      <c r="K17" s="51">
        <v>2.8004797999999997E-2</v>
      </c>
      <c r="L17" s="51">
        <v>0</v>
      </c>
      <c r="M17" s="51">
        <v>0</v>
      </c>
      <c r="N17" s="51">
        <v>0</v>
      </c>
      <c r="O17" s="49">
        <f t="shared" si="0"/>
        <v>2815.6710071486432</v>
      </c>
      <c r="P17" s="49">
        <f t="shared" si="1"/>
        <v>406.69108214864309</v>
      </c>
      <c r="Q17" s="7"/>
    </row>
    <row r="18" spans="2:17" ht="29.25" customHeight="1" x14ac:dyDescent="0.35">
      <c r="B18" s="42">
        <f t="shared" si="2"/>
        <v>43898</v>
      </c>
      <c r="C18" s="51">
        <v>13199.89</v>
      </c>
      <c r="D18" s="51">
        <v>2408.9799250000001</v>
      </c>
      <c r="E18" s="51">
        <v>280.05047879099999</v>
      </c>
      <c r="F18" s="51"/>
      <c r="G18" s="51">
        <v>2458.8406469570009</v>
      </c>
      <c r="H18" s="51">
        <v>2.1050146626428039</v>
      </c>
      <c r="I18" s="51">
        <v>73.846802550000007</v>
      </c>
      <c r="J18" s="51">
        <v>0</v>
      </c>
      <c r="K18" s="51">
        <v>2.8004797999999997E-2</v>
      </c>
      <c r="L18" s="51">
        <v>0</v>
      </c>
      <c r="M18" s="51">
        <v>0</v>
      </c>
      <c r="N18" s="51">
        <v>0</v>
      </c>
      <c r="O18" s="49">
        <f t="shared" si="0"/>
        <v>2814.8709477586435</v>
      </c>
      <c r="P18" s="49">
        <f t="shared" si="1"/>
        <v>405.89102275864343</v>
      </c>
      <c r="Q18" s="7"/>
    </row>
    <row r="19" spans="2:17" ht="29.25" customHeight="1" x14ac:dyDescent="0.35">
      <c r="B19" s="42">
        <f t="shared" si="2"/>
        <v>43899</v>
      </c>
      <c r="C19" s="51">
        <v>13199.89</v>
      </c>
      <c r="D19" s="51">
        <v>2408.9799250000001</v>
      </c>
      <c r="E19" s="51">
        <v>302.04629754499996</v>
      </c>
      <c r="F19" s="51"/>
      <c r="G19" s="51">
        <v>2382.8681476400002</v>
      </c>
      <c r="H19" s="51">
        <v>2.1050146626428039</v>
      </c>
      <c r="I19" s="51">
        <v>90.993336450000001</v>
      </c>
      <c r="J19" s="51">
        <v>0</v>
      </c>
      <c r="K19" s="51">
        <v>2.8004797999999997E-2</v>
      </c>
      <c r="L19" s="51">
        <v>0</v>
      </c>
      <c r="M19" s="51">
        <v>0</v>
      </c>
      <c r="N19" s="51">
        <v>0</v>
      </c>
      <c r="O19" s="49">
        <f t="shared" si="0"/>
        <v>2778.0408010956426</v>
      </c>
      <c r="P19" s="49">
        <f t="shared" si="1"/>
        <v>369.06087609564247</v>
      </c>
      <c r="Q19" s="7"/>
    </row>
    <row r="20" spans="2:17" ht="29.25" customHeight="1" x14ac:dyDescent="0.35">
      <c r="B20" s="42">
        <f t="shared" si="2"/>
        <v>43900</v>
      </c>
      <c r="C20" s="51">
        <v>13199.89</v>
      </c>
      <c r="D20" s="51">
        <v>2408.9799250000001</v>
      </c>
      <c r="E20" s="51">
        <v>302.04211629700001</v>
      </c>
      <c r="F20" s="51"/>
      <c r="G20" s="51">
        <v>2383.1931342969997</v>
      </c>
      <c r="H20" s="51">
        <v>2.1050146626428039</v>
      </c>
      <c r="I20" s="51">
        <v>96.218552349999996</v>
      </c>
      <c r="J20" s="51">
        <v>0</v>
      </c>
      <c r="K20" s="51">
        <v>2.8004797999999997E-2</v>
      </c>
      <c r="L20" s="51">
        <v>0</v>
      </c>
      <c r="M20" s="51">
        <v>0</v>
      </c>
      <c r="N20" s="51">
        <v>0</v>
      </c>
      <c r="O20" s="49">
        <f t="shared" si="0"/>
        <v>2783.5868224046426</v>
      </c>
      <c r="P20" s="49">
        <f t="shared" si="1"/>
        <v>374.6068974046425</v>
      </c>
      <c r="Q20" s="7"/>
    </row>
    <row r="21" spans="2:17" ht="29.25" customHeight="1" x14ac:dyDescent="0.35">
      <c r="B21" s="42">
        <f t="shared" si="2"/>
        <v>43901</v>
      </c>
      <c r="C21" s="51">
        <v>13199.89</v>
      </c>
      <c r="D21" s="51">
        <v>2408.9799250000001</v>
      </c>
      <c r="E21" s="51">
        <v>465.68443505100004</v>
      </c>
      <c r="F21" s="51"/>
      <c r="G21" s="51">
        <v>2229.0338663830007</v>
      </c>
      <c r="H21" s="51">
        <v>2.1050146626428039</v>
      </c>
      <c r="I21" s="51">
        <v>98.885131150000007</v>
      </c>
      <c r="J21" s="51">
        <v>0</v>
      </c>
      <c r="K21" s="51">
        <v>2.8004797999999997E-2</v>
      </c>
      <c r="L21" s="51">
        <v>0</v>
      </c>
      <c r="M21" s="51">
        <v>0</v>
      </c>
      <c r="N21" s="51">
        <v>0</v>
      </c>
      <c r="O21" s="49">
        <f t="shared" si="0"/>
        <v>2795.7364520446431</v>
      </c>
      <c r="P21" s="49">
        <f t="shared" si="1"/>
        <v>386.75652704464301</v>
      </c>
      <c r="Q21" s="7"/>
    </row>
    <row r="22" spans="2:17" ht="29.25" customHeight="1" x14ac:dyDescent="0.35">
      <c r="B22" s="42">
        <f t="shared" si="2"/>
        <v>43902</v>
      </c>
      <c r="C22" s="51">
        <v>13199.89</v>
      </c>
      <c r="D22" s="51">
        <v>2408.9799250000001</v>
      </c>
      <c r="E22" s="51">
        <v>730.03375380300008</v>
      </c>
      <c r="F22" s="51"/>
      <c r="G22" s="51">
        <v>2352.2044398939993</v>
      </c>
      <c r="H22" s="51">
        <v>2.1050146626428039</v>
      </c>
      <c r="I22" s="51">
        <v>95.570517649999999</v>
      </c>
      <c r="J22" s="51">
        <v>0</v>
      </c>
      <c r="K22" s="51">
        <v>2.7939897999999998E-2</v>
      </c>
      <c r="L22" s="51">
        <v>0</v>
      </c>
      <c r="M22" s="51">
        <v>0</v>
      </c>
      <c r="N22" s="51">
        <v>0</v>
      </c>
      <c r="O22" s="49">
        <f t="shared" si="0"/>
        <v>3179.9416659076423</v>
      </c>
      <c r="P22" s="49">
        <f t="shared" si="1"/>
        <v>770.96174090764225</v>
      </c>
      <c r="Q22" s="7"/>
    </row>
    <row r="23" spans="2:17" ht="29.25" customHeight="1" x14ac:dyDescent="0.35">
      <c r="B23" s="42">
        <f t="shared" si="2"/>
        <v>43903</v>
      </c>
      <c r="C23" s="51">
        <v>13199.89</v>
      </c>
      <c r="D23" s="51">
        <v>2408.9799250000001</v>
      </c>
      <c r="E23" s="51">
        <v>335.02957255699999</v>
      </c>
      <c r="F23" s="51"/>
      <c r="G23" s="51">
        <v>2675.9416257789999</v>
      </c>
      <c r="H23" s="51">
        <v>2.1050146626428039</v>
      </c>
      <c r="I23" s="51">
        <v>95.649675650000006</v>
      </c>
      <c r="J23" s="51">
        <v>0</v>
      </c>
      <c r="K23" s="51">
        <v>2.7939897999999998E-2</v>
      </c>
      <c r="L23" s="51">
        <v>0</v>
      </c>
      <c r="M23" s="51">
        <v>0</v>
      </c>
      <c r="N23" s="51">
        <v>0</v>
      </c>
      <c r="O23" s="49">
        <f t="shared" si="0"/>
        <v>3108.7538285466426</v>
      </c>
      <c r="P23" s="49">
        <f t="shared" si="1"/>
        <v>699.77390354664249</v>
      </c>
      <c r="Q23" s="7"/>
    </row>
    <row r="24" spans="2:17" ht="29.25" customHeight="1" x14ac:dyDescent="0.35">
      <c r="B24" s="41" t="s">
        <v>4</v>
      </c>
      <c r="C24" s="51">
        <v>0</v>
      </c>
      <c r="D24" s="50">
        <f t="shared" ref="D24:O24" si="3">SUM(D10:D23)</f>
        <v>33725.718950000002</v>
      </c>
      <c r="E24" s="50">
        <f>SUM(E10:E23)</f>
        <v>5234.4299243370006</v>
      </c>
      <c r="F24" s="50">
        <f>SUM(F10:F23)</f>
        <v>0</v>
      </c>
      <c r="G24" s="50">
        <f>SUM(G10:G23)</f>
        <v>35301.132815927995</v>
      </c>
      <c r="H24" s="50">
        <f t="shared" si="3"/>
        <v>29.470205276999263</v>
      </c>
      <c r="I24" s="50">
        <f t="shared" si="3"/>
        <v>1072.2214365000002</v>
      </c>
      <c r="J24" s="50">
        <f t="shared" si="3"/>
        <v>0</v>
      </c>
      <c r="K24" s="50">
        <f t="shared" si="3"/>
        <v>0.31505977200000002</v>
      </c>
      <c r="L24" s="50">
        <f t="shared" si="3"/>
        <v>0</v>
      </c>
      <c r="M24" s="50">
        <f t="shared" si="3"/>
        <v>0</v>
      </c>
      <c r="N24" s="50">
        <f t="shared" si="3"/>
        <v>0</v>
      </c>
      <c r="O24" s="50">
        <f t="shared" si="3"/>
        <v>41637.569441814005</v>
      </c>
      <c r="P24" s="50">
        <f>SUM(P10:P23)</f>
        <v>7911.850491813997</v>
      </c>
      <c r="Q24" s="7"/>
    </row>
    <row r="25" spans="2:17" ht="29.25" customHeight="1" x14ac:dyDescent="0.35">
      <c r="B25" s="41" t="s">
        <v>3</v>
      </c>
      <c r="C25" s="51"/>
      <c r="D25" s="50">
        <f t="shared" ref="D25:O25" si="4">AVERAGE(D10:D23)</f>
        <v>2408.9799250000001</v>
      </c>
      <c r="E25" s="50">
        <f>AVERAGE(E10:E23)</f>
        <v>373.8878517383572</v>
      </c>
      <c r="F25" s="50">
        <v>0</v>
      </c>
      <c r="G25" s="50">
        <f>AVERAGE(G10:G23)</f>
        <v>2521.5094868519996</v>
      </c>
      <c r="H25" s="50">
        <f t="shared" si="4"/>
        <v>2.1050146626428043</v>
      </c>
      <c r="I25" s="50">
        <f t="shared" si="4"/>
        <v>76.587245464285729</v>
      </c>
      <c r="J25" s="50">
        <f t="shared" si="4"/>
        <v>0</v>
      </c>
      <c r="K25" s="50">
        <f t="shared" si="4"/>
        <v>2.2504269428571429E-2</v>
      </c>
      <c r="L25" s="50">
        <f t="shared" si="4"/>
        <v>0</v>
      </c>
      <c r="M25" s="50">
        <f t="shared" si="4"/>
        <v>0</v>
      </c>
      <c r="N25" s="50">
        <f t="shared" si="4"/>
        <v>0</v>
      </c>
      <c r="O25" s="50">
        <f t="shared" si="4"/>
        <v>2974.1121029867145</v>
      </c>
      <c r="P25" s="50">
        <f>AVERAGE(P10:P23)</f>
        <v>565.13217798671405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1"/>
      <c r="G31" s="1"/>
      <c r="H31" s="22"/>
      <c r="I31" s="22"/>
      <c r="J31" s="22"/>
      <c r="K31" s="22"/>
      <c r="L31" s="22"/>
      <c r="M31" s="22"/>
      <c r="N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1"/>
      <c r="G32" s="1"/>
      <c r="H32" s="22"/>
      <c r="I32" s="2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B12" zoomScale="50" zoomScaleNormal="50" workbookViewId="0">
      <selection activeCell="J33" sqref="J33"/>
    </sheetView>
  </sheetViews>
  <sheetFormatPr defaultRowHeight="15" x14ac:dyDescent="0.25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bestFit="1" customWidth="1"/>
  </cols>
  <sheetData>
    <row r="1" spans="1:18" ht="23.25" x14ac:dyDescent="0.35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  <c r="Q1" s="1"/>
    </row>
    <row r="2" spans="1:18" ht="23.25" x14ac:dyDescent="0.35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51">
        <f>C10*18.25/100</f>
        <v>2465.1260500000003</v>
      </c>
      <c r="M2" s="84"/>
      <c r="N2" s="85"/>
      <c r="O2" s="85"/>
      <c r="P2" s="85"/>
      <c r="Q2" s="1"/>
    </row>
    <row r="3" spans="1:18" ht="21" x14ac:dyDescent="0.35">
      <c r="B3" s="45" t="s">
        <v>52</v>
      </c>
      <c r="C3" s="1"/>
      <c r="D3" s="1"/>
      <c r="E3" s="85"/>
      <c r="F3" s="8"/>
      <c r="G3" s="8"/>
      <c r="H3" s="8"/>
      <c r="I3" s="8"/>
      <c r="J3" s="8"/>
      <c r="K3" s="85"/>
      <c r="L3" s="8"/>
      <c r="M3" s="8"/>
      <c r="N3" s="8"/>
      <c r="O3" s="8"/>
      <c r="P3" s="85"/>
      <c r="Q3" s="1"/>
    </row>
    <row r="4" spans="1:18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152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3"/>
    </row>
    <row r="5" spans="1:18" ht="21" x14ac:dyDescent="0.35">
      <c r="B5" s="45" t="s">
        <v>50</v>
      </c>
      <c r="C5" s="1"/>
      <c r="D5" s="3"/>
      <c r="E5" s="2"/>
      <c r="F5" s="11"/>
      <c r="G5" s="11"/>
      <c r="H5" s="11"/>
      <c r="I5" s="100"/>
      <c r="J5" s="11"/>
      <c r="K5" s="11"/>
      <c r="L5" s="2"/>
      <c r="M5" s="2"/>
      <c r="N5" s="2"/>
      <c r="O5" s="2"/>
      <c r="P5" s="2"/>
      <c r="Q5" s="3"/>
    </row>
    <row r="6" spans="1:18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1:18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1:18" s="33" customFormat="1" ht="126" customHeight="1" x14ac:dyDescent="0.25">
      <c r="B8" s="34" t="s">
        <v>21</v>
      </c>
      <c r="C8" s="35" t="s">
        <v>153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1:18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1:18" ht="29.25" customHeight="1" x14ac:dyDescent="0.35">
      <c r="B10" s="42">
        <v>43904</v>
      </c>
      <c r="C10" s="51">
        <v>13507.54</v>
      </c>
      <c r="D10" s="51">
        <v>2465.1260500000003</v>
      </c>
      <c r="E10" s="51">
        <v>335.02539130900004</v>
      </c>
      <c r="F10" s="51">
        <v>0</v>
      </c>
      <c r="G10" s="51">
        <v>2676.3057355070005</v>
      </c>
      <c r="H10" s="51">
        <v>2.215785010142838</v>
      </c>
      <c r="I10" s="51">
        <v>96.827268450000005</v>
      </c>
      <c r="J10" s="51">
        <v>0</v>
      </c>
      <c r="K10" s="51">
        <v>2.7939897999999998E-2</v>
      </c>
      <c r="L10" s="51">
        <v>0</v>
      </c>
      <c r="M10" s="51">
        <v>0</v>
      </c>
      <c r="N10" s="51">
        <v>0</v>
      </c>
      <c r="O10" s="49">
        <f t="shared" ref="O10:O15" si="0">SUM(E10:N10)</f>
        <v>3110.4021201741434</v>
      </c>
      <c r="P10" s="49">
        <f t="shared" ref="P10:P15" si="1">O10-D10</f>
        <v>645.27607017414311</v>
      </c>
      <c r="Q10" s="7"/>
    </row>
    <row r="11" spans="1:18" ht="29.25" customHeight="1" x14ac:dyDescent="0.35">
      <c r="B11" s="42">
        <f>B10+1</f>
        <v>43905</v>
      </c>
      <c r="C11" s="51">
        <v>13507.54</v>
      </c>
      <c r="D11" s="51">
        <v>2465.1260500000003</v>
      </c>
      <c r="E11" s="51">
        <v>335.02121006300001</v>
      </c>
      <c r="F11" s="51">
        <v>0</v>
      </c>
      <c r="G11" s="51">
        <v>2676.6698452379992</v>
      </c>
      <c r="H11" s="51">
        <v>2.215785010142838</v>
      </c>
      <c r="I11" s="51">
        <v>96.053513850000002</v>
      </c>
      <c r="J11" s="51">
        <v>0</v>
      </c>
      <c r="K11" s="51">
        <v>2.7939897999999998E-2</v>
      </c>
      <c r="L11" s="51">
        <v>0</v>
      </c>
      <c r="M11" s="51">
        <v>0</v>
      </c>
      <c r="N11" s="51">
        <v>0</v>
      </c>
      <c r="O11" s="49">
        <f t="shared" si="0"/>
        <v>3109.9882940591424</v>
      </c>
      <c r="P11" s="49">
        <f t="shared" si="1"/>
        <v>644.86224405914209</v>
      </c>
      <c r="Q11" s="7"/>
    </row>
    <row r="12" spans="1:18" ht="29.25" customHeight="1" x14ac:dyDescent="0.35">
      <c r="B12" s="42">
        <f>B11+1</f>
        <v>43906</v>
      </c>
      <c r="C12" s="51">
        <v>13507.54</v>
      </c>
      <c r="D12" s="51">
        <v>2465.1260500000003</v>
      </c>
      <c r="E12" s="51">
        <v>280.01702881499995</v>
      </c>
      <c r="F12" s="51">
        <v>0</v>
      </c>
      <c r="G12" s="51">
        <v>2681.291318215</v>
      </c>
      <c r="H12" s="51">
        <v>2.215785010142838</v>
      </c>
      <c r="I12" s="51">
        <v>102.35016075</v>
      </c>
      <c r="J12" s="51">
        <v>0</v>
      </c>
      <c r="K12" s="51">
        <v>2.7939897999999998E-2</v>
      </c>
      <c r="L12" s="51">
        <v>0</v>
      </c>
      <c r="M12" s="51">
        <v>0</v>
      </c>
      <c r="N12" s="51">
        <v>0</v>
      </c>
      <c r="O12" s="49">
        <f t="shared" si="0"/>
        <v>3065.9022326881432</v>
      </c>
      <c r="P12" s="49">
        <f t="shared" si="1"/>
        <v>600.77618268814285</v>
      </c>
      <c r="Q12" s="7"/>
    </row>
    <row r="13" spans="1:18" ht="29.25" customHeight="1" x14ac:dyDescent="0.35">
      <c r="B13" s="42">
        <f t="shared" ref="B13:B23" si="2">B12+1</f>
        <v>43907</v>
      </c>
      <c r="C13" s="51">
        <v>13507.54</v>
      </c>
      <c r="D13" s="51">
        <v>2465.1260500000003</v>
      </c>
      <c r="E13" s="51">
        <v>376.16862578999996</v>
      </c>
      <c r="F13" s="51">
        <v>0</v>
      </c>
      <c r="G13" s="51">
        <v>2317.359565237</v>
      </c>
      <c r="H13" s="51">
        <v>2.215785010142838</v>
      </c>
      <c r="I13" s="51">
        <v>97.11553705</v>
      </c>
      <c r="J13" s="51">
        <v>0</v>
      </c>
      <c r="K13" s="51">
        <v>2.7939897999999998E-2</v>
      </c>
      <c r="L13" s="51">
        <v>0</v>
      </c>
      <c r="M13" s="51">
        <v>0</v>
      </c>
      <c r="N13" s="51">
        <v>0</v>
      </c>
      <c r="O13" s="49">
        <f t="shared" si="0"/>
        <v>2792.8874529851432</v>
      </c>
      <c r="P13" s="49">
        <f t="shared" si="1"/>
        <v>327.76140298514292</v>
      </c>
      <c r="Q13" s="93"/>
      <c r="R13" s="78"/>
    </row>
    <row r="14" spans="1:18" ht="29.25" customHeight="1" x14ac:dyDescent="0.35">
      <c r="B14" s="42">
        <f t="shared" si="2"/>
        <v>43908</v>
      </c>
      <c r="C14" s="51">
        <v>13507.54</v>
      </c>
      <c r="D14" s="51">
        <v>2465.1260500000003</v>
      </c>
      <c r="E14" s="51">
        <v>326.16649285400001</v>
      </c>
      <c r="F14" s="51">
        <v>0</v>
      </c>
      <c r="G14" s="51">
        <v>2439.9700487700006</v>
      </c>
      <c r="H14" s="51">
        <v>2.215785010142838</v>
      </c>
      <c r="I14" s="51">
        <v>98.115215149999997</v>
      </c>
      <c r="J14" s="51">
        <v>0</v>
      </c>
      <c r="K14" s="51">
        <v>4.7838897999999998E-2</v>
      </c>
      <c r="L14" s="51">
        <v>0</v>
      </c>
      <c r="M14" s="51">
        <v>0</v>
      </c>
      <c r="N14" s="51">
        <v>0</v>
      </c>
      <c r="O14" s="49">
        <f t="shared" si="0"/>
        <v>2866.5153806821436</v>
      </c>
      <c r="P14" s="49">
        <f t="shared" si="1"/>
        <v>401.38933068214328</v>
      </c>
      <c r="Q14" s="7"/>
    </row>
    <row r="15" spans="1:18" ht="29.25" customHeight="1" x14ac:dyDescent="0.35">
      <c r="A15" s="90"/>
      <c r="B15" s="42">
        <f t="shared" si="2"/>
        <v>43909</v>
      </c>
      <c r="C15" s="51">
        <v>13507.54</v>
      </c>
      <c r="D15" s="51">
        <v>2465.1260500000003</v>
      </c>
      <c r="E15" s="51">
        <v>296.16435991999998</v>
      </c>
      <c r="F15" s="51">
        <v>0</v>
      </c>
      <c r="G15" s="51">
        <v>2489.2323400029995</v>
      </c>
      <c r="H15" s="51">
        <v>2.215785010142838</v>
      </c>
      <c r="I15" s="51">
        <v>94.770771049999993</v>
      </c>
      <c r="J15" s="51">
        <v>0</v>
      </c>
      <c r="K15" s="51">
        <v>4.7838897999999998E-2</v>
      </c>
      <c r="L15" s="51">
        <v>0</v>
      </c>
      <c r="M15" s="51">
        <v>0</v>
      </c>
      <c r="N15" s="51">
        <v>0</v>
      </c>
      <c r="O15" s="49">
        <f t="shared" si="0"/>
        <v>2882.4310948811426</v>
      </c>
      <c r="P15" s="49">
        <f t="shared" si="1"/>
        <v>417.30504488114229</v>
      </c>
      <c r="Q15" s="7"/>
    </row>
    <row r="16" spans="1:18" ht="29.25" customHeight="1" x14ac:dyDescent="0.35">
      <c r="B16" s="42">
        <f t="shared" si="2"/>
        <v>43910</v>
      </c>
      <c r="C16" s="51">
        <v>13507.54</v>
      </c>
      <c r="D16" s="51">
        <v>2465.1260500000003</v>
      </c>
      <c r="E16" s="51">
        <v>532.90345245000003</v>
      </c>
      <c r="F16" s="51">
        <v>0</v>
      </c>
      <c r="G16" s="51">
        <v>2374.7533025629991</v>
      </c>
      <c r="H16" s="51">
        <v>2.215785010142838</v>
      </c>
      <c r="I16" s="51">
        <v>90.134086449999998</v>
      </c>
      <c r="J16" s="51">
        <v>0</v>
      </c>
      <c r="K16" s="51">
        <v>5.0588898E-2</v>
      </c>
      <c r="L16" s="51">
        <v>0</v>
      </c>
      <c r="M16" s="51">
        <v>0</v>
      </c>
      <c r="N16" s="51">
        <v>0</v>
      </c>
      <c r="O16" s="49">
        <f t="shared" ref="O16:O21" si="3">SUM(E16:N16)</f>
        <v>3000.0572153711423</v>
      </c>
      <c r="P16" s="49">
        <f t="shared" ref="P16:P23" si="4">O16-D16</f>
        <v>534.93116537114201</v>
      </c>
      <c r="Q16" s="79"/>
    </row>
    <row r="17" spans="2:17" ht="29.25" customHeight="1" x14ac:dyDescent="0.35">
      <c r="B17" s="42">
        <f t="shared" si="2"/>
        <v>43911</v>
      </c>
      <c r="C17" s="51">
        <v>13507.54</v>
      </c>
      <c r="D17" s="51">
        <v>2465.1260500000003</v>
      </c>
      <c r="E17" s="51">
        <v>461.010271563</v>
      </c>
      <c r="F17" s="51">
        <v>0</v>
      </c>
      <c r="G17" s="51">
        <v>2375.0782200439994</v>
      </c>
      <c r="H17" s="51">
        <v>2.215785010142838</v>
      </c>
      <c r="I17" s="51">
        <v>93.665895950000007</v>
      </c>
      <c r="J17" s="51">
        <v>0</v>
      </c>
      <c r="K17" s="51">
        <v>5.0588898E-2</v>
      </c>
      <c r="L17" s="51">
        <v>0</v>
      </c>
      <c r="M17" s="51">
        <v>0</v>
      </c>
      <c r="N17" s="51">
        <v>0</v>
      </c>
      <c r="O17" s="49">
        <f t="shared" si="3"/>
        <v>2932.0207614651426</v>
      </c>
      <c r="P17" s="49">
        <f t="shared" si="4"/>
        <v>466.89471146514234</v>
      </c>
      <c r="Q17" s="7"/>
    </row>
    <row r="18" spans="2:17" ht="29.25" customHeight="1" x14ac:dyDescent="0.35">
      <c r="B18" s="42">
        <f t="shared" si="2"/>
        <v>43912</v>
      </c>
      <c r="C18" s="51">
        <v>13507.54</v>
      </c>
      <c r="D18" s="51">
        <v>2465.1260500000003</v>
      </c>
      <c r="E18" s="51">
        <v>461.00822738400001</v>
      </c>
      <c r="F18" s="51">
        <v>0</v>
      </c>
      <c r="G18" s="51">
        <v>2375.4031375259997</v>
      </c>
      <c r="H18" s="51">
        <v>2.215785010142838</v>
      </c>
      <c r="I18" s="51">
        <v>93.556445949999997</v>
      </c>
      <c r="J18" s="51">
        <v>0</v>
      </c>
      <c r="K18" s="51">
        <v>5.0588898E-2</v>
      </c>
      <c r="L18" s="51">
        <v>0</v>
      </c>
      <c r="M18" s="51">
        <v>0</v>
      </c>
      <c r="N18" s="51">
        <v>0</v>
      </c>
      <c r="O18" s="49">
        <f t="shared" si="3"/>
        <v>2932.2341847681428</v>
      </c>
      <c r="P18" s="49">
        <f t="shared" si="4"/>
        <v>467.10813476814246</v>
      </c>
      <c r="Q18" s="7"/>
    </row>
    <row r="19" spans="2:17" ht="29.25" customHeight="1" x14ac:dyDescent="0.35">
      <c r="B19" s="42">
        <f t="shared" si="2"/>
        <v>43913</v>
      </c>
      <c r="C19" s="51">
        <v>13507.54</v>
      </c>
      <c r="D19" s="51">
        <v>2465.1260500000003</v>
      </c>
      <c r="E19" s="51">
        <v>520.90802511300001</v>
      </c>
      <c r="F19" s="51">
        <v>0</v>
      </c>
      <c r="G19" s="51">
        <v>2286.7803996729995</v>
      </c>
      <c r="H19" s="51">
        <v>2.215785010142838</v>
      </c>
      <c r="I19" s="51">
        <v>102.19504995</v>
      </c>
      <c r="J19" s="51">
        <v>0</v>
      </c>
      <c r="K19" s="51">
        <v>5.1538898E-2</v>
      </c>
      <c r="L19" s="51">
        <v>0</v>
      </c>
      <c r="M19" s="51">
        <v>0</v>
      </c>
      <c r="N19" s="51">
        <v>0</v>
      </c>
      <c r="O19" s="49">
        <f t="shared" si="3"/>
        <v>2912.1507986441425</v>
      </c>
      <c r="P19" s="49">
        <f t="shared" si="4"/>
        <v>447.02474864414216</v>
      </c>
      <c r="Q19" s="7"/>
    </row>
    <row r="20" spans="2:17" ht="29.25" customHeight="1" x14ac:dyDescent="0.35">
      <c r="B20" s="42">
        <f t="shared" si="2"/>
        <v>43914</v>
      </c>
      <c r="C20" s="51">
        <v>13507.54</v>
      </c>
      <c r="D20" s="51">
        <v>2465.1260500000003</v>
      </c>
      <c r="E20" s="51">
        <v>607.329107636</v>
      </c>
      <c r="F20" s="51">
        <v>0</v>
      </c>
      <c r="G20" s="51">
        <v>2236.3440796329996</v>
      </c>
      <c r="H20" s="51">
        <v>2.215785010142838</v>
      </c>
      <c r="I20" s="51">
        <v>107.19219335</v>
      </c>
      <c r="J20" s="51">
        <v>0</v>
      </c>
      <c r="K20" s="51">
        <v>5.1538898E-2</v>
      </c>
      <c r="L20" s="51">
        <v>0</v>
      </c>
      <c r="M20" s="51">
        <v>0</v>
      </c>
      <c r="N20" s="51">
        <v>0</v>
      </c>
      <c r="O20" s="49">
        <f t="shared" si="3"/>
        <v>2953.1327045271428</v>
      </c>
      <c r="P20" s="49">
        <f t="shared" si="4"/>
        <v>488.00665452714247</v>
      </c>
      <c r="Q20" s="7"/>
    </row>
    <row r="21" spans="2:17" ht="29.25" customHeight="1" x14ac:dyDescent="0.35">
      <c r="B21" s="42">
        <f t="shared" si="2"/>
        <v>43915</v>
      </c>
      <c r="C21" s="51">
        <v>13507.54</v>
      </c>
      <c r="D21" s="51">
        <v>2465.1260500000003</v>
      </c>
      <c r="E21" s="51">
        <v>607.32645215499997</v>
      </c>
      <c r="F21" s="51">
        <v>0</v>
      </c>
      <c r="G21" s="51">
        <v>2236.6497114119993</v>
      </c>
      <c r="H21" s="51">
        <v>2.215785010142838</v>
      </c>
      <c r="I21" s="51">
        <v>106.46155155</v>
      </c>
      <c r="J21" s="51">
        <v>0</v>
      </c>
      <c r="K21" s="51">
        <v>5.1538898E-2</v>
      </c>
      <c r="L21" s="51">
        <v>0</v>
      </c>
      <c r="M21" s="51">
        <v>0</v>
      </c>
      <c r="N21" s="51">
        <v>0</v>
      </c>
      <c r="O21" s="49">
        <f t="shared" si="3"/>
        <v>2952.7050390251425</v>
      </c>
      <c r="P21" s="49">
        <f t="shared" si="4"/>
        <v>487.57898902514216</v>
      </c>
      <c r="Q21" s="79">
        <f>O21/C21%</f>
        <v>21.859680141795934</v>
      </c>
    </row>
    <row r="22" spans="2:17" ht="29.25" customHeight="1" x14ac:dyDescent="0.35">
      <c r="B22" s="42">
        <f t="shared" si="2"/>
        <v>43916</v>
      </c>
      <c r="C22" s="51">
        <v>13507.54</v>
      </c>
      <c r="D22" s="51">
        <v>2465.1260500000003</v>
      </c>
      <c r="E22" s="51">
        <v>662.32379667299995</v>
      </c>
      <c r="F22" s="51">
        <v>0</v>
      </c>
      <c r="G22" s="51">
        <v>2136.2409468750006</v>
      </c>
      <c r="H22" s="51">
        <v>2.215785010142838</v>
      </c>
      <c r="I22" s="51">
        <v>108.18624465000001</v>
      </c>
      <c r="J22" s="51">
        <v>0</v>
      </c>
      <c r="K22" s="51">
        <v>5.1538898E-2</v>
      </c>
      <c r="L22" s="51">
        <v>0</v>
      </c>
      <c r="M22" s="51">
        <v>0</v>
      </c>
      <c r="N22" s="51">
        <v>0</v>
      </c>
      <c r="O22" s="49">
        <f>SUM(E22:N22)</f>
        <v>2909.0183121061436</v>
      </c>
      <c r="P22" s="49">
        <f t="shared" si="4"/>
        <v>443.89226210614333</v>
      </c>
      <c r="Q22" s="79">
        <f>O22/C22%</f>
        <v>21.536255395920676</v>
      </c>
    </row>
    <row r="23" spans="2:17" ht="29.25" customHeight="1" x14ac:dyDescent="0.35">
      <c r="B23" s="42">
        <f t="shared" si="2"/>
        <v>43917</v>
      </c>
      <c r="C23" s="51">
        <v>13507.54</v>
      </c>
      <c r="D23" s="51">
        <v>2465.1260500000003</v>
      </c>
      <c r="E23" s="51">
        <v>592.32114119200003</v>
      </c>
      <c r="F23" s="51">
        <v>0</v>
      </c>
      <c r="G23" s="51">
        <v>2187.247445558</v>
      </c>
      <c r="H23" s="51">
        <v>2.215785010142838</v>
      </c>
      <c r="I23" s="51">
        <v>104.22213644999999</v>
      </c>
      <c r="J23" s="51">
        <v>0</v>
      </c>
      <c r="K23" s="51">
        <v>5.1538898E-2</v>
      </c>
      <c r="L23" s="51">
        <v>0</v>
      </c>
      <c r="M23" s="51">
        <v>0</v>
      </c>
      <c r="N23" s="51">
        <v>0</v>
      </c>
      <c r="O23" s="49">
        <f>SUM(E23:N23)</f>
        <v>2886.0580471081435</v>
      </c>
      <c r="P23" s="49">
        <f t="shared" si="4"/>
        <v>420.93199710814315</v>
      </c>
      <c r="Q23" s="79">
        <f>O23/C23%</f>
        <v>21.366274296490282</v>
      </c>
    </row>
    <row r="24" spans="2:17" ht="29.25" customHeight="1" x14ac:dyDescent="0.35">
      <c r="B24" s="41" t="s">
        <v>4</v>
      </c>
      <c r="C24" s="51">
        <v>0</v>
      </c>
      <c r="D24" s="50">
        <f t="shared" ref="D24:O24" si="5">SUM(D10:D23)</f>
        <v>34511.7647</v>
      </c>
      <c r="E24" s="50">
        <f>SUM(E10:E23)</f>
        <v>6393.6935829169997</v>
      </c>
      <c r="F24" s="50">
        <f>SUM(F10:F23)</f>
        <v>0</v>
      </c>
      <c r="G24" s="50">
        <f>SUM(G10:G23)</f>
        <v>33489.326096254001</v>
      </c>
      <c r="H24" s="50">
        <f t="shared" si="5"/>
        <v>31.020990141999732</v>
      </c>
      <c r="I24" s="50">
        <f t="shared" si="5"/>
        <v>1390.8460706000001</v>
      </c>
      <c r="J24" s="50">
        <f t="shared" si="5"/>
        <v>0</v>
      </c>
      <c r="K24" s="50">
        <f t="shared" si="5"/>
        <v>0.61689857199999998</v>
      </c>
      <c r="L24" s="50">
        <f t="shared" si="5"/>
        <v>0</v>
      </c>
      <c r="M24" s="50">
        <f t="shared" si="5"/>
        <v>0</v>
      </c>
      <c r="N24" s="50">
        <f t="shared" si="5"/>
        <v>0</v>
      </c>
      <c r="O24" s="50">
        <f t="shared" si="5"/>
        <v>41305.503638485003</v>
      </c>
      <c r="P24" s="50">
        <f>SUM(P10:P23)</f>
        <v>6793.7389384849948</v>
      </c>
      <c r="Q24" s="7"/>
    </row>
    <row r="25" spans="2:17" ht="29.25" customHeight="1" x14ac:dyDescent="0.35">
      <c r="B25" s="41" t="s">
        <v>3</v>
      </c>
      <c r="C25" s="51"/>
      <c r="D25" s="50">
        <f t="shared" ref="D25:O25" si="6">AVERAGE(D10:D23)</f>
        <v>2465.1260499999999</v>
      </c>
      <c r="E25" s="50">
        <f>AVERAGE(E10:E23)</f>
        <v>456.69239877978572</v>
      </c>
      <c r="F25" s="50">
        <v>0</v>
      </c>
      <c r="G25" s="50">
        <f>AVERAGE(G10:G23)</f>
        <v>2392.0947211610001</v>
      </c>
      <c r="H25" s="50">
        <f t="shared" si="6"/>
        <v>2.215785010142838</v>
      </c>
      <c r="I25" s="50">
        <f t="shared" si="6"/>
        <v>99.346147900000005</v>
      </c>
      <c r="J25" s="50">
        <f t="shared" si="6"/>
        <v>0</v>
      </c>
      <c r="K25" s="50">
        <f t="shared" si="6"/>
        <v>4.4064183714285714E-2</v>
      </c>
      <c r="L25" s="50">
        <f t="shared" si="6"/>
        <v>0</v>
      </c>
      <c r="M25" s="50">
        <f t="shared" si="6"/>
        <v>0</v>
      </c>
      <c r="N25" s="50">
        <f t="shared" si="6"/>
        <v>0</v>
      </c>
      <c r="O25" s="50">
        <f t="shared" si="6"/>
        <v>2950.3931170346432</v>
      </c>
      <c r="P25" s="50">
        <f>AVERAGE(P10:P23)</f>
        <v>485.26706703464248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1"/>
      <c r="G31" s="1"/>
      <c r="H31" s="22"/>
      <c r="I31" s="22"/>
      <c r="J31" s="22"/>
      <c r="K31" s="22"/>
      <c r="L31" s="22"/>
      <c r="M31" s="22"/>
      <c r="N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1"/>
      <c r="G32" s="1"/>
      <c r="H32" s="22"/>
      <c r="I32" s="2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I6" zoomScale="80" zoomScaleNormal="80" workbookViewId="0">
      <selection activeCell="N9" sqref="N9"/>
    </sheetView>
  </sheetViews>
  <sheetFormatPr defaultRowHeight="15" x14ac:dyDescent="0.25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bestFit="1" customWidth="1"/>
    <col min="18" max="18" width="13" bestFit="1" customWidth="1"/>
  </cols>
  <sheetData>
    <row r="1" spans="1:18" ht="23.25" x14ac:dyDescent="0.35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  <c r="Q1" s="1"/>
    </row>
    <row r="2" spans="1:18" ht="23.25" x14ac:dyDescent="0.35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51">
        <f>C10*18.25/100</f>
        <v>2423.8700999999996</v>
      </c>
      <c r="M2" s="84"/>
      <c r="N2" s="85"/>
      <c r="O2" s="85"/>
      <c r="P2" s="85"/>
      <c r="Q2" s="1"/>
    </row>
    <row r="3" spans="1:18" ht="21" x14ac:dyDescent="0.35">
      <c r="B3" s="45" t="s">
        <v>52</v>
      </c>
      <c r="C3" s="1"/>
      <c r="D3" s="1"/>
      <c r="E3" s="85"/>
      <c r="F3" s="8"/>
      <c r="G3" s="8"/>
      <c r="H3" s="8"/>
      <c r="I3" s="8"/>
      <c r="J3" s="8"/>
      <c r="K3" s="85"/>
      <c r="L3" s="8"/>
      <c r="M3" s="8"/>
      <c r="N3" s="8"/>
      <c r="O3" s="8"/>
      <c r="P3" s="85"/>
      <c r="Q3" s="1"/>
    </row>
    <row r="4" spans="1:18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154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3"/>
    </row>
    <row r="5" spans="1:18" ht="21" x14ac:dyDescent="0.35">
      <c r="B5" s="45" t="s">
        <v>50</v>
      </c>
      <c r="C5" s="1"/>
      <c r="D5" s="3"/>
      <c r="E5" s="2"/>
      <c r="F5" s="11"/>
      <c r="G5" s="11"/>
      <c r="H5" s="11"/>
      <c r="I5" s="100"/>
      <c r="J5" s="11"/>
      <c r="K5" s="11"/>
      <c r="L5" s="2"/>
      <c r="M5" s="2"/>
      <c r="N5" s="2"/>
      <c r="O5" s="2"/>
      <c r="P5" s="2"/>
      <c r="Q5" s="3"/>
    </row>
    <row r="6" spans="1:18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1:18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1:18" s="33" customFormat="1" ht="126" customHeight="1" x14ac:dyDescent="0.25">
      <c r="B8" s="34" t="s">
        <v>21</v>
      </c>
      <c r="C8" s="35" t="s">
        <v>155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1:18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1:18" ht="29.25" customHeight="1" x14ac:dyDescent="0.35">
      <c r="B10" s="42">
        <v>43918</v>
      </c>
      <c r="C10" s="51">
        <v>13281.48</v>
      </c>
      <c r="D10" s="51">
        <v>2423.8700999999996</v>
      </c>
      <c r="E10" s="51">
        <v>747.31848571</v>
      </c>
      <c r="F10" s="51">
        <v>0</v>
      </c>
      <c r="G10" s="51">
        <v>2187.5463126309992</v>
      </c>
      <c r="H10" s="51">
        <v>4.6252676657142571</v>
      </c>
      <c r="I10" s="51">
        <v>103.98014645000001</v>
      </c>
      <c r="J10" s="51">
        <v>0</v>
      </c>
      <c r="K10" s="51">
        <v>5.1538898E-2</v>
      </c>
      <c r="L10" s="146">
        <v>0</v>
      </c>
      <c r="M10" s="146">
        <v>0</v>
      </c>
      <c r="N10" s="51">
        <v>0</v>
      </c>
      <c r="O10" s="49">
        <f t="shared" ref="O10:O23" si="0">SUM(E10:N10)</f>
        <v>3043.5217513547136</v>
      </c>
      <c r="P10" s="49">
        <f t="shared" ref="P10:P23" si="1">O10-D10</f>
        <v>619.65165135471398</v>
      </c>
      <c r="Q10" s="79">
        <f>ROUND((O10/C10%),4)</f>
        <v>22.915500000000002</v>
      </c>
    </row>
    <row r="11" spans="1:18" ht="29.25" customHeight="1" x14ac:dyDescent="0.35">
      <c r="B11" s="42">
        <f>B10+1</f>
        <v>43919</v>
      </c>
      <c r="C11" s="51">
        <v>13281.48</v>
      </c>
      <c r="D11" s="51">
        <v>2423.8700999999996</v>
      </c>
      <c r="E11" s="51">
        <v>747.31583022899997</v>
      </c>
      <c r="F11" s="51">
        <v>0</v>
      </c>
      <c r="G11" s="51">
        <v>2187.8451797049997</v>
      </c>
      <c r="H11" s="51">
        <v>4.6252676657142571</v>
      </c>
      <c r="I11" s="51">
        <v>103.71797644999999</v>
      </c>
      <c r="J11" s="51">
        <v>0</v>
      </c>
      <c r="K11" s="51">
        <v>5.1538898E-2</v>
      </c>
      <c r="L11" s="146">
        <v>0</v>
      </c>
      <c r="M11" s="146">
        <v>0</v>
      </c>
      <c r="N11" s="51">
        <v>0</v>
      </c>
      <c r="O11" s="49">
        <f t="shared" si="0"/>
        <v>3043.5557929477141</v>
      </c>
      <c r="P11" s="49">
        <f t="shared" si="1"/>
        <v>619.68569294771441</v>
      </c>
      <c r="Q11" s="79">
        <f>ROUND((O11/C11%),4)</f>
        <v>22.915800000000001</v>
      </c>
    </row>
    <row r="12" spans="1:18" ht="29.25" customHeight="1" x14ac:dyDescent="0.35">
      <c r="B12" s="42">
        <f>B11+1</f>
        <v>43920</v>
      </c>
      <c r="C12" s="51">
        <v>13281.48</v>
      </c>
      <c r="D12" s="51">
        <v>2423.8700999999996</v>
      </c>
      <c r="E12" s="51">
        <v>612.31317474700006</v>
      </c>
      <c r="F12" s="51">
        <v>0</v>
      </c>
      <c r="G12" s="51">
        <v>2188.1440467779998</v>
      </c>
      <c r="H12" s="51">
        <v>4.6252676657142571</v>
      </c>
      <c r="I12" s="51">
        <v>102.38388234999999</v>
      </c>
      <c r="J12" s="51">
        <v>0</v>
      </c>
      <c r="K12" s="51">
        <v>5.1538898E-2</v>
      </c>
      <c r="L12" s="146">
        <v>0</v>
      </c>
      <c r="M12" s="146">
        <v>0</v>
      </c>
      <c r="N12" s="51">
        <v>0</v>
      </c>
      <c r="O12" s="49">
        <f t="shared" si="0"/>
        <v>2907.5179104387144</v>
      </c>
      <c r="P12" s="49">
        <f t="shared" si="1"/>
        <v>483.64781043871471</v>
      </c>
      <c r="Q12" s="79">
        <f t="shared" ref="Q12:Q23" si="2">ROUND((O12/C12%),4)</f>
        <v>21.891500000000001</v>
      </c>
    </row>
    <row r="13" spans="1:18" ht="29.25" customHeight="1" x14ac:dyDescent="0.35">
      <c r="B13" s="42">
        <f t="shared" ref="B13:B23" si="3">B12+1</f>
        <v>43921</v>
      </c>
      <c r="C13" s="51">
        <v>13281.48</v>
      </c>
      <c r="D13" s="51">
        <v>2423.8700999999996</v>
      </c>
      <c r="E13" s="51">
        <v>822.31051926499993</v>
      </c>
      <c r="F13" s="51">
        <v>0</v>
      </c>
      <c r="G13" s="51">
        <v>2188.4429138510004</v>
      </c>
      <c r="H13" s="51">
        <v>4.6252676657142571</v>
      </c>
      <c r="I13" s="51">
        <v>97.019500449999995</v>
      </c>
      <c r="J13" s="51">
        <v>0</v>
      </c>
      <c r="K13" s="51">
        <v>5.1938897999999997E-2</v>
      </c>
      <c r="L13" s="146">
        <v>0</v>
      </c>
      <c r="M13" s="146">
        <v>0</v>
      </c>
      <c r="N13" s="51">
        <v>0</v>
      </c>
      <c r="O13" s="49">
        <f t="shared" si="0"/>
        <v>3112.4501401297148</v>
      </c>
      <c r="P13" s="49">
        <f t="shared" si="1"/>
        <v>688.58004012971514</v>
      </c>
      <c r="Q13" s="79">
        <f t="shared" si="2"/>
        <v>23.4345</v>
      </c>
      <c r="R13" s="88">
        <f>(O13*10^7)/10^5</f>
        <v>311245.01401297149</v>
      </c>
    </row>
    <row r="14" spans="1:18" ht="29.25" customHeight="1" x14ac:dyDescent="0.35">
      <c r="B14" s="42">
        <f t="shared" si="3"/>
        <v>43922</v>
      </c>
      <c r="C14" s="51">
        <v>13281.48</v>
      </c>
      <c r="D14" s="51">
        <v>2423.8700999999996</v>
      </c>
      <c r="E14" s="51">
        <v>822.30786378300002</v>
      </c>
      <c r="F14" s="51">
        <v>0</v>
      </c>
      <c r="G14" s="51">
        <v>2188.7417809240001</v>
      </c>
      <c r="H14" s="51">
        <v>4.6252676657142571</v>
      </c>
      <c r="I14" s="51">
        <v>96.38833735</v>
      </c>
      <c r="J14" s="51">
        <v>0</v>
      </c>
      <c r="K14" s="51">
        <v>5.2038898E-2</v>
      </c>
      <c r="L14" s="146">
        <v>0</v>
      </c>
      <c r="M14" s="146">
        <v>0</v>
      </c>
      <c r="N14" s="51">
        <v>0</v>
      </c>
      <c r="O14" s="49">
        <f t="shared" si="0"/>
        <v>3112.1152886207137</v>
      </c>
      <c r="P14" s="49">
        <f t="shared" si="1"/>
        <v>688.24518862071409</v>
      </c>
      <c r="Q14" s="79">
        <f t="shared" si="2"/>
        <v>23.431999999999999</v>
      </c>
    </row>
    <row r="15" spans="1:18" ht="29.25" customHeight="1" x14ac:dyDescent="0.35">
      <c r="A15" s="90"/>
      <c r="B15" s="42">
        <f t="shared" si="3"/>
        <v>43923</v>
      </c>
      <c r="C15" s="51">
        <v>13281.48</v>
      </c>
      <c r="D15" s="51">
        <v>2423.8700999999996</v>
      </c>
      <c r="E15" s="51">
        <v>897.3052083020001</v>
      </c>
      <c r="F15" s="51">
        <v>0</v>
      </c>
      <c r="G15" s="51">
        <v>2189.0406479980002</v>
      </c>
      <c r="H15" s="51">
        <v>4.6252676657142571</v>
      </c>
      <c r="I15" s="51">
        <v>94.039929549999997</v>
      </c>
      <c r="J15" s="51">
        <v>0</v>
      </c>
      <c r="K15" s="51">
        <v>5.2038898E-2</v>
      </c>
      <c r="L15" s="146">
        <v>0</v>
      </c>
      <c r="M15" s="146">
        <v>0</v>
      </c>
      <c r="N15" s="51">
        <v>0</v>
      </c>
      <c r="O15" s="49">
        <f t="shared" si="0"/>
        <v>3185.0630924137145</v>
      </c>
      <c r="P15" s="49">
        <f t="shared" si="1"/>
        <v>761.19299241371482</v>
      </c>
      <c r="Q15" s="79">
        <f t="shared" si="2"/>
        <v>23.981200000000001</v>
      </c>
    </row>
    <row r="16" spans="1:18" ht="29.25" customHeight="1" x14ac:dyDescent="0.35">
      <c r="B16" s="42">
        <f t="shared" si="3"/>
        <v>43924</v>
      </c>
      <c r="C16" s="51">
        <v>13281.48</v>
      </c>
      <c r="D16" s="51">
        <v>2423.8700999999996</v>
      </c>
      <c r="E16" s="51">
        <v>802.29803239600005</v>
      </c>
      <c r="F16" s="51">
        <v>0</v>
      </c>
      <c r="G16" s="51">
        <v>2189.3395150710003</v>
      </c>
      <c r="H16" s="51">
        <v>4.6252676657142571</v>
      </c>
      <c r="I16" s="51">
        <v>91.229882950000004</v>
      </c>
      <c r="J16" s="51">
        <v>0</v>
      </c>
      <c r="K16" s="51">
        <v>5.2318897999999996E-2</v>
      </c>
      <c r="L16" s="146">
        <v>0</v>
      </c>
      <c r="M16" s="146">
        <v>0</v>
      </c>
      <c r="N16" s="51">
        <v>0</v>
      </c>
      <c r="O16" s="49">
        <f t="shared" si="0"/>
        <v>3087.5450169807145</v>
      </c>
      <c r="P16" s="49">
        <f t="shared" si="1"/>
        <v>663.6749169807149</v>
      </c>
      <c r="Q16" s="79">
        <f t="shared" si="2"/>
        <v>23.247</v>
      </c>
    </row>
    <row r="17" spans="2:17" ht="29.25" customHeight="1" x14ac:dyDescent="0.35">
      <c r="B17" s="42">
        <f t="shared" si="3"/>
        <v>43925</v>
      </c>
      <c r="C17" s="51">
        <v>13281.48</v>
      </c>
      <c r="D17" s="51">
        <v>2423.8700999999996</v>
      </c>
      <c r="E17" s="51">
        <v>682.29989733899993</v>
      </c>
      <c r="F17" s="51">
        <v>0</v>
      </c>
      <c r="G17" s="51">
        <v>2189.6383821430009</v>
      </c>
      <c r="H17" s="51">
        <v>4.6252676657142571</v>
      </c>
      <c r="I17" s="51">
        <v>87.163902750000005</v>
      </c>
      <c r="J17" s="51">
        <v>0</v>
      </c>
      <c r="K17" s="51">
        <v>5.2568897999999996E-2</v>
      </c>
      <c r="L17" s="146">
        <v>0</v>
      </c>
      <c r="M17" s="146">
        <v>0</v>
      </c>
      <c r="N17" s="51">
        <v>0</v>
      </c>
      <c r="O17" s="49">
        <f t="shared" si="0"/>
        <v>2963.780018795715</v>
      </c>
      <c r="P17" s="49">
        <f t="shared" si="1"/>
        <v>539.90991879571538</v>
      </c>
      <c r="Q17" s="79">
        <f t="shared" si="2"/>
        <v>22.315100000000001</v>
      </c>
    </row>
    <row r="18" spans="2:17" ht="29.25" customHeight="1" x14ac:dyDescent="0.35">
      <c r="B18" s="42">
        <f t="shared" si="3"/>
        <v>43926</v>
      </c>
      <c r="C18" s="51">
        <v>13281.48</v>
      </c>
      <c r="D18" s="51">
        <v>2423.8700999999996</v>
      </c>
      <c r="E18" s="51">
        <v>682.29724185700002</v>
      </c>
      <c r="F18" s="51">
        <v>0</v>
      </c>
      <c r="G18" s="51">
        <v>2189.9372492149996</v>
      </c>
      <c r="H18" s="51">
        <v>4.6252676657142571</v>
      </c>
      <c r="I18" s="51">
        <v>86.866052749999994</v>
      </c>
      <c r="J18" s="51">
        <v>0</v>
      </c>
      <c r="K18" s="51">
        <v>5.2568897999999996E-2</v>
      </c>
      <c r="L18" s="146">
        <v>0</v>
      </c>
      <c r="M18" s="146">
        <v>0</v>
      </c>
      <c r="N18" s="51">
        <v>0</v>
      </c>
      <c r="O18" s="49">
        <f t="shared" si="0"/>
        <v>2963.7783803857137</v>
      </c>
      <c r="P18" s="49">
        <f t="shared" si="1"/>
        <v>539.90828038571408</v>
      </c>
      <c r="Q18" s="79">
        <f t="shared" si="2"/>
        <v>22.315100000000001</v>
      </c>
    </row>
    <row r="19" spans="2:17" ht="29.25" customHeight="1" x14ac:dyDescent="0.35">
      <c r="B19" s="42">
        <f t="shared" si="3"/>
        <v>43927</v>
      </c>
      <c r="C19" s="51">
        <v>13281.48</v>
      </c>
      <c r="D19" s="51">
        <v>2423.8700999999996</v>
      </c>
      <c r="E19" s="51">
        <v>832.29458637599998</v>
      </c>
      <c r="F19" s="51">
        <v>0</v>
      </c>
      <c r="G19" s="51">
        <v>2190.2361162879997</v>
      </c>
      <c r="H19" s="51">
        <v>4.6252676657142571</v>
      </c>
      <c r="I19" s="51">
        <v>85.907675850000004</v>
      </c>
      <c r="J19" s="51">
        <v>0</v>
      </c>
      <c r="K19" s="51">
        <v>5.2568897999999996E-2</v>
      </c>
      <c r="L19" s="146">
        <v>0</v>
      </c>
      <c r="M19" s="146">
        <v>0</v>
      </c>
      <c r="N19" s="51">
        <v>0</v>
      </c>
      <c r="O19" s="49">
        <f t="shared" si="0"/>
        <v>3113.1162150777141</v>
      </c>
      <c r="P19" s="49">
        <f t="shared" si="1"/>
        <v>689.24611507771442</v>
      </c>
      <c r="Q19" s="79">
        <f t="shared" si="2"/>
        <v>23.439499999999999</v>
      </c>
    </row>
    <row r="20" spans="2:17" ht="29.25" customHeight="1" x14ac:dyDescent="0.35">
      <c r="B20" s="42">
        <f t="shared" si="3"/>
        <v>43928</v>
      </c>
      <c r="C20" s="51">
        <v>13281.48</v>
      </c>
      <c r="D20" s="51">
        <v>2423.8700999999996</v>
      </c>
      <c r="E20" s="51">
        <v>812.29193089399996</v>
      </c>
      <c r="F20" s="51">
        <v>0</v>
      </c>
      <c r="G20" s="51">
        <v>2190.5349833610003</v>
      </c>
      <c r="H20" s="51">
        <v>4.6252676657142571</v>
      </c>
      <c r="I20" s="51">
        <v>80.833136449999998</v>
      </c>
      <c r="J20" s="51">
        <v>0</v>
      </c>
      <c r="K20" s="51">
        <v>5.3015897999999999E-2</v>
      </c>
      <c r="L20" s="146">
        <v>0</v>
      </c>
      <c r="M20" s="146">
        <v>0</v>
      </c>
      <c r="N20" s="51">
        <v>0</v>
      </c>
      <c r="O20" s="49">
        <f t="shared" si="0"/>
        <v>3088.3383342687143</v>
      </c>
      <c r="P20" s="49">
        <f t="shared" si="1"/>
        <v>664.4682342687147</v>
      </c>
      <c r="Q20" s="79">
        <f t="shared" si="2"/>
        <v>23.253</v>
      </c>
    </row>
    <row r="21" spans="2:17" ht="29.25" customHeight="1" x14ac:dyDescent="0.35">
      <c r="B21" s="42">
        <f t="shared" si="3"/>
        <v>43929</v>
      </c>
      <c r="C21" s="51">
        <v>13281.48</v>
      </c>
      <c r="D21" s="51">
        <v>2423.8700999999996</v>
      </c>
      <c r="E21" s="51">
        <v>782.28927541300004</v>
      </c>
      <c r="F21" s="51">
        <v>0</v>
      </c>
      <c r="G21" s="51">
        <v>2240.5071363179991</v>
      </c>
      <c r="H21" s="51">
        <v>4.6252676657142571</v>
      </c>
      <c r="I21" s="51">
        <v>75.347518649999998</v>
      </c>
      <c r="J21" s="51">
        <v>0</v>
      </c>
      <c r="K21" s="51">
        <v>5.3015897999999999E-2</v>
      </c>
      <c r="L21" s="146">
        <v>0</v>
      </c>
      <c r="M21" s="146">
        <v>0</v>
      </c>
      <c r="N21" s="51">
        <v>0</v>
      </c>
      <c r="O21" s="49">
        <f t="shared" si="0"/>
        <v>3102.8222139447134</v>
      </c>
      <c r="P21" s="49">
        <f t="shared" si="1"/>
        <v>678.9521139447138</v>
      </c>
      <c r="Q21" s="79">
        <f t="shared" si="2"/>
        <v>23.361999999999998</v>
      </c>
    </row>
    <row r="22" spans="2:17" ht="29.25" customHeight="1" x14ac:dyDescent="0.35">
      <c r="B22" s="42">
        <f t="shared" si="3"/>
        <v>43930</v>
      </c>
      <c r="C22" s="51">
        <v>13281.48</v>
      </c>
      <c r="D22" s="51">
        <v>2423.8700999999996</v>
      </c>
      <c r="E22" s="51">
        <v>947.28661993100013</v>
      </c>
      <c r="F22" s="51">
        <v>0</v>
      </c>
      <c r="G22" s="51">
        <v>2040.3644609530002</v>
      </c>
      <c r="H22" s="51">
        <v>4.6252676657142571</v>
      </c>
      <c r="I22" s="51">
        <v>74.388864650000002</v>
      </c>
      <c r="J22" s="51">
        <v>0</v>
      </c>
      <c r="K22" s="51">
        <v>5.3015897999999999E-2</v>
      </c>
      <c r="L22" s="146">
        <v>0</v>
      </c>
      <c r="M22" s="146">
        <v>0</v>
      </c>
      <c r="N22" s="51">
        <v>0</v>
      </c>
      <c r="O22" s="49">
        <f t="shared" si="0"/>
        <v>3066.7182290977144</v>
      </c>
      <c r="P22" s="49">
        <f t="shared" si="1"/>
        <v>642.84812909771472</v>
      </c>
      <c r="Q22" s="79">
        <f t="shared" si="2"/>
        <v>23.090199999999999</v>
      </c>
    </row>
    <row r="23" spans="2:17" ht="29.25" customHeight="1" x14ac:dyDescent="0.35">
      <c r="B23" s="42">
        <f t="shared" si="3"/>
        <v>43931</v>
      </c>
      <c r="C23" s="51">
        <v>13281.48</v>
      </c>
      <c r="D23" s="51">
        <v>2423.8700999999996</v>
      </c>
      <c r="E23" s="51">
        <v>947.28396444999998</v>
      </c>
      <c r="F23" s="51">
        <v>0</v>
      </c>
      <c r="G23" s="51">
        <v>2040.640485589</v>
      </c>
      <c r="H23" s="51">
        <v>4.6252676657142571</v>
      </c>
      <c r="I23" s="51">
        <v>74.132794050000001</v>
      </c>
      <c r="J23" s="51">
        <v>0</v>
      </c>
      <c r="K23" s="51">
        <v>0.15743707500000001</v>
      </c>
      <c r="L23" s="146">
        <v>0</v>
      </c>
      <c r="M23" s="146">
        <v>0</v>
      </c>
      <c r="N23" s="51">
        <v>0</v>
      </c>
      <c r="O23" s="49">
        <f t="shared" si="0"/>
        <v>3066.8399488297141</v>
      </c>
      <c r="P23" s="49">
        <f t="shared" si="1"/>
        <v>642.96984882971446</v>
      </c>
      <c r="Q23" s="79">
        <f t="shared" si="2"/>
        <v>23.091100000000001</v>
      </c>
    </row>
    <row r="24" spans="2:17" ht="29.25" customHeight="1" x14ac:dyDescent="0.35">
      <c r="B24" s="41" t="s">
        <v>4</v>
      </c>
      <c r="C24" s="51">
        <v>0</v>
      </c>
      <c r="D24" s="147">
        <f t="shared" ref="D24:O24" si="4">SUM(D10:D23)</f>
        <v>33934.181399999994</v>
      </c>
      <c r="E24" s="147">
        <f>SUM(E10:E23)</f>
        <v>11137.212630692002</v>
      </c>
      <c r="F24" s="147">
        <f>SUM(F10:F23)</f>
        <v>0</v>
      </c>
      <c r="G24" s="147">
        <f>SUM(G10:G23)</f>
        <v>30400.959210825</v>
      </c>
      <c r="H24" s="147">
        <f t="shared" si="4"/>
        <v>64.75374731999959</v>
      </c>
      <c r="I24" s="147">
        <f>SUM(I10:I23)</f>
        <v>1253.3996007000001</v>
      </c>
      <c r="J24" s="147">
        <f t="shared" si="4"/>
        <v>0</v>
      </c>
      <c r="K24" s="147">
        <f>SUM(K10:K23)</f>
        <v>0.83714374899999988</v>
      </c>
      <c r="L24" s="147">
        <f t="shared" ref="L24:N24" si="5">SUM(L10:L23)</f>
        <v>0</v>
      </c>
      <c r="M24" s="147">
        <f t="shared" si="5"/>
        <v>0</v>
      </c>
      <c r="N24" s="147">
        <f t="shared" si="5"/>
        <v>0</v>
      </c>
      <c r="O24" s="147">
        <f t="shared" si="4"/>
        <v>42857.162333285996</v>
      </c>
      <c r="P24" s="147">
        <f>SUM(P10:P23)</f>
        <v>8922.9809332860041</v>
      </c>
      <c r="Q24" s="7"/>
    </row>
    <row r="25" spans="2:17" ht="29.25" customHeight="1" x14ac:dyDescent="0.35">
      <c r="B25" s="41" t="s">
        <v>3</v>
      </c>
      <c r="C25" s="51"/>
      <c r="D25" s="147">
        <f t="shared" ref="D25:O25" si="6">AVERAGE(D10:D23)</f>
        <v>2423.8700999999996</v>
      </c>
      <c r="E25" s="147">
        <f>AVERAGE(E10:E23)</f>
        <v>795.51518790657155</v>
      </c>
      <c r="F25" s="147">
        <v>0</v>
      </c>
      <c r="G25" s="147">
        <f>AVERAGE(G10:G23)</f>
        <v>2171.4970864874999</v>
      </c>
      <c r="H25" s="147">
        <f t="shared" si="6"/>
        <v>4.6252676657142562</v>
      </c>
      <c r="I25" s="147">
        <f>AVERAGE(I10:I23)</f>
        <v>89.528542907142864</v>
      </c>
      <c r="J25" s="147">
        <f t="shared" si="6"/>
        <v>0</v>
      </c>
      <c r="K25" s="147">
        <f>AVERAGE(K10:K23)</f>
        <v>5.9795982071428562E-2</v>
      </c>
      <c r="L25" s="147">
        <f t="shared" ref="L25:N25" si="7">AVERAGE(L10:L23)</f>
        <v>0</v>
      </c>
      <c r="M25" s="147">
        <f t="shared" si="7"/>
        <v>0</v>
      </c>
      <c r="N25" s="147">
        <f t="shared" si="7"/>
        <v>0</v>
      </c>
      <c r="O25" s="147">
        <f t="shared" si="6"/>
        <v>3061.2258809489999</v>
      </c>
      <c r="P25" s="147">
        <f>AVERAGE(P10:P23)</f>
        <v>637.35578094900029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21" x14ac:dyDescent="0.35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5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44">
        <v>522674269</v>
      </c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44">
        <v>179584000</v>
      </c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1"/>
      <c r="G31" s="1"/>
      <c r="H31" s="22"/>
      <c r="I31" s="22"/>
      <c r="J31" s="22"/>
      <c r="K31" s="145">
        <v>53382</v>
      </c>
      <c r="L31" s="22"/>
      <c r="M31" s="22"/>
      <c r="N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1"/>
      <c r="G32" s="1"/>
      <c r="H32" s="22"/>
      <c r="I32" s="22"/>
      <c r="J32" s="22"/>
      <c r="K32" s="22">
        <f>SUM(K29:K31)/10^7</f>
        <v>70.231165099999998</v>
      </c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7" top="0.75" bottom="0.75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C7" zoomScale="50" zoomScaleNormal="50" workbookViewId="0">
      <selection activeCell="Q23" sqref="Q23"/>
    </sheetView>
  </sheetViews>
  <sheetFormatPr defaultRowHeight="15" x14ac:dyDescent="0.25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bestFit="1" customWidth="1"/>
  </cols>
  <sheetData>
    <row r="1" spans="1:18" ht="23.25" x14ac:dyDescent="0.35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  <c r="Q1" s="1"/>
    </row>
    <row r="2" spans="1:18" ht="23.25" x14ac:dyDescent="0.35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51">
        <f>C10*18/100</f>
        <v>2353.3937999999998</v>
      </c>
      <c r="M2" s="84"/>
      <c r="N2" s="85"/>
      <c r="O2" s="85"/>
      <c r="P2" s="85"/>
      <c r="Q2" s="1"/>
    </row>
    <row r="3" spans="1:18" ht="21" x14ac:dyDescent="0.35">
      <c r="B3" s="45" t="s">
        <v>52</v>
      </c>
      <c r="C3" s="1"/>
      <c r="D3" s="1"/>
      <c r="E3" s="85"/>
      <c r="F3" s="8"/>
      <c r="G3" s="8"/>
      <c r="H3" s="8"/>
      <c r="I3" s="8"/>
      <c r="J3" s="8"/>
      <c r="K3" s="85"/>
      <c r="L3" s="8"/>
      <c r="M3" s="8"/>
      <c r="N3" s="8"/>
      <c r="O3" s="8"/>
      <c r="P3" s="85"/>
      <c r="Q3" s="1"/>
    </row>
    <row r="4" spans="1:18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156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3"/>
    </row>
    <row r="5" spans="1:18" ht="21" x14ac:dyDescent="0.35">
      <c r="B5" s="45" t="s">
        <v>50</v>
      </c>
      <c r="C5" s="1"/>
      <c r="D5" s="3"/>
      <c r="E5" s="2"/>
      <c r="F5" s="11"/>
      <c r="G5" s="11"/>
      <c r="H5" s="11"/>
      <c r="I5" s="100"/>
      <c r="J5" s="11"/>
      <c r="K5" s="11"/>
      <c r="L5" s="2"/>
      <c r="M5" s="2"/>
      <c r="N5" s="2"/>
      <c r="O5" s="2"/>
      <c r="P5" s="2"/>
      <c r="Q5" s="3"/>
    </row>
    <row r="6" spans="1:18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1:18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1:18" s="33" customFormat="1" ht="126" customHeight="1" x14ac:dyDescent="0.25">
      <c r="B8" s="34" t="s">
        <v>21</v>
      </c>
      <c r="C8" s="35" t="s">
        <v>157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1:18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1:18" ht="29.25" customHeight="1" x14ac:dyDescent="0.35">
      <c r="B10" s="42">
        <v>43932</v>
      </c>
      <c r="C10" s="51">
        <v>13074.41</v>
      </c>
      <c r="D10" s="51">
        <v>2353.3937999999998</v>
      </c>
      <c r="E10" s="51">
        <v>947.28130896800008</v>
      </c>
      <c r="F10" s="51">
        <v>0</v>
      </c>
      <c r="G10" s="51">
        <v>2040.9165102240001</v>
      </c>
      <c r="H10" s="51">
        <v>2.7779972030000004</v>
      </c>
      <c r="I10" s="51">
        <v>73.794654050000005</v>
      </c>
      <c r="J10" s="51">
        <v>0</v>
      </c>
      <c r="K10" s="51">
        <v>0.15743707500000001</v>
      </c>
      <c r="L10" s="51">
        <v>0</v>
      </c>
      <c r="M10" s="51">
        <v>0</v>
      </c>
      <c r="N10" s="51">
        <v>0</v>
      </c>
      <c r="O10" s="49">
        <f t="shared" ref="O10:O15" si="0">SUM(E10:N10)</f>
        <v>3064.9279075200002</v>
      </c>
      <c r="P10" s="49">
        <f t="shared" ref="P10:P23" si="1">O10-D10</f>
        <v>711.53410752000036</v>
      </c>
      <c r="Q10" s="79">
        <f>ROUND((O10/C10%),4)</f>
        <v>23.4422</v>
      </c>
    </row>
    <row r="11" spans="1:18" ht="29.25" customHeight="1" x14ac:dyDescent="0.35">
      <c r="B11" s="42">
        <f>B10+1</f>
        <v>43933</v>
      </c>
      <c r="C11" s="51">
        <v>13074.41</v>
      </c>
      <c r="D11" s="51">
        <v>2353.3937999999998</v>
      </c>
      <c r="E11" s="51">
        <v>947.27865348699993</v>
      </c>
      <c r="F11" s="51">
        <v>0</v>
      </c>
      <c r="G11" s="51">
        <v>2041.1925348600003</v>
      </c>
      <c r="H11" s="51">
        <v>2.7779972030000004</v>
      </c>
      <c r="I11" s="51">
        <v>73.520214050000007</v>
      </c>
      <c r="J11" s="51">
        <v>0</v>
      </c>
      <c r="K11" s="51">
        <v>0.15743707500000001</v>
      </c>
      <c r="L11" s="51">
        <v>0</v>
      </c>
      <c r="M11" s="51">
        <v>0</v>
      </c>
      <c r="N11" s="51">
        <v>0</v>
      </c>
      <c r="O11" s="49">
        <f t="shared" si="0"/>
        <v>3064.9268366749998</v>
      </c>
      <c r="P11" s="49">
        <f t="shared" si="1"/>
        <v>711.53303667499995</v>
      </c>
      <c r="Q11" s="79">
        <f>ROUND((O11/C11%),4)</f>
        <v>23.4422</v>
      </c>
    </row>
    <row r="12" spans="1:18" ht="29.25" customHeight="1" x14ac:dyDescent="0.35">
      <c r="B12" s="42">
        <f>B11+1</f>
        <v>43934</v>
      </c>
      <c r="C12" s="51">
        <v>13074.41</v>
      </c>
      <c r="D12" s="51">
        <v>2353.3937999999998</v>
      </c>
      <c r="E12" s="51">
        <v>812.27599800500002</v>
      </c>
      <c r="F12" s="51">
        <v>0</v>
      </c>
      <c r="G12" s="51">
        <v>2041.4685594950001</v>
      </c>
      <c r="H12" s="51">
        <v>2.7779972030000004</v>
      </c>
      <c r="I12" s="51">
        <v>72.755410749999996</v>
      </c>
      <c r="J12" s="51">
        <v>0</v>
      </c>
      <c r="K12" s="51">
        <v>0.15743707500000001</v>
      </c>
      <c r="L12" s="51">
        <v>0</v>
      </c>
      <c r="M12" s="51">
        <v>0</v>
      </c>
      <c r="N12" s="51">
        <v>0</v>
      </c>
      <c r="O12" s="49">
        <f t="shared" si="0"/>
        <v>2929.4354025279999</v>
      </c>
      <c r="P12" s="49">
        <f t="shared" si="1"/>
        <v>576.04160252800011</v>
      </c>
      <c r="Q12" s="79">
        <f t="shared" ref="Q12:Q23" si="2">ROUND((O12/C12%),4)</f>
        <v>22.405899999999999</v>
      </c>
    </row>
    <row r="13" spans="1:18" ht="29.25" customHeight="1" x14ac:dyDescent="0.35">
      <c r="B13" s="42">
        <f t="shared" ref="B13:B23" si="3">B12+1</f>
        <v>43935</v>
      </c>
      <c r="C13" s="51">
        <v>13074.41</v>
      </c>
      <c r="D13" s="51">
        <v>2353.3937999999998</v>
      </c>
      <c r="E13" s="51">
        <v>812.27334252399999</v>
      </c>
      <c r="F13" s="51">
        <v>0</v>
      </c>
      <c r="G13" s="51">
        <v>2041.7445841310002</v>
      </c>
      <c r="H13" s="51">
        <v>2.7779972030000004</v>
      </c>
      <c r="I13" s="51">
        <v>72.407920750000002</v>
      </c>
      <c r="J13" s="51"/>
      <c r="K13" s="51">
        <v>0.15743707500000001</v>
      </c>
      <c r="L13" s="51">
        <v>0</v>
      </c>
      <c r="M13" s="51">
        <v>0</v>
      </c>
      <c r="N13" s="51">
        <v>0</v>
      </c>
      <c r="O13" s="49">
        <f t="shared" si="0"/>
        <v>2929.361281683</v>
      </c>
      <c r="P13" s="49">
        <f t="shared" si="1"/>
        <v>575.96748168300019</v>
      </c>
      <c r="Q13" s="79">
        <f t="shared" si="2"/>
        <v>22.4053</v>
      </c>
      <c r="R13" s="78"/>
    </row>
    <row r="14" spans="1:18" ht="29.25" customHeight="1" x14ac:dyDescent="0.35">
      <c r="B14" s="42">
        <f t="shared" si="3"/>
        <v>43936</v>
      </c>
      <c r="C14" s="51">
        <v>13074.41</v>
      </c>
      <c r="D14" s="51">
        <v>2353.3937999999998</v>
      </c>
      <c r="E14" s="51">
        <v>887.27068704199996</v>
      </c>
      <c r="F14" s="51">
        <v>0</v>
      </c>
      <c r="G14" s="51">
        <v>2042.0206087669997</v>
      </c>
      <c r="H14" s="51">
        <v>2.7779972030000004</v>
      </c>
      <c r="I14" s="51">
        <v>70.156400649999995</v>
      </c>
      <c r="J14" s="51">
        <v>0</v>
      </c>
      <c r="K14" s="51">
        <v>0.15743707500000001</v>
      </c>
      <c r="L14" s="51">
        <v>0</v>
      </c>
      <c r="M14" s="51">
        <v>0</v>
      </c>
      <c r="N14" s="51">
        <v>0</v>
      </c>
      <c r="O14" s="49">
        <f t="shared" si="0"/>
        <v>3002.3831307369992</v>
      </c>
      <c r="P14" s="49">
        <f t="shared" si="1"/>
        <v>648.98933073699936</v>
      </c>
      <c r="Q14" s="79">
        <f t="shared" si="2"/>
        <v>22.963799999999999</v>
      </c>
    </row>
    <row r="15" spans="1:18" ht="29.25" customHeight="1" x14ac:dyDescent="0.35">
      <c r="A15" s="90"/>
      <c r="B15" s="42">
        <f t="shared" si="3"/>
        <v>43937</v>
      </c>
      <c r="C15" s="51">
        <v>13074.41</v>
      </c>
      <c r="D15" s="51">
        <v>2353.3937999999998</v>
      </c>
      <c r="E15" s="51">
        <v>852.26803156100004</v>
      </c>
      <c r="F15" s="51">
        <v>0</v>
      </c>
      <c r="G15" s="51">
        <v>2042.2966334019998</v>
      </c>
      <c r="H15" s="51">
        <v>2.7779972030000004</v>
      </c>
      <c r="I15" s="51">
        <v>67.324950049999998</v>
      </c>
      <c r="J15" s="51">
        <v>0</v>
      </c>
      <c r="K15" s="51">
        <v>0.15743707500000001</v>
      </c>
      <c r="L15" s="51">
        <v>0</v>
      </c>
      <c r="M15" s="51">
        <v>0</v>
      </c>
      <c r="N15" s="51">
        <v>0</v>
      </c>
      <c r="O15" s="49">
        <f t="shared" si="0"/>
        <v>2964.8250492909997</v>
      </c>
      <c r="P15" s="49">
        <f t="shared" si="1"/>
        <v>611.43124929099986</v>
      </c>
      <c r="Q15" s="79">
        <f t="shared" si="2"/>
        <v>22.676500000000001</v>
      </c>
    </row>
    <row r="16" spans="1:18" ht="29.25" customHeight="1" x14ac:dyDescent="0.35">
      <c r="B16" s="42">
        <f t="shared" si="3"/>
        <v>43938</v>
      </c>
      <c r="C16" s="51">
        <v>13074.41</v>
      </c>
      <c r="D16" s="51">
        <v>2353.3937999999998</v>
      </c>
      <c r="E16" s="51">
        <v>597.26537607900013</v>
      </c>
      <c r="F16" s="51">
        <v>0</v>
      </c>
      <c r="G16" s="51">
        <v>2042.5726580380001</v>
      </c>
      <c r="H16" s="51">
        <v>2.7779972030000004</v>
      </c>
      <c r="I16" s="51">
        <v>65.565825750000002</v>
      </c>
      <c r="J16" s="51">
        <v>0</v>
      </c>
      <c r="K16" s="51">
        <v>0.17741937499999999</v>
      </c>
      <c r="L16" s="51">
        <v>0</v>
      </c>
      <c r="M16" s="51">
        <v>0</v>
      </c>
      <c r="N16" s="51">
        <v>0</v>
      </c>
      <c r="O16" s="49">
        <f t="shared" ref="O16:O21" si="4">SUM(E16:N16)</f>
        <v>2708.3592764450004</v>
      </c>
      <c r="P16" s="49">
        <f t="shared" si="1"/>
        <v>354.9654764450006</v>
      </c>
      <c r="Q16" s="79">
        <f t="shared" si="2"/>
        <v>20.715</v>
      </c>
    </row>
    <row r="17" spans="2:17" ht="29.25" customHeight="1" x14ac:dyDescent="0.35">
      <c r="B17" s="42">
        <f t="shared" si="3"/>
        <v>43939</v>
      </c>
      <c r="C17" s="51">
        <v>13074.41</v>
      </c>
      <c r="D17" s="51">
        <v>2353.3937999999998</v>
      </c>
      <c r="E17" s="51">
        <v>597.26272059799999</v>
      </c>
      <c r="F17" s="51">
        <v>0</v>
      </c>
      <c r="G17" s="51">
        <v>2042.8486826739997</v>
      </c>
      <c r="H17" s="51">
        <v>2.7779972030000004</v>
      </c>
      <c r="I17" s="51">
        <v>65.947284249999996</v>
      </c>
      <c r="J17" s="51">
        <v>0</v>
      </c>
      <c r="K17" s="51">
        <v>0.197401675</v>
      </c>
      <c r="L17" s="51">
        <v>0</v>
      </c>
      <c r="M17" s="51">
        <v>0</v>
      </c>
      <c r="N17" s="51">
        <v>0</v>
      </c>
      <c r="O17" s="49">
        <f t="shared" si="4"/>
        <v>2709.0340863999995</v>
      </c>
      <c r="P17" s="49">
        <f t="shared" si="1"/>
        <v>355.6402863999997</v>
      </c>
      <c r="Q17" s="79">
        <f t="shared" si="2"/>
        <v>20.720099999999999</v>
      </c>
    </row>
    <row r="18" spans="2:17" ht="29.25" customHeight="1" x14ac:dyDescent="0.35">
      <c r="B18" s="42">
        <f t="shared" si="3"/>
        <v>43940</v>
      </c>
      <c r="C18" s="51">
        <v>13074.41</v>
      </c>
      <c r="D18" s="51">
        <v>2353.3937999999998</v>
      </c>
      <c r="E18" s="51">
        <v>597.26006511599996</v>
      </c>
      <c r="F18" s="51">
        <v>0</v>
      </c>
      <c r="G18" s="51">
        <v>2043.1247073100003</v>
      </c>
      <c r="H18" s="51">
        <v>2.7779972030000004</v>
      </c>
      <c r="I18" s="51">
        <v>65.700354250000004</v>
      </c>
      <c r="J18" s="51">
        <v>0</v>
      </c>
      <c r="K18" s="51">
        <v>0.197401675</v>
      </c>
      <c r="L18" s="51">
        <v>0</v>
      </c>
      <c r="M18" s="51">
        <v>0</v>
      </c>
      <c r="N18" s="51">
        <v>0</v>
      </c>
      <c r="O18" s="49">
        <f t="shared" si="4"/>
        <v>2709.0605255540004</v>
      </c>
      <c r="P18" s="49">
        <f t="shared" si="1"/>
        <v>355.66672555400055</v>
      </c>
      <c r="Q18" s="79">
        <f t="shared" si="2"/>
        <v>20.720300000000002</v>
      </c>
    </row>
    <row r="19" spans="2:17" ht="29.25" customHeight="1" x14ac:dyDescent="0.35">
      <c r="B19" s="42">
        <f t="shared" si="3"/>
        <v>43941</v>
      </c>
      <c r="C19" s="51">
        <v>13074.41</v>
      </c>
      <c r="D19" s="51">
        <v>2353.3937999999998</v>
      </c>
      <c r="E19" s="51">
        <v>657.25740963499993</v>
      </c>
      <c r="F19" s="51">
        <v>0</v>
      </c>
      <c r="G19" s="51">
        <v>2043.4007319470002</v>
      </c>
      <c r="H19" s="51">
        <v>2.7779972030000004</v>
      </c>
      <c r="I19" s="51">
        <v>65.908095450000005</v>
      </c>
      <c r="J19" s="51">
        <v>0</v>
      </c>
      <c r="K19" s="51">
        <v>0.23736627499999999</v>
      </c>
      <c r="L19" s="51">
        <v>0</v>
      </c>
      <c r="M19" s="51">
        <v>0</v>
      </c>
      <c r="N19" s="51">
        <v>0</v>
      </c>
      <c r="O19" s="49">
        <f t="shared" si="4"/>
        <v>2769.58160051</v>
      </c>
      <c r="P19" s="49">
        <f t="shared" si="1"/>
        <v>416.18780051000022</v>
      </c>
      <c r="Q19" s="79">
        <f t="shared" si="2"/>
        <v>21.183199999999999</v>
      </c>
    </row>
    <row r="20" spans="2:17" ht="29.25" customHeight="1" x14ac:dyDescent="0.35">
      <c r="B20" s="42">
        <f t="shared" si="3"/>
        <v>43942</v>
      </c>
      <c r="C20" s="51">
        <v>13074.41</v>
      </c>
      <c r="D20" s="51">
        <v>2353.3937999999998</v>
      </c>
      <c r="E20" s="51">
        <v>811.25475415300002</v>
      </c>
      <c r="F20" s="51">
        <v>0</v>
      </c>
      <c r="G20" s="51">
        <v>2043.6767565820003</v>
      </c>
      <c r="H20" s="51">
        <v>2.7779972030000004</v>
      </c>
      <c r="I20" s="51">
        <v>66.16642195</v>
      </c>
      <c r="J20" s="51">
        <v>0</v>
      </c>
      <c r="K20" s="51">
        <v>0.25734857500000002</v>
      </c>
      <c r="L20" s="51">
        <v>0</v>
      </c>
      <c r="M20" s="51">
        <v>0</v>
      </c>
      <c r="N20" s="51">
        <v>0</v>
      </c>
      <c r="O20" s="49">
        <f t="shared" si="4"/>
        <v>2924.1332784629999</v>
      </c>
      <c r="P20" s="49">
        <f t="shared" si="1"/>
        <v>570.73947846300007</v>
      </c>
      <c r="Q20" s="79">
        <f t="shared" si="2"/>
        <v>22.365300000000001</v>
      </c>
    </row>
    <row r="21" spans="2:17" ht="29.25" customHeight="1" x14ac:dyDescent="0.35">
      <c r="B21" s="42">
        <f t="shared" si="3"/>
        <v>43943</v>
      </c>
      <c r="C21" s="51">
        <v>13074.41</v>
      </c>
      <c r="D21" s="51">
        <v>2353.3937999999998</v>
      </c>
      <c r="E21" s="51">
        <v>677.25209867199999</v>
      </c>
      <c r="F21" s="51">
        <v>0</v>
      </c>
      <c r="G21" s="51">
        <v>2043.9527812189997</v>
      </c>
      <c r="H21" s="51">
        <v>2.7779972030000004</v>
      </c>
      <c r="I21" s="51">
        <v>64.289343349999996</v>
      </c>
      <c r="J21" s="51"/>
      <c r="K21" s="51">
        <v>0.27733087499999998</v>
      </c>
      <c r="L21" s="51">
        <v>0</v>
      </c>
      <c r="M21" s="51">
        <v>0</v>
      </c>
      <c r="N21" s="51">
        <v>0</v>
      </c>
      <c r="O21" s="49">
        <f t="shared" si="4"/>
        <v>2788.5495513189994</v>
      </c>
      <c r="P21" s="49">
        <f t="shared" si="1"/>
        <v>435.15575131899959</v>
      </c>
      <c r="Q21" s="79">
        <f t="shared" si="2"/>
        <v>21.328299999999999</v>
      </c>
    </row>
    <row r="22" spans="2:17" ht="29.25" customHeight="1" x14ac:dyDescent="0.35">
      <c r="B22" s="42">
        <f t="shared" si="3"/>
        <v>43944</v>
      </c>
      <c r="C22" s="51">
        <v>13074.41</v>
      </c>
      <c r="D22" s="51">
        <v>2353.3937999999998</v>
      </c>
      <c r="E22" s="51">
        <v>682.25324684899999</v>
      </c>
      <c r="F22" s="51">
        <v>0</v>
      </c>
      <c r="G22" s="51">
        <v>2039.3768726470003</v>
      </c>
      <c r="H22" s="51">
        <v>2.7779972030000004</v>
      </c>
      <c r="I22" s="51">
        <v>62.683779049999998</v>
      </c>
      <c r="J22" s="51"/>
      <c r="K22" s="51">
        <v>0.31727777499999998</v>
      </c>
      <c r="L22" s="51">
        <v>0</v>
      </c>
      <c r="M22" s="51">
        <v>0</v>
      </c>
      <c r="N22" s="51">
        <v>0</v>
      </c>
      <c r="O22" s="49">
        <f>SUM(E22:N22)</f>
        <v>2787.4091735239999</v>
      </c>
      <c r="P22" s="49">
        <f t="shared" si="1"/>
        <v>434.0153735240001</v>
      </c>
      <c r="Q22" s="79">
        <f t="shared" si="2"/>
        <v>21.319600000000001</v>
      </c>
    </row>
    <row r="23" spans="2:17" ht="29.25" customHeight="1" x14ac:dyDescent="0.35">
      <c r="B23" s="42">
        <f t="shared" si="3"/>
        <v>43945</v>
      </c>
      <c r="C23" s="51">
        <v>13074.41</v>
      </c>
      <c r="D23" s="51">
        <v>2353.3937999999998</v>
      </c>
      <c r="E23" s="51">
        <v>649.84556316399994</v>
      </c>
      <c r="F23" s="51">
        <v>0</v>
      </c>
      <c r="G23" s="51">
        <v>2039.6522333070002</v>
      </c>
      <c r="H23" s="51">
        <v>2.7779972030000004</v>
      </c>
      <c r="I23" s="51">
        <v>62.017771349999997</v>
      </c>
      <c r="J23" s="51">
        <v>0</v>
      </c>
      <c r="K23" s="51">
        <v>0.35726007500000001</v>
      </c>
      <c r="L23" s="51">
        <v>0</v>
      </c>
      <c r="M23" s="51">
        <v>0</v>
      </c>
      <c r="N23" s="51">
        <v>0</v>
      </c>
      <c r="O23" s="49">
        <f>SUM(E23:N23)</f>
        <v>2754.650825099</v>
      </c>
      <c r="P23" s="49">
        <f t="shared" si="1"/>
        <v>401.2570250990002</v>
      </c>
      <c r="Q23" s="79">
        <f t="shared" si="2"/>
        <v>21.068999999999999</v>
      </c>
    </row>
    <row r="24" spans="2:17" ht="29.25" customHeight="1" x14ac:dyDescent="0.35">
      <c r="B24" s="41" t="s">
        <v>4</v>
      </c>
      <c r="C24" s="51">
        <v>0</v>
      </c>
      <c r="D24" s="50">
        <f t="shared" ref="D24:O24" si="5">SUM(D10:D23)</f>
        <v>32947.513199999987</v>
      </c>
      <c r="E24" s="50">
        <f>SUM(E10:E23)</f>
        <v>10528.299255852999</v>
      </c>
      <c r="F24" s="50">
        <f>SUM(F10:F23)</f>
        <v>0</v>
      </c>
      <c r="G24" s="50">
        <f>SUM(G10:G23)</f>
        <v>28588.244854602999</v>
      </c>
      <c r="H24" s="50">
        <f t="shared" si="5"/>
        <v>38.89196084200001</v>
      </c>
      <c r="I24" s="50">
        <f t="shared" si="5"/>
        <v>948.23842569999999</v>
      </c>
      <c r="J24" s="50">
        <f t="shared" si="5"/>
        <v>0</v>
      </c>
      <c r="K24" s="50">
        <f t="shared" si="5"/>
        <v>2.9634287500000007</v>
      </c>
      <c r="L24" s="50">
        <f t="shared" si="5"/>
        <v>0</v>
      </c>
      <c r="M24" s="50">
        <f t="shared" si="5"/>
        <v>0</v>
      </c>
      <c r="N24" s="50">
        <f t="shared" si="5"/>
        <v>0</v>
      </c>
      <c r="O24" s="50">
        <f t="shared" si="5"/>
        <v>40106.637925747993</v>
      </c>
      <c r="P24" s="50">
        <f>SUM(P10:P23)</f>
        <v>7159.1247257479999</v>
      </c>
      <c r="Q24" s="7"/>
    </row>
    <row r="25" spans="2:17" ht="29.25" customHeight="1" x14ac:dyDescent="0.35">
      <c r="B25" s="41" t="s">
        <v>3</v>
      </c>
      <c r="C25" s="51"/>
      <c r="D25" s="50">
        <f t="shared" ref="D25:O25" si="6">AVERAGE(D10:D23)</f>
        <v>2353.3937999999989</v>
      </c>
      <c r="E25" s="50">
        <f>AVERAGE(E10:E23)</f>
        <v>752.02137541807133</v>
      </c>
      <c r="F25" s="50">
        <f>AVERAGE(F10:F23)</f>
        <v>0</v>
      </c>
      <c r="G25" s="50">
        <f>AVERAGE(G10:G23)</f>
        <v>2042.0174896144999</v>
      </c>
      <c r="H25" s="50">
        <f t="shared" si="6"/>
        <v>2.7779972030000009</v>
      </c>
      <c r="I25" s="50">
        <f t="shared" si="6"/>
        <v>67.731316121428577</v>
      </c>
      <c r="J25" s="50">
        <f t="shared" si="6"/>
        <v>0</v>
      </c>
      <c r="K25" s="50">
        <f t="shared" si="6"/>
        <v>0.21167348214285719</v>
      </c>
      <c r="L25" s="50">
        <f t="shared" si="6"/>
        <v>0</v>
      </c>
      <c r="M25" s="50">
        <f t="shared" si="6"/>
        <v>0</v>
      </c>
      <c r="N25" s="50">
        <f t="shared" si="6"/>
        <v>0</v>
      </c>
      <c r="O25" s="50">
        <f t="shared" si="6"/>
        <v>2864.7598518391424</v>
      </c>
      <c r="P25" s="50">
        <f>AVERAGE(P10:P23)</f>
        <v>511.36605183914287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44">
        <v>445137431.5</v>
      </c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44">
        <v>174986900</v>
      </c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1"/>
      <c r="G31" s="1"/>
      <c r="H31" s="22"/>
      <c r="I31" s="22"/>
      <c r="J31" s="22"/>
      <c r="K31" s="145">
        <v>53382</v>
      </c>
      <c r="M31" s="22"/>
      <c r="N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1"/>
      <c r="G32" s="1"/>
      <c r="H32" s="22"/>
      <c r="I32" s="22"/>
      <c r="J32" s="22"/>
      <c r="K32" s="22">
        <f>SUM(K29:K31)/10^7</f>
        <v>62.017771349999997</v>
      </c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H34" s="144"/>
      <c r="N34" s="22" t="s">
        <v>10</v>
      </c>
    </row>
    <row r="35" spans="2:17" ht="18.75" x14ac:dyDescent="0.3">
      <c r="B35" s="14"/>
      <c r="H35" s="144"/>
    </row>
    <row r="36" spans="2:17" ht="18.75" x14ac:dyDescent="0.3">
      <c r="B36" s="14"/>
      <c r="H36" s="144"/>
    </row>
    <row r="37" spans="2:17" x14ac:dyDescent="0.25">
      <c r="B37" s="14"/>
    </row>
  </sheetData>
  <pageMargins left="0.7" right="0.7" top="0.75" bottom="0.75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A8" zoomScale="50" zoomScaleNormal="50" workbookViewId="0">
      <selection activeCell="H10" sqref="H10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</cols>
  <sheetData>
    <row r="1" spans="1:18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18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51">
        <f>C10*18/100</f>
        <v>2383.9182000000001</v>
      </c>
      <c r="M2" s="84"/>
      <c r="N2" s="85"/>
      <c r="O2" s="85"/>
      <c r="P2" s="85"/>
    </row>
    <row r="3" spans="1:18" x14ac:dyDescent="0.4">
      <c r="B3" s="45" t="s">
        <v>52</v>
      </c>
      <c r="C3" s="1"/>
      <c r="D3" s="1"/>
      <c r="E3" s="85"/>
      <c r="F3" s="8"/>
      <c r="G3" s="8"/>
      <c r="H3" s="8"/>
      <c r="I3" s="8"/>
      <c r="J3" s="8"/>
      <c r="K3" s="85"/>
      <c r="L3" s="8"/>
      <c r="M3" s="8"/>
      <c r="N3" s="8"/>
      <c r="O3" s="8"/>
      <c r="P3" s="85"/>
    </row>
    <row r="4" spans="1:18" ht="22.5" customHeight="1" x14ac:dyDescent="0.45">
      <c r="B4" s="46" t="s">
        <v>13</v>
      </c>
      <c r="C4" s="1"/>
      <c r="D4" s="17"/>
      <c r="E4" s="15"/>
      <c r="F4" s="15"/>
      <c r="G4" s="47" t="s">
        <v>159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18" x14ac:dyDescent="0.4">
      <c r="B5" s="45" t="s">
        <v>50</v>
      </c>
      <c r="C5" s="1"/>
      <c r="D5" s="157"/>
      <c r="E5" s="158"/>
      <c r="F5" s="11"/>
      <c r="G5" s="11"/>
      <c r="H5" s="11"/>
      <c r="I5" s="100"/>
      <c r="J5" s="11"/>
      <c r="K5" s="11"/>
      <c r="L5" s="2"/>
      <c r="M5" s="2"/>
      <c r="N5" s="2"/>
      <c r="O5" s="2"/>
      <c r="P5" s="2"/>
      <c r="Q5" s="149"/>
    </row>
    <row r="6" spans="1:18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18" x14ac:dyDescent="0.4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18" s="33" customFormat="1" ht="126" customHeight="1" x14ac:dyDescent="0.25">
      <c r="B8" s="34" t="s">
        <v>21</v>
      </c>
      <c r="C8" s="35" t="s">
        <v>158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18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18" ht="29.25" customHeight="1" x14ac:dyDescent="0.4">
      <c r="B10" s="42">
        <v>43946</v>
      </c>
      <c r="C10" s="51">
        <v>13243.99</v>
      </c>
      <c r="D10" s="51">
        <v>2383.9182000000001</v>
      </c>
      <c r="E10" s="51">
        <v>649.83023947899994</v>
      </c>
      <c r="F10" s="51"/>
      <c r="G10" s="51">
        <v>2039.9275939660004</v>
      </c>
      <c r="H10" s="51">
        <v>7.5734541739285977</v>
      </c>
      <c r="I10" s="51">
        <v>61.867178250000002</v>
      </c>
      <c r="J10" s="51"/>
      <c r="K10" s="51">
        <v>0.35726007500000001</v>
      </c>
      <c r="L10" s="51">
        <v>0</v>
      </c>
      <c r="M10" s="51">
        <v>0</v>
      </c>
      <c r="N10" s="51">
        <v>0</v>
      </c>
      <c r="O10" s="49">
        <f t="shared" ref="O10:O16" si="0">SUM(E10:N10)</f>
        <v>2759.5557259439288</v>
      </c>
      <c r="P10" s="49">
        <f t="shared" ref="P10:P16" si="1">O10-D10</f>
        <v>375.63752594392872</v>
      </c>
      <c r="Q10" s="155">
        <f>ROUND((O10/C10%),4)</f>
        <v>20.836300000000001</v>
      </c>
      <c r="R10" s="148">
        <f t="shared" ref="R10:R12" si="2">(O10*10^7)/10^5</f>
        <v>275955.57259439287</v>
      </c>
    </row>
    <row r="11" spans="1:18" ht="29.25" customHeight="1" x14ac:dyDescent="0.4">
      <c r="B11" s="42">
        <f>B10+1</f>
        <v>43947</v>
      </c>
      <c r="C11" s="51">
        <v>13243.99</v>
      </c>
      <c r="D11" s="51">
        <v>2383.9182000000001</v>
      </c>
      <c r="E11" s="51">
        <v>649.81491579399994</v>
      </c>
      <c r="F11" s="51"/>
      <c r="G11" s="51">
        <v>2040.2029546260003</v>
      </c>
      <c r="H11" s="51">
        <v>7.5734541739285977</v>
      </c>
      <c r="I11" s="51">
        <v>61.671308250000003</v>
      </c>
      <c r="J11" s="51"/>
      <c r="K11" s="51">
        <v>0.35726007500000001</v>
      </c>
      <c r="L11" s="51">
        <v>0</v>
      </c>
      <c r="M11" s="51">
        <v>0</v>
      </c>
      <c r="N11" s="51">
        <v>0</v>
      </c>
      <c r="O11" s="49">
        <f t="shared" si="0"/>
        <v>2759.6198929189286</v>
      </c>
      <c r="P11" s="49">
        <f t="shared" si="1"/>
        <v>375.70169291892853</v>
      </c>
      <c r="Q11" s="155">
        <f>ROUND((O11/C11%),4)</f>
        <v>20.8368</v>
      </c>
      <c r="R11" s="148">
        <f t="shared" si="2"/>
        <v>275961.98929189285</v>
      </c>
    </row>
    <row r="12" spans="1:18" ht="29.25" customHeight="1" x14ac:dyDescent="0.4">
      <c r="B12" s="42">
        <f>B11+1</f>
        <v>43948</v>
      </c>
      <c r="C12" s="51">
        <v>13243.99</v>
      </c>
      <c r="D12" s="51">
        <v>2383.9182000000001</v>
      </c>
      <c r="E12" s="51">
        <v>714.79959210900006</v>
      </c>
      <c r="F12" s="51"/>
      <c r="G12" s="51">
        <v>2040.4783152860005</v>
      </c>
      <c r="H12" s="51">
        <v>7.5734541739285977</v>
      </c>
      <c r="I12" s="51">
        <v>63.12232435</v>
      </c>
      <c r="J12" s="51"/>
      <c r="K12" s="51">
        <v>0.37724237500000002</v>
      </c>
      <c r="L12" s="51">
        <v>0</v>
      </c>
      <c r="M12" s="51">
        <v>0</v>
      </c>
      <c r="N12" s="51">
        <v>0</v>
      </c>
      <c r="O12" s="49">
        <f t="shared" si="0"/>
        <v>2826.350928293929</v>
      </c>
      <c r="P12" s="49">
        <f t="shared" si="1"/>
        <v>442.4327282939289</v>
      </c>
      <c r="Q12" s="155">
        <f t="shared" ref="Q12:Q23" si="3">ROUND((O12/C12%),4)</f>
        <v>21.340599999999998</v>
      </c>
      <c r="R12" s="148">
        <f t="shared" si="2"/>
        <v>282635.09282939287</v>
      </c>
    </row>
    <row r="13" spans="1:18" ht="29.25" customHeight="1" x14ac:dyDescent="0.4">
      <c r="B13" s="42">
        <f t="shared" ref="B13:B23" si="4">B12+1</f>
        <v>43949</v>
      </c>
      <c r="C13" s="51">
        <v>13243.99</v>
      </c>
      <c r="D13" s="51">
        <v>2383.9182000000001</v>
      </c>
      <c r="E13" s="51">
        <v>824.78426842399995</v>
      </c>
      <c r="F13" s="51"/>
      <c r="G13" s="51">
        <v>2040.7536759470001</v>
      </c>
      <c r="H13" s="51">
        <v>7.5734541739285977</v>
      </c>
      <c r="I13" s="51">
        <v>63.996983350000001</v>
      </c>
      <c r="J13" s="51"/>
      <c r="K13" s="51">
        <v>0.39722467500000003</v>
      </c>
      <c r="L13" s="51">
        <v>0</v>
      </c>
      <c r="M13" s="51">
        <v>0</v>
      </c>
      <c r="N13" s="51">
        <v>0</v>
      </c>
      <c r="O13" s="49">
        <f t="shared" si="0"/>
        <v>2937.5056065699282</v>
      </c>
      <c r="P13" s="49">
        <f t="shared" si="1"/>
        <v>553.58740656992813</v>
      </c>
      <c r="Q13" s="155">
        <f t="shared" si="3"/>
        <v>22.1799</v>
      </c>
      <c r="R13" s="148">
        <f t="shared" ref="R13:R23" si="5">(O13*10^7)/10^5</f>
        <v>293750.56065699283</v>
      </c>
    </row>
    <row r="14" spans="1:18" ht="29.25" customHeight="1" x14ac:dyDescent="0.4">
      <c r="B14" s="42">
        <f t="shared" si="4"/>
        <v>43950</v>
      </c>
      <c r="C14" s="51">
        <v>13243.99</v>
      </c>
      <c r="D14" s="51">
        <v>2383.9182000000001</v>
      </c>
      <c r="E14" s="51">
        <v>709.76894473899995</v>
      </c>
      <c r="F14" s="51"/>
      <c r="G14" s="51">
        <v>2041.0290366049999</v>
      </c>
      <c r="H14" s="51">
        <v>7.5734541739285977</v>
      </c>
      <c r="I14" s="51">
        <v>62.765540350000002</v>
      </c>
      <c r="J14" s="51"/>
      <c r="K14" s="51">
        <v>0.39722467500000003</v>
      </c>
      <c r="L14" s="51">
        <v>0</v>
      </c>
      <c r="M14" s="51">
        <v>0</v>
      </c>
      <c r="N14" s="51">
        <v>0</v>
      </c>
      <c r="O14" s="49">
        <f t="shared" si="0"/>
        <v>2821.5342005429279</v>
      </c>
      <c r="P14" s="49">
        <f t="shared" si="1"/>
        <v>437.61600054292785</v>
      </c>
      <c r="Q14" s="155">
        <f t="shared" si="3"/>
        <v>21.304300000000001</v>
      </c>
      <c r="R14" s="148">
        <f t="shared" si="5"/>
        <v>282153.42005429277</v>
      </c>
    </row>
    <row r="15" spans="1:18" ht="29.25" customHeight="1" x14ac:dyDescent="0.4">
      <c r="A15" s="90"/>
      <c r="B15" s="42">
        <f t="shared" si="4"/>
        <v>43951</v>
      </c>
      <c r="C15" s="51">
        <v>13243.99</v>
      </c>
      <c r="D15" s="51">
        <v>2383.9182000000001</v>
      </c>
      <c r="E15" s="51">
        <v>464.75362105400001</v>
      </c>
      <c r="F15" s="51"/>
      <c r="G15" s="51">
        <v>2026.3024371640004</v>
      </c>
      <c r="H15" s="51">
        <v>7.5734541739285977</v>
      </c>
      <c r="I15" s="51">
        <v>63.347732950000001</v>
      </c>
      <c r="J15" s="51"/>
      <c r="K15" s="51">
        <v>0.39722467500000003</v>
      </c>
      <c r="L15" s="51">
        <v>0</v>
      </c>
      <c r="M15" s="51">
        <v>0</v>
      </c>
      <c r="N15" s="51">
        <v>0</v>
      </c>
      <c r="O15" s="49">
        <f t="shared" si="0"/>
        <v>2562.3744700169291</v>
      </c>
      <c r="P15" s="49">
        <f t="shared" si="1"/>
        <v>178.45627001692901</v>
      </c>
      <c r="Q15" s="155">
        <f t="shared" si="3"/>
        <v>19.3475</v>
      </c>
      <c r="R15" s="148">
        <f t="shared" si="5"/>
        <v>256237.44700169293</v>
      </c>
    </row>
    <row r="16" spans="1:18" ht="29.25" customHeight="1" x14ac:dyDescent="0.4">
      <c r="A16" s="90"/>
      <c r="B16" s="42">
        <f t="shared" si="4"/>
        <v>43952</v>
      </c>
      <c r="C16" s="51">
        <v>13243.99</v>
      </c>
      <c r="D16" s="51">
        <v>2383.9182000000001</v>
      </c>
      <c r="E16" s="51">
        <v>464.73829736899995</v>
      </c>
      <c r="F16" s="51"/>
      <c r="G16" s="51">
        <v>2026.5758377210002</v>
      </c>
      <c r="H16" s="51">
        <v>7.5734541739285977</v>
      </c>
      <c r="I16" s="51">
        <v>61.839075749999999</v>
      </c>
      <c r="J16" s="51"/>
      <c r="K16" s="51">
        <v>0.39722467500000003</v>
      </c>
      <c r="L16" s="51">
        <v>0</v>
      </c>
      <c r="M16" s="51">
        <v>0</v>
      </c>
      <c r="N16" s="51">
        <v>0</v>
      </c>
      <c r="O16" s="49">
        <f t="shared" si="0"/>
        <v>2561.1238896889286</v>
      </c>
      <c r="P16" s="49">
        <f t="shared" si="1"/>
        <v>177.20568968892849</v>
      </c>
      <c r="Q16" s="155">
        <f t="shared" si="3"/>
        <v>19.338000000000001</v>
      </c>
      <c r="R16" s="148">
        <f t="shared" si="5"/>
        <v>256112.38896889286</v>
      </c>
    </row>
    <row r="17" spans="1:18" ht="29.25" customHeight="1" x14ac:dyDescent="0.4">
      <c r="A17" s="90"/>
      <c r="B17" s="42">
        <f t="shared" si="4"/>
        <v>43953</v>
      </c>
      <c r="C17" s="51">
        <v>13243.99</v>
      </c>
      <c r="D17" s="51">
        <v>2383.9182000000001</v>
      </c>
      <c r="E17" s="51">
        <v>464.72297368400001</v>
      </c>
      <c r="F17" s="51"/>
      <c r="G17" s="51">
        <v>2026.8492382779998</v>
      </c>
      <c r="H17" s="51">
        <v>7.5734541739285977</v>
      </c>
      <c r="I17" s="51">
        <v>60.723867349999999</v>
      </c>
      <c r="J17" s="51"/>
      <c r="K17" s="51">
        <v>0.39722467500000003</v>
      </c>
      <c r="L17" s="51">
        <v>0</v>
      </c>
      <c r="M17" s="51">
        <v>0</v>
      </c>
      <c r="N17" s="51">
        <v>0</v>
      </c>
      <c r="O17" s="49">
        <f t="shared" ref="O17:O21" si="6">SUM(E17:N17)</f>
        <v>2560.2667581609285</v>
      </c>
      <c r="P17" s="49">
        <f t="shared" ref="P17:P21" si="7">O17-D17</f>
        <v>176.34855816092841</v>
      </c>
      <c r="Q17" s="155">
        <f t="shared" si="3"/>
        <v>19.331499999999998</v>
      </c>
      <c r="R17" s="148">
        <f t="shared" si="5"/>
        <v>256026.67581609284</v>
      </c>
    </row>
    <row r="18" spans="1:18" ht="29.25" customHeight="1" x14ac:dyDescent="0.4">
      <c r="A18" s="90"/>
      <c r="B18" s="42">
        <f t="shared" si="4"/>
        <v>43954</v>
      </c>
      <c r="C18" s="51">
        <v>13243.99</v>
      </c>
      <c r="D18" s="51">
        <v>2383.9182000000001</v>
      </c>
      <c r="E18" s="51">
        <v>464.70764999899995</v>
      </c>
      <c r="F18" s="51"/>
      <c r="G18" s="51">
        <v>2027.1226388369996</v>
      </c>
      <c r="H18" s="51">
        <v>7.5734541739285977</v>
      </c>
      <c r="I18" s="51">
        <v>60.266107349999999</v>
      </c>
      <c r="J18" s="51"/>
      <c r="K18" s="51">
        <v>0.39722467500000003</v>
      </c>
      <c r="L18" s="51">
        <v>0</v>
      </c>
      <c r="M18" s="51">
        <v>0</v>
      </c>
      <c r="N18" s="51">
        <v>0</v>
      </c>
      <c r="O18" s="49">
        <f t="shared" si="6"/>
        <v>2560.0670750349277</v>
      </c>
      <c r="P18" s="49">
        <f t="shared" si="7"/>
        <v>176.14887503492764</v>
      </c>
      <c r="Q18" s="155">
        <f t="shared" si="3"/>
        <v>19.329999999999998</v>
      </c>
      <c r="R18" s="148">
        <f t="shared" si="5"/>
        <v>256006.70750349277</v>
      </c>
    </row>
    <row r="19" spans="1:18" ht="29.25" customHeight="1" x14ac:dyDescent="0.4">
      <c r="A19" s="90"/>
      <c r="B19" s="42">
        <f t="shared" si="4"/>
        <v>43955</v>
      </c>
      <c r="C19" s="51">
        <v>13243.99</v>
      </c>
      <c r="D19" s="51">
        <v>2383.9182000000001</v>
      </c>
      <c r="E19" s="51">
        <v>559.61526919300002</v>
      </c>
      <c r="F19" s="51"/>
      <c r="G19" s="51">
        <v>2027.3960393949997</v>
      </c>
      <c r="H19" s="51">
        <v>7.5734541739285977</v>
      </c>
      <c r="I19" s="51">
        <v>59.49724045</v>
      </c>
      <c r="J19" s="51"/>
      <c r="K19" s="51">
        <v>0.39722467500000003</v>
      </c>
      <c r="L19" s="51">
        <v>0</v>
      </c>
      <c r="M19" s="51">
        <v>0</v>
      </c>
      <c r="N19" s="51">
        <v>0</v>
      </c>
      <c r="O19" s="49">
        <f t="shared" si="6"/>
        <v>2654.4792278869281</v>
      </c>
      <c r="P19" s="49">
        <f t="shared" si="7"/>
        <v>270.56102788692806</v>
      </c>
      <c r="Q19" s="155">
        <f t="shared" si="3"/>
        <v>20.042899999999999</v>
      </c>
      <c r="R19" s="148">
        <f t="shared" si="5"/>
        <v>265447.92278869281</v>
      </c>
    </row>
    <row r="20" spans="1:18" ht="29.25" customHeight="1" x14ac:dyDescent="0.4">
      <c r="A20" s="90"/>
      <c r="B20" s="42">
        <f t="shared" si="4"/>
        <v>43956</v>
      </c>
      <c r="C20" s="51">
        <v>13243.99</v>
      </c>
      <c r="D20" s="51">
        <v>2383.9182000000001</v>
      </c>
      <c r="E20" s="51">
        <v>499.67700262900001</v>
      </c>
      <c r="F20" s="51"/>
      <c r="G20" s="51">
        <v>2027.6694399540002</v>
      </c>
      <c r="H20" s="51">
        <v>7.5734541739285977</v>
      </c>
      <c r="I20" s="51">
        <v>61.124170849999999</v>
      </c>
      <c r="J20" s="51"/>
      <c r="K20" s="51">
        <v>0.43722467500000001</v>
      </c>
      <c r="L20" s="51">
        <v>0</v>
      </c>
      <c r="M20" s="51">
        <v>0</v>
      </c>
      <c r="N20" s="51">
        <v>0</v>
      </c>
      <c r="O20" s="49">
        <f t="shared" si="6"/>
        <v>2596.4812922819287</v>
      </c>
      <c r="P20" s="49">
        <f t="shared" si="7"/>
        <v>212.56309228192868</v>
      </c>
      <c r="Q20" s="155">
        <f t="shared" si="3"/>
        <v>19.605</v>
      </c>
      <c r="R20" s="148">
        <f t="shared" si="5"/>
        <v>259648.12922819288</v>
      </c>
    </row>
    <row r="21" spans="1:18" ht="29.25" customHeight="1" x14ac:dyDescent="0.4">
      <c r="A21" s="90"/>
      <c r="B21" s="42">
        <f t="shared" si="4"/>
        <v>43957</v>
      </c>
      <c r="C21" s="51">
        <v>13243.99</v>
      </c>
      <c r="D21" s="51">
        <v>2383.9182000000001</v>
      </c>
      <c r="E21" s="51">
        <v>514.66167894400007</v>
      </c>
      <c r="F21" s="51"/>
      <c r="G21" s="51">
        <v>1997.8439284379997</v>
      </c>
      <c r="H21" s="51">
        <v>7.5734541739285977</v>
      </c>
      <c r="I21" s="51">
        <v>62.778654349999996</v>
      </c>
      <c r="J21" s="51"/>
      <c r="K21" s="51">
        <v>0.43722467500000001</v>
      </c>
      <c r="L21" s="51">
        <v>0</v>
      </c>
      <c r="M21" s="51">
        <v>0</v>
      </c>
      <c r="N21" s="51">
        <v>0</v>
      </c>
      <c r="O21" s="49">
        <f t="shared" si="6"/>
        <v>2583.2949405809281</v>
      </c>
      <c r="P21" s="49">
        <f t="shared" si="7"/>
        <v>199.37674058092807</v>
      </c>
      <c r="Q21" s="155">
        <f t="shared" si="3"/>
        <v>19.505400000000002</v>
      </c>
      <c r="R21" s="148">
        <f t="shared" si="5"/>
        <v>258329.49405809279</v>
      </c>
    </row>
    <row r="22" spans="1:18" ht="29.25" customHeight="1" x14ac:dyDescent="0.4">
      <c r="A22" s="90"/>
      <c r="B22" s="42">
        <f t="shared" si="4"/>
        <v>43958</v>
      </c>
      <c r="C22" s="51">
        <v>13243.99</v>
      </c>
      <c r="D22" s="51">
        <v>2383.9182000000001</v>
      </c>
      <c r="E22" s="51">
        <v>564.64635525899996</v>
      </c>
      <c r="F22" s="51"/>
      <c r="G22" s="51">
        <v>1998.1132173389999</v>
      </c>
      <c r="H22" s="51">
        <v>7.5734541739285977</v>
      </c>
      <c r="I22" s="51">
        <v>63.831222150000002</v>
      </c>
      <c r="J22" s="51">
        <v>0</v>
      </c>
      <c r="K22" s="51">
        <v>0.43722467500000001</v>
      </c>
      <c r="L22" s="51">
        <v>0</v>
      </c>
      <c r="M22" s="51">
        <v>0</v>
      </c>
      <c r="N22" s="51">
        <v>0</v>
      </c>
      <c r="O22" s="49">
        <f t="shared" ref="O22:O23" si="8">SUM(E22:N22)</f>
        <v>2634.6014735969284</v>
      </c>
      <c r="P22" s="49">
        <f t="shared" ref="P22:P23" si="9">O22-D22</f>
        <v>250.6832735969283</v>
      </c>
      <c r="Q22" s="155">
        <f t="shared" si="3"/>
        <v>19.892800000000001</v>
      </c>
      <c r="R22" s="148">
        <f t="shared" si="5"/>
        <v>263460.14735969284</v>
      </c>
    </row>
    <row r="23" spans="1:18" ht="29.25" customHeight="1" x14ac:dyDescent="0.4">
      <c r="A23" s="90"/>
      <c r="B23" s="42">
        <f t="shared" si="4"/>
        <v>43959</v>
      </c>
      <c r="C23" s="51">
        <v>13243.99</v>
      </c>
      <c r="D23" s="51">
        <v>2383.9182000000001</v>
      </c>
      <c r="E23" s="51">
        <v>554.63103157399996</v>
      </c>
      <c r="F23" s="51"/>
      <c r="G23" s="51">
        <v>2028.4896416280003</v>
      </c>
      <c r="H23" s="51">
        <v>7.5734541739285977</v>
      </c>
      <c r="I23" s="51">
        <v>64.462284550000007</v>
      </c>
      <c r="J23" s="51"/>
      <c r="K23" s="51">
        <v>0.43722467500000001</v>
      </c>
      <c r="L23" s="51">
        <v>0</v>
      </c>
      <c r="M23" s="51">
        <v>0</v>
      </c>
      <c r="N23" s="51">
        <v>0</v>
      </c>
      <c r="O23" s="49">
        <f t="shared" si="8"/>
        <v>2655.5936366009282</v>
      </c>
      <c r="P23" s="49">
        <f t="shared" si="9"/>
        <v>271.67543660092815</v>
      </c>
      <c r="Q23" s="155">
        <f t="shared" si="3"/>
        <v>20.051300000000001</v>
      </c>
      <c r="R23" s="148">
        <f t="shared" si="5"/>
        <v>265559.36366009281</v>
      </c>
    </row>
    <row r="24" spans="1:18" ht="29.25" customHeight="1" x14ac:dyDescent="0.4">
      <c r="A24" s="90"/>
      <c r="B24" s="42" t="s">
        <v>4</v>
      </c>
      <c r="C24" s="51">
        <v>0</v>
      </c>
      <c r="D24" s="51">
        <f t="shared" ref="D24:O24" si="10">SUM(D10:D23)</f>
        <v>33374.854800000001</v>
      </c>
      <c r="E24" s="51">
        <f>SUM(E10:E23)</f>
        <v>8101.1518402500005</v>
      </c>
      <c r="F24" s="51">
        <f>SUM(F10:F23)</f>
        <v>0</v>
      </c>
      <c r="G24" s="51">
        <f>SUM(G10:G23)</f>
        <v>28388.753995184001</v>
      </c>
      <c r="H24" s="51">
        <f t="shared" si="10"/>
        <v>106.02835843500036</v>
      </c>
      <c r="I24" s="51">
        <f t="shared" si="10"/>
        <v>871.29369030000021</v>
      </c>
      <c r="J24" s="51">
        <f t="shared" si="10"/>
        <v>0</v>
      </c>
      <c r="K24" s="51">
        <f t="shared" si="10"/>
        <v>5.6212339500000006</v>
      </c>
      <c r="L24" s="51">
        <f t="shared" si="10"/>
        <v>0</v>
      </c>
      <c r="M24" s="51">
        <f t="shared" si="10"/>
        <v>0</v>
      </c>
      <c r="N24" s="51">
        <f t="shared" si="10"/>
        <v>0</v>
      </c>
      <c r="O24" s="49">
        <f t="shared" si="10"/>
        <v>37472.849118118997</v>
      </c>
      <c r="P24" s="49">
        <f>SUM(P10:P23)</f>
        <v>4097.9943181189974</v>
      </c>
      <c r="Q24" s="155"/>
    </row>
    <row r="25" spans="1:18" ht="29.25" customHeight="1" x14ac:dyDescent="0.4">
      <c r="A25" s="90"/>
      <c r="B25" s="42" t="s">
        <v>3</v>
      </c>
      <c r="C25" s="51"/>
      <c r="D25" s="51">
        <f t="shared" ref="D25:O25" si="11">AVERAGE(D10:D23)</f>
        <v>2383.9182000000001</v>
      </c>
      <c r="E25" s="51">
        <f>AVERAGE(E10:E23)</f>
        <v>578.65370287500002</v>
      </c>
      <c r="F25" s="51">
        <v>0</v>
      </c>
      <c r="G25" s="51">
        <f>AVERAGE(G10:G23)</f>
        <v>2027.7681425131429</v>
      </c>
      <c r="H25" s="51">
        <f t="shared" si="11"/>
        <v>7.5734541739285968</v>
      </c>
      <c r="I25" s="51">
        <f t="shared" si="11"/>
        <v>62.235263592857159</v>
      </c>
      <c r="J25" s="51">
        <v>0</v>
      </c>
      <c r="K25" s="51">
        <f t="shared" si="11"/>
        <v>0.40151671071428574</v>
      </c>
      <c r="L25" s="51">
        <f t="shared" si="11"/>
        <v>0</v>
      </c>
      <c r="M25" s="51">
        <f t="shared" si="11"/>
        <v>0</v>
      </c>
      <c r="N25" s="51">
        <f t="shared" si="11"/>
        <v>0</v>
      </c>
      <c r="O25" s="49">
        <f t="shared" si="11"/>
        <v>2676.6320798656425</v>
      </c>
      <c r="P25" s="49">
        <f>AVERAGE(P10:P23)</f>
        <v>292.7138798656427</v>
      </c>
      <c r="Q25" s="155"/>
    </row>
    <row r="26" spans="1:18" x14ac:dyDescent="0.4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18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56"/>
    </row>
    <row r="28" spans="1:18" x14ac:dyDescent="0.4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56"/>
    </row>
    <row r="29" spans="1:18" x14ac:dyDescent="0.4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44">
        <v>480570063.5</v>
      </c>
      <c r="M29" s="1"/>
      <c r="N29" s="1"/>
      <c r="O29" s="1"/>
      <c r="P29" s="1"/>
      <c r="Q29" s="156"/>
    </row>
    <row r="30" spans="1:18" x14ac:dyDescent="0.4">
      <c r="B30" s="5"/>
      <c r="C30" s="1"/>
      <c r="D30" s="1"/>
      <c r="E30" s="1"/>
      <c r="F30" s="1"/>
      <c r="G30" s="1"/>
      <c r="H30" s="1"/>
      <c r="I30" s="1"/>
      <c r="J30" s="1"/>
      <c r="K30" s="144">
        <v>163999400</v>
      </c>
      <c r="M30" s="1"/>
      <c r="N30" s="22" t="s">
        <v>35</v>
      </c>
      <c r="O30" s="22"/>
      <c r="P30" s="22"/>
      <c r="Q30" s="156"/>
    </row>
    <row r="31" spans="1:18" x14ac:dyDescent="0.4">
      <c r="B31" s="5"/>
      <c r="C31" s="1"/>
      <c r="D31" s="1"/>
      <c r="E31" s="1"/>
      <c r="F31" s="1"/>
      <c r="G31" s="1"/>
      <c r="H31" s="22"/>
      <c r="I31" s="22"/>
      <c r="J31" s="22"/>
      <c r="K31" s="145">
        <v>53382</v>
      </c>
      <c r="M31" s="22"/>
      <c r="N31" s="22"/>
      <c r="O31" s="22"/>
      <c r="P31" s="22"/>
      <c r="Q31" s="156"/>
    </row>
    <row r="32" spans="1:18" x14ac:dyDescent="0.4">
      <c r="B32" s="5"/>
      <c r="C32" s="1"/>
      <c r="D32" s="1"/>
      <c r="E32" s="1"/>
      <c r="F32" s="1"/>
      <c r="G32" s="1"/>
      <c r="H32" s="22"/>
      <c r="I32" s="22"/>
      <c r="J32" s="22"/>
      <c r="K32" s="22">
        <f>SUM(K29:K31)/10^7</f>
        <v>64.462284550000007</v>
      </c>
      <c r="L32" s="22"/>
      <c r="M32" s="22"/>
      <c r="N32" s="22"/>
      <c r="O32" s="22"/>
      <c r="P32" s="22"/>
    </row>
    <row r="33" spans="2:16" x14ac:dyDescent="0.4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</row>
    <row r="34" spans="2:16" x14ac:dyDescent="0.4">
      <c r="B34" s="5" t="s">
        <v>8</v>
      </c>
      <c r="H34" s="144"/>
      <c r="N34" s="22" t="s">
        <v>10</v>
      </c>
    </row>
    <row r="35" spans="2:16" x14ac:dyDescent="0.4">
      <c r="B35" s="14"/>
      <c r="H35" s="144"/>
    </row>
    <row r="36" spans="2:16" x14ac:dyDescent="0.4">
      <c r="B36" s="14"/>
      <c r="H36" s="144"/>
    </row>
    <row r="37" spans="2:16" x14ac:dyDescent="0.4">
      <c r="B37" s="14"/>
    </row>
  </sheetData>
  <pageMargins left="0.7" right="0.7" top="0.75" bottom="0.75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A17" zoomScale="60" zoomScaleNormal="60" workbookViewId="0">
      <selection activeCell="D10" sqref="D10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</cols>
  <sheetData>
    <row r="1" spans="1:18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18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51">
        <f>C10*18/100</f>
        <v>2341.5551999999998</v>
      </c>
      <c r="M2" s="84"/>
      <c r="N2" s="85"/>
      <c r="O2" s="85"/>
      <c r="P2" s="85"/>
    </row>
    <row r="3" spans="1:18" x14ac:dyDescent="0.4">
      <c r="B3" s="45" t="s">
        <v>52</v>
      </c>
      <c r="C3" s="1"/>
      <c r="D3" s="1"/>
      <c r="E3" s="85"/>
      <c r="F3" s="8"/>
      <c r="G3" s="8"/>
      <c r="H3" s="8"/>
      <c r="I3" s="8"/>
      <c r="J3" s="8"/>
      <c r="K3" s="85"/>
      <c r="L3" s="8"/>
      <c r="M3" s="8"/>
      <c r="N3" s="8"/>
      <c r="O3" s="8"/>
      <c r="P3" s="85"/>
    </row>
    <row r="4" spans="1:18" ht="22.5" customHeight="1" x14ac:dyDescent="0.45">
      <c r="B4" s="46" t="s">
        <v>13</v>
      </c>
      <c r="C4" s="1"/>
      <c r="D4" s="17"/>
      <c r="E4" s="15"/>
      <c r="F4" s="15"/>
      <c r="G4" s="47" t="s">
        <v>161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18" x14ac:dyDescent="0.4">
      <c r="B5" s="45" t="s">
        <v>50</v>
      </c>
      <c r="C5" s="1"/>
      <c r="D5" s="157"/>
      <c r="E5" s="158"/>
      <c r="F5" s="11"/>
      <c r="G5" s="11"/>
      <c r="H5" s="11"/>
      <c r="I5" s="100"/>
      <c r="J5" s="11"/>
      <c r="K5" s="11"/>
      <c r="L5" s="2"/>
      <c r="M5" s="2"/>
      <c r="N5" s="2"/>
      <c r="O5" s="2"/>
      <c r="P5" s="2"/>
      <c r="Q5" s="149"/>
    </row>
    <row r="6" spans="1:18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18" x14ac:dyDescent="0.4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18" s="33" customFormat="1" ht="126" customHeight="1" x14ac:dyDescent="0.25">
      <c r="B8" s="34" t="s">
        <v>21</v>
      </c>
      <c r="C8" s="35" t="s">
        <v>160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18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18" ht="29.25" customHeight="1" x14ac:dyDescent="0.4">
      <c r="B10" s="42">
        <v>43960</v>
      </c>
      <c r="C10" s="82">
        <v>13008.64</v>
      </c>
      <c r="D10" s="82">
        <v>2341.5551999999998</v>
      </c>
      <c r="E10" s="82">
        <v>554.61570788900008</v>
      </c>
      <c r="F10" s="82">
        <v>0</v>
      </c>
      <c r="G10" s="82">
        <v>2028.7630421859992</v>
      </c>
      <c r="H10" s="82">
        <v>4.2316201525714394</v>
      </c>
      <c r="I10" s="82">
        <v>64.02914045</v>
      </c>
      <c r="J10" s="82">
        <v>0</v>
      </c>
      <c r="K10" s="82">
        <v>0.43722467500000001</v>
      </c>
      <c r="L10" s="82">
        <v>0</v>
      </c>
      <c r="M10" s="82">
        <v>0</v>
      </c>
      <c r="N10" s="82">
        <v>0</v>
      </c>
      <c r="O10" s="83">
        <f t="shared" ref="O10:O16" si="0">SUM(E10:N10)</f>
        <v>2652.0767353525707</v>
      </c>
      <c r="P10" s="83">
        <f t="shared" ref="P10:P16" si="1">O10-D10</f>
        <v>310.52153535257094</v>
      </c>
      <c r="Q10" s="155">
        <f>ROUND((O10/C10%),4)</f>
        <v>20.387</v>
      </c>
      <c r="R10" s="148">
        <f t="shared" ref="R10:R23" si="2">(O10*10^7)/10^5</f>
        <v>265207.67353525705</v>
      </c>
    </row>
    <row r="11" spans="1:18" ht="29.25" customHeight="1" x14ac:dyDescent="0.4">
      <c r="B11" s="42">
        <f>B10+1</f>
        <v>43961</v>
      </c>
      <c r="C11" s="82">
        <v>13008.64</v>
      </c>
      <c r="D11" s="82">
        <v>2341.5551999999998</v>
      </c>
      <c r="E11" s="82">
        <v>554.60038420399997</v>
      </c>
      <c r="F11" s="82">
        <v>0</v>
      </c>
      <c r="G11" s="82">
        <v>2029.036442743</v>
      </c>
      <c r="H11" s="82">
        <v>4.2316201525714394</v>
      </c>
      <c r="I11" s="82">
        <v>63.527830450000003</v>
      </c>
      <c r="J11" s="82">
        <v>0</v>
      </c>
      <c r="K11" s="82">
        <v>0.43722467500000001</v>
      </c>
      <c r="L11" s="82">
        <v>0</v>
      </c>
      <c r="M11" s="82">
        <v>0</v>
      </c>
      <c r="N11" s="82">
        <v>0</v>
      </c>
      <c r="O11" s="83">
        <f t="shared" si="0"/>
        <v>2651.833502224571</v>
      </c>
      <c r="P11" s="83">
        <f t="shared" si="1"/>
        <v>310.27830222457123</v>
      </c>
      <c r="Q11" s="155">
        <f>ROUND((O11/C11%),4)</f>
        <v>20.385200000000001</v>
      </c>
      <c r="R11" s="148">
        <f t="shared" si="2"/>
        <v>265183.35022245708</v>
      </c>
    </row>
    <row r="12" spans="1:18" ht="29.25" customHeight="1" x14ac:dyDescent="0.4">
      <c r="B12" s="42">
        <f>B11+1</f>
        <v>43962</v>
      </c>
      <c r="C12" s="82">
        <v>13008.64</v>
      </c>
      <c r="D12" s="82">
        <v>2341.5551999999998</v>
      </c>
      <c r="E12" s="82">
        <v>584.58506051900008</v>
      </c>
      <c r="F12" s="82">
        <v>0</v>
      </c>
      <c r="G12" s="82">
        <v>1948.743765464</v>
      </c>
      <c r="H12" s="82">
        <v>4.2316201525714394</v>
      </c>
      <c r="I12" s="82">
        <v>66.838009049999997</v>
      </c>
      <c r="J12" s="82">
        <v>0</v>
      </c>
      <c r="K12" s="82">
        <v>0.43722467500000001</v>
      </c>
      <c r="L12" s="82">
        <v>0</v>
      </c>
      <c r="M12" s="82">
        <v>0</v>
      </c>
      <c r="N12" s="82">
        <v>0</v>
      </c>
      <c r="O12" s="83">
        <f t="shared" si="0"/>
        <v>2604.8356798605714</v>
      </c>
      <c r="P12" s="83">
        <f t="shared" si="1"/>
        <v>263.28047986057163</v>
      </c>
      <c r="Q12" s="155">
        <f t="shared" ref="Q12:Q23" si="3">ROUND((O12/C12%),4)</f>
        <v>20.023900000000001</v>
      </c>
      <c r="R12" s="148">
        <f t="shared" si="2"/>
        <v>260483.56798605714</v>
      </c>
    </row>
    <row r="13" spans="1:18" ht="29.25" customHeight="1" x14ac:dyDescent="0.4">
      <c r="B13" s="42">
        <f t="shared" ref="B13:B23" si="4">B12+1</f>
        <v>43963</v>
      </c>
      <c r="C13" s="82">
        <v>13008.64</v>
      </c>
      <c r="D13" s="82">
        <v>2341.5551999999998</v>
      </c>
      <c r="E13" s="82">
        <v>514.56973683399997</v>
      </c>
      <c r="F13" s="82">
        <v>0</v>
      </c>
      <c r="G13" s="82">
        <v>1949.0079039290006</v>
      </c>
      <c r="H13" s="82">
        <v>4.2316201525714394</v>
      </c>
      <c r="I13" s="82">
        <v>65.716111549999994</v>
      </c>
      <c r="J13" s="82">
        <v>0</v>
      </c>
      <c r="K13" s="82">
        <v>5.7215824999999998E-2</v>
      </c>
      <c r="L13" s="82">
        <v>0</v>
      </c>
      <c r="M13" s="82">
        <v>0</v>
      </c>
      <c r="N13" s="82">
        <v>0</v>
      </c>
      <c r="O13" s="83">
        <f t="shared" si="0"/>
        <v>2533.5825882905719</v>
      </c>
      <c r="P13" s="83">
        <f t="shared" si="1"/>
        <v>192.02738829057216</v>
      </c>
      <c r="Q13" s="155">
        <f t="shared" si="3"/>
        <v>19.476199999999999</v>
      </c>
      <c r="R13" s="148">
        <f t="shared" si="2"/>
        <v>253358.25882905719</v>
      </c>
    </row>
    <row r="14" spans="1:18" ht="29.25" customHeight="1" x14ac:dyDescent="0.4">
      <c r="B14" s="42">
        <f t="shared" si="4"/>
        <v>43964</v>
      </c>
      <c r="C14" s="82">
        <v>13008.64</v>
      </c>
      <c r="D14" s="82">
        <v>2341.5551999999998</v>
      </c>
      <c r="E14" s="82">
        <v>464.55441314899997</v>
      </c>
      <c r="F14" s="82">
        <v>0</v>
      </c>
      <c r="G14" s="82">
        <v>1979.746118284</v>
      </c>
      <c r="H14" s="82">
        <v>4.2316201525714394</v>
      </c>
      <c r="I14" s="82">
        <v>65.111108650000006</v>
      </c>
      <c r="J14" s="82">
        <v>0</v>
      </c>
      <c r="K14" s="82">
        <v>5.7215824999999998E-2</v>
      </c>
      <c r="L14" s="82">
        <v>0</v>
      </c>
      <c r="M14" s="82">
        <v>0</v>
      </c>
      <c r="N14" s="82">
        <v>0</v>
      </c>
      <c r="O14" s="83">
        <f t="shared" si="0"/>
        <v>2513.7004760605714</v>
      </c>
      <c r="P14" s="83">
        <f t="shared" si="1"/>
        <v>172.14527606057163</v>
      </c>
      <c r="Q14" s="155">
        <f t="shared" si="3"/>
        <v>19.3233</v>
      </c>
      <c r="R14" s="148">
        <f t="shared" si="2"/>
        <v>251370.04760605714</v>
      </c>
    </row>
    <row r="15" spans="1:18" ht="29.25" customHeight="1" x14ac:dyDescent="0.4">
      <c r="A15" s="90"/>
      <c r="B15" s="42">
        <f t="shared" si="4"/>
        <v>43965</v>
      </c>
      <c r="C15" s="82">
        <v>13008.64</v>
      </c>
      <c r="D15" s="82">
        <v>2341.5551999999998</v>
      </c>
      <c r="E15" s="82">
        <v>464.53908946399991</v>
      </c>
      <c r="F15" s="82">
        <v>0</v>
      </c>
      <c r="G15" s="82">
        <v>1975.0111353350005</v>
      </c>
      <c r="H15" s="82">
        <v>4.2316201525714394</v>
      </c>
      <c r="I15" s="82">
        <v>64.823216650000006</v>
      </c>
      <c r="J15" s="82">
        <v>0</v>
      </c>
      <c r="K15" s="82">
        <v>5.7215824999999998E-2</v>
      </c>
      <c r="L15" s="82">
        <v>0</v>
      </c>
      <c r="M15" s="82">
        <v>0</v>
      </c>
      <c r="N15" s="82">
        <v>0</v>
      </c>
      <c r="O15" s="83">
        <f t="shared" si="0"/>
        <v>2508.662277426572</v>
      </c>
      <c r="P15" s="83">
        <f t="shared" si="1"/>
        <v>167.10707742657223</v>
      </c>
      <c r="Q15" s="155">
        <f t="shared" si="3"/>
        <v>19.284600000000001</v>
      </c>
      <c r="R15" s="148">
        <f t="shared" si="2"/>
        <v>250866.22774265721</v>
      </c>
    </row>
    <row r="16" spans="1:18" ht="29.25" customHeight="1" x14ac:dyDescent="0.4">
      <c r="A16" s="90"/>
      <c r="B16" s="42">
        <f t="shared" si="4"/>
        <v>43966</v>
      </c>
      <c r="C16" s="82">
        <v>13008.64</v>
      </c>
      <c r="D16" s="82">
        <v>2341.5551999999998</v>
      </c>
      <c r="E16" s="82">
        <v>534.52376577899997</v>
      </c>
      <c r="F16" s="82">
        <v>0</v>
      </c>
      <c r="G16" s="82">
        <v>2025.4205218550003</v>
      </c>
      <c r="H16" s="82">
        <v>4.2316201525714394</v>
      </c>
      <c r="I16" s="82">
        <v>66.185736750000004</v>
      </c>
      <c r="J16" s="82">
        <v>0</v>
      </c>
      <c r="K16" s="82">
        <v>0.11929084</v>
      </c>
      <c r="L16" s="82">
        <v>0</v>
      </c>
      <c r="M16" s="82">
        <v>0</v>
      </c>
      <c r="N16" s="82">
        <v>0</v>
      </c>
      <c r="O16" s="83">
        <f t="shared" si="0"/>
        <v>2630.4809353765718</v>
      </c>
      <c r="P16" s="83">
        <f t="shared" si="1"/>
        <v>288.92573537657199</v>
      </c>
      <c r="Q16" s="155">
        <f t="shared" si="3"/>
        <v>20.221</v>
      </c>
      <c r="R16" s="148">
        <f t="shared" si="2"/>
        <v>263048.09353765717</v>
      </c>
    </row>
    <row r="17" spans="1:18" ht="29.25" customHeight="1" x14ac:dyDescent="0.4">
      <c r="A17" s="90"/>
      <c r="B17" s="42">
        <f t="shared" si="4"/>
        <v>43967</v>
      </c>
      <c r="C17" s="82">
        <v>13008.64</v>
      </c>
      <c r="D17" s="82">
        <v>2341.5551999999998</v>
      </c>
      <c r="E17" s="82">
        <v>534.50844209399997</v>
      </c>
      <c r="F17" s="82">
        <v>0</v>
      </c>
      <c r="G17" s="82">
        <v>2025.6932656320002</v>
      </c>
      <c r="H17" s="82">
        <v>4.2316201525714394</v>
      </c>
      <c r="I17" s="82">
        <v>64.929474249999998</v>
      </c>
      <c r="J17" s="82">
        <v>0</v>
      </c>
      <c r="K17" s="82">
        <v>0.11929084</v>
      </c>
      <c r="L17" s="82">
        <v>0</v>
      </c>
      <c r="M17" s="82">
        <v>0</v>
      </c>
      <c r="N17" s="82">
        <v>0</v>
      </c>
      <c r="O17" s="83">
        <f t="shared" ref="O17:O23" si="5">SUM(E17:N17)</f>
        <v>2629.4820929685716</v>
      </c>
      <c r="P17" s="83">
        <f t="shared" ref="P17:P23" si="6">O17-D17</f>
        <v>287.92689296857179</v>
      </c>
      <c r="Q17" s="155">
        <f t="shared" si="3"/>
        <v>20.2134</v>
      </c>
      <c r="R17" s="148">
        <f t="shared" si="2"/>
        <v>262948.20929685712</v>
      </c>
    </row>
    <row r="18" spans="1:18" ht="29.25" customHeight="1" x14ac:dyDescent="0.4">
      <c r="A18" s="90"/>
      <c r="B18" s="42">
        <f t="shared" si="4"/>
        <v>43968</v>
      </c>
      <c r="C18" s="82">
        <v>13008.64</v>
      </c>
      <c r="D18" s="82">
        <v>2341.5551999999998</v>
      </c>
      <c r="E18" s="82">
        <v>534.49311840899998</v>
      </c>
      <c r="F18" s="82">
        <v>0</v>
      </c>
      <c r="G18" s="82">
        <v>2025.9660094099997</v>
      </c>
      <c r="H18" s="82">
        <v>4.2316201525714394</v>
      </c>
      <c r="I18" s="82">
        <v>64.556924249999994</v>
      </c>
      <c r="J18" s="82">
        <v>0</v>
      </c>
      <c r="K18" s="82">
        <v>0.11929084</v>
      </c>
      <c r="L18" s="82">
        <v>0</v>
      </c>
      <c r="M18" s="82">
        <v>0</v>
      </c>
      <c r="N18" s="82">
        <v>0</v>
      </c>
      <c r="O18" s="83">
        <f t="shared" si="5"/>
        <v>2629.3669630615709</v>
      </c>
      <c r="P18" s="83">
        <f t="shared" si="6"/>
        <v>287.81176306157113</v>
      </c>
      <c r="Q18" s="155">
        <f t="shared" si="3"/>
        <v>20.212499999999999</v>
      </c>
      <c r="R18" s="148">
        <f t="shared" si="2"/>
        <v>262936.6963061571</v>
      </c>
    </row>
    <row r="19" spans="1:18" ht="29.25" customHeight="1" x14ac:dyDescent="0.4">
      <c r="A19" s="90"/>
      <c r="B19" s="42">
        <f t="shared" si="4"/>
        <v>43969</v>
      </c>
      <c r="C19" s="82">
        <v>13008.64</v>
      </c>
      <c r="D19" s="82">
        <v>2341.5551999999998</v>
      </c>
      <c r="E19" s="82">
        <v>704.47779472399998</v>
      </c>
      <c r="F19" s="82">
        <v>0</v>
      </c>
      <c r="G19" s="82">
        <v>2026.2387531870004</v>
      </c>
      <c r="H19" s="82">
        <v>4.2316201525714394</v>
      </c>
      <c r="I19" s="82">
        <v>65.848845549999993</v>
      </c>
      <c r="J19" s="82">
        <v>0</v>
      </c>
      <c r="K19" s="82">
        <v>0.13927313999999999</v>
      </c>
      <c r="L19" s="82">
        <v>0</v>
      </c>
      <c r="M19" s="82">
        <v>0</v>
      </c>
      <c r="N19" s="82">
        <v>0</v>
      </c>
      <c r="O19" s="83">
        <f t="shared" si="5"/>
        <v>2800.9362867535719</v>
      </c>
      <c r="P19" s="83">
        <f t="shared" si="6"/>
        <v>459.38108675357216</v>
      </c>
      <c r="Q19" s="155">
        <f t="shared" si="3"/>
        <v>21.531400000000001</v>
      </c>
      <c r="R19" s="148">
        <f t="shared" si="2"/>
        <v>280093.62867535721</v>
      </c>
    </row>
    <row r="20" spans="1:18" ht="29.25" customHeight="1" x14ac:dyDescent="0.4">
      <c r="A20" s="90"/>
      <c r="B20" s="42">
        <f t="shared" si="4"/>
        <v>43970</v>
      </c>
      <c r="C20" s="82">
        <v>13008.64</v>
      </c>
      <c r="D20" s="82">
        <v>2341.5551999999998</v>
      </c>
      <c r="E20" s="82">
        <v>609.46247103899998</v>
      </c>
      <c r="F20" s="82">
        <v>0</v>
      </c>
      <c r="G20" s="82">
        <v>2055.9926250990006</v>
      </c>
      <c r="H20" s="82">
        <v>4.2316201525714394</v>
      </c>
      <c r="I20" s="82">
        <v>64.04417875</v>
      </c>
      <c r="J20" s="82">
        <v>0</v>
      </c>
      <c r="K20" s="82">
        <v>0.15925544</v>
      </c>
      <c r="L20" s="82">
        <v>0</v>
      </c>
      <c r="M20" s="82">
        <v>0</v>
      </c>
      <c r="N20" s="82">
        <v>0</v>
      </c>
      <c r="O20" s="83">
        <f t="shared" si="5"/>
        <v>2733.8901504805717</v>
      </c>
      <c r="P20" s="83">
        <f t="shared" si="6"/>
        <v>392.33495048057193</v>
      </c>
      <c r="Q20" s="155">
        <f t="shared" si="3"/>
        <v>21.015999999999998</v>
      </c>
      <c r="R20" s="148">
        <f t="shared" si="2"/>
        <v>273389.01504805719</v>
      </c>
    </row>
    <row r="21" spans="1:18" ht="29.25" customHeight="1" x14ac:dyDescent="0.4">
      <c r="A21" s="90"/>
      <c r="B21" s="42">
        <f t="shared" si="4"/>
        <v>43971</v>
      </c>
      <c r="C21" s="82">
        <v>13008.64</v>
      </c>
      <c r="D21" s="82">
        <v>2341.5551999999998</v>
      </c>
      <c r="E21" s="82">
        <v>564.44714735399998</v>
      </c>
      <c r="F21" s="82">
        <v>0</v>
      </c>
      <c r="G21" s="82">
        <v>2056.2683170119999</v>
      </c>
      <c r="H21" s="82">
        <v>4.2316201525714394</v>
      </c>
      <c r="I21" s="82">
        <v>61.961281749999998</v>
      </c>
      <c r="J21" s="82">
        <v>0</v>
      </c>
      <c r="K21" s="82">
        <v>0.19922003999999999</v>
      </c>
      <c r="L21" s="82">
        <v>0</v>
      </c>
      <c r="M21" s="82">
        <v>0</v>
      </c>
      <c r="N21" s="82">
        <v>0</v>
      </c>
      <c r="O21" s="83">
        <f t="shared" si="5"/>
        <v>2687.1075863085712</v>
      </c>
      <c r="P21" s="83">
        <f t="shared" si="6"/>
        <v>345.55238630857139</v>
      </c>
      <c r="Q21" s="155">
        <f t="shared" si="3"/>
        <v>20.656300000000002</v>
      </c>
      <c r="R21" s="148">
        <f t="shared" si="2"/>
        <v>268710.7586308571</v>
      </c>
    </row>
    <row r="22" spans="1:18" ht="29.25" customHeight="1" x14ac:dyDescent="0.4">
      <c r="A22" s="90"/>
      <c r="B22" s="42">
        <f t="shared" si="4"/>
        <v>43972</v>
      </c>
      <c r="C22" s="82">
        <v>13008.64</v>
      </c>
      <c r="D22" s="82">
        <v>2341.5551999999998</v>
      </c>
      <c r="E22" s="82">
        <v>534.43182366899998</v>
      </c>
      <c r="F22" s="82">
        <v>0</v>
      </c>
      <c r="G22" s="82">
        <v>2049.9704327660002</v>
      </c>
      <c r="H22" s="82">
        <v>4.2316201525714394</v>
      </c>
      <c r="I22" s="82">
        <v>59.197367849999999</v>
      </c>
      <c r="J22" s="82">
        <v>0</v>
      </c>
      <c r="K22" s="82">
        <v>3.9197620000000002E-2</v>
      </c>
      <c r="L22" s="82">
        <v>0</v>
      </c>
      <c r="M22" s="82">
        <v>0</v>
      </c>
      <c r="N22" s="82">
        <v>0</v>
      </c>
      <c r="O22" s="83">
        <f t="shared" si="5"/>
        <v>2647.8704420575714</v>
      </c>
      <c r="P22" s="83">
        <f t="shared" si="6"/>
        <v>306.3152420575716</v>
      </c>
      <c r="Q22" s="155">
        <f t="shared" si="3"/>
        <v>20.354700000000001</v>
      </c>
      <c r="R22" s="148">
        <f t="shared" si="2"/>
        <v>264787.04420575715</v>
      </c>
    </row>
    <row r="23" spans="1:18" ht="29.25" customHeight="1" x14ac:dyDescent="0.4">
      <c r="A23" s="90"/>
      <c r="B23" s="42">
        <f t="shared" si="4"/>
        <v>43973</v>
      </c>
      <c r="C23" s="82">
        <v>13008.64</v>
      </c>
      <c r="D23" s="82">
        <v>2341.5551999999998</v>
      </c>
      <c r="E23" s="82">
        <v>544.41649998399998</v>
      </c>
      <c r="F23" s="82">
        <v>0</v>
      </c>
      <c r="G23" s="82">
        <v>1960.4832998590005</v>
      </c>
      <c r="H23" s="82">
        <v>4.2316201525714394</v>
      </c>
      <c r="I23" s="82">
        <v>53.167557549999998</v>
      </c>
      <c r="J23" s="82">
        <v>0</v>
      </c>
      <c r="K23" s="82">
        <v>0.18629348600000001</v>
      </c>
      <c r="L23" s="82">
        <v>0</v>
      </c>
      <c r="M23" s="82">
        <v>0</v>
      </c>
      <c r="N23" s="82">
        <v>0</v>
      </c>
      <c r="O23" s="83">
        <f t="shared" si="5"/>
        <v>2562.4852710315718</v>
      </c>
      <c r="P23" s="83">
        <f t="shared" si="6"/>
        <v>220.93007103157197</v>
      </c>
      <c r="Q23" s="155">
        <f t="shared" si="3"/>
        <v>19.6983</v>
      </c>
      <c r="R23" s="148">
        <f t="shared" si="2"/>
        <v>256248.52710315716</v>
      </c>
    </row>
    <row r="24" spans="1:18" ht="29.25" customHeight="1" x14ac:dyDescent="0.4">
      <c r="A24" s="90"/>
      <c r="B24" s="42" t="s">
        <v>4</v>
      </c>
      <c r="C24" s="82">
        <v>0</v>
      </c>
      <c r="D24" s="82">
        <f t="shared" ref="D24:O24" si="7">SUM(D10:D23)</f>
        <v>32781.772799999992</v>
      </c>
      <c r="E24" s="82">
        <f>SUM(E10:E23)</f>
        <v>7698.225455111</v>
      </c>
      <c r="F24" s="82">
        <f>SUM(F10:F23)</f>
        <v>0</v>
      </c>
      <c r="G24" s="82">
        <f>SUM(G10:G23)</f>
        <v>28136.341632760999</v>
      </c>
      <c r="H24" s="82">
        <f t="shared" si="7"/>
        <v>59.242682136000134</v>
      </c>
      <c r="I24" s="82">
        <f t="shared" si="7"/>
        <v>889.93678349999982</v>
      </c>
      <c r="J24" s="82">
        <f t="shared" si="7"/>
        <v>0</v>
      </c>
      <c r="K24" s="82">
        <f t="shared" si="7"/>
        <v>2.5644337459999997</v>
      </c>
      <c r="L24" s="82">
        <f t="shared" si="7"/>
        <v>0</v>
      </c>
      <c r="M24" s="82">
        <f t="shared" si="7"/>
        <v>0</v>
      </c>
      <c r="N24" s="82">
        <f t="shared" si="7"/>
        <v>0</v>
      </c>
      <c r="O24" s="83">
        <f t="shared" si="7"/>
        <v>36786.310987253994</v>
      </c>
      <c r="P24" s="83">
        <f>SUM(P10:P23)</f>
        <v>4004.5381872540038</v>
      </c>
      <c r="Q24" s="155"/>
    </row>
    <row r="25" spans="1:18" ht="29.25" customHeight="1" x14ac:dyDescent="0.4">
      <c r="A25" s="90"/>
      <c r="B25" s="42" t="s">
        <v>3</v>
      </c>
      <c r="C25" s="82"/>
      <c r="D25" s="82">
        <f t="shared" ref="D25:O25" si="8">AVERAGE(D10:D23)</f>
        <v>2341.5551999999993</v>
      </c>
      <c r="E25" s="82">
        <f>AVERAGE(E10:E23)</f>
        <v>549.87324679364281</v>
      </c>
      <c r="F25" s="82">
        <v>0</v>
      </c>
      <c r="G25" s="82">
        <f>AVERAGE(G10:G23)</f>
        <v>2009.738688054357</v>
      </c>
      <c r="H25" s="82">
        <f t="shared" si="8"/>
        <v>4.2316201525714385</v>
      </c>
      <c r="I25" s="82">
        <f t="shared" si="8"/>
        <v>63.566913107142845</v>
      </c>
      <c r="J25" s="82">
        <v>0</v>
      </c>
      <c r="K25" s="82">
        <f t="shared" si="8"/>
        <v>0.18317383899999998</v>
      </c>
      <c r="L25" s="82">
        <f t="shared" si="8"/>
        <v>0</v>
      </c>
      <c r="M25" s="82">
        <f t="shared" si="8"/>
        <v>0</v>
      </c>
      <c r="N25" s="82">
        <f t="shared" si="8"/>
        <v>0</v>
      </c>
      <c r="O25" s="83">
        <f t="shared" si="8"/>
        <v>2627.5936419467139</v>
      </c>
      <c r="P25" s="83">
        <f>AVERAGE(P10:P23)</f>
        <v>286.03844194671456</v>
      </c>
      <c r="Q25" s="155"/>
    </row>
    <row r="26" spans="1:18" x14ac:dyDescent="0.4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18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56"/>
    </row>
    <row r="28" spans="1:18" x14ac:dyDescent="0.4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56"/>
    </row>
    <row r="29" spans="1:18" x14ac:dyDescent="0.4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44">
        <v>372823893.5</v>
      </c>
      <c r="M29" s="1"/>
      <c r="N29" s="1"/>
      <c r="O29" s="1"/>
      <c r="P29" s="1"/>
      <c r="Q29" s="156"/>
    </row>
    <row r="30" spans="1:18" x14ac:dyDescent="0.4">
      <c r="B30" s="5"/>
      <c r="C30" s="1"/>
      <c r="D30" s="1"/>
      <c r="E30" s="1"/>
      <c r="F30" s="1"/>
      <c r="G30" s="1"/>
      <c r="H30" s="1"/>
      <c r="I30" s="1"/>
      <c r="J30" s="1"/>
      <c r="K30" s="144">
        <v>158798300</v>
      </c>
      <c r="M30" s="1"/>
      <c r="N30" s="22" t="s">
        <v>35</v>
      </c>
      <c r="O30" s="22"/>
      <c r="P30" s="22"/>
      <c r="Q30" s="156"/>
    </row>
    <row r="31" spans="1:18" x14ac:dyDescent="0.4">
      <c r="B31" s="5"/>
      <c r="C31" s="1"/>
      <c r="D31" s="1"/>
      <c r="E31" s="1"/>
      <c r="F31" s="1"/>
      <c r="G31" s="1"/>
      <c r="H31" s="22"/>
      <c r="I31" s="22"/>
      <c r="J31" s="22"/>
      <c r="K31" s="145">
        <v>53382</v>
      </c>
      <c r="M31" s="22"/>
      <c r="N31" s="22"/>
      <c r="O31" s="22"/>
      <c r="P31" s="22"/>
      <c r="Q31" s="156"/>
    </row>
    <row r="32" spans="1:18" x14ac:dyDescent="0.4">
      <c r="B32" s="5"/>
      <c r="C32" s="1"/>
      <c r="D32" s="1"/>
      <c r="E32" s="1"/>
      <c r="F32" s="1"/>
      <c r="G32" s="1"/>
      <c r="H32" s="22"/>
      <c r="I32" s="22"/>
      <c r="J32" s="22"/>
      <c r="K32" s="22">
        <f>SUM(K29:K31)/10^7</f>
        <v>53.167557549999998</v>
      </c>
      <c r="L32" s="22"/>
      <c r="M32" s="22"/>
      <c r="N32" s="22"/>
      <c r="O32" s="22"/>
      <c r="P32" s="22"/>
    </row>
    <row r="33" spans="2:16" x14ac:dyDescent="0.4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</row>
    <row r="34" spans="2:16" x14ac:dyDescent="0.4">
      <c r="B34" s="5" t="s">
        <v>8</v>
      </c>
      <c r="H34" s="144"/>
      <c r="N34" s="22" t="s">
        <v>10</v>
      </c>
    </row>
    <row r="35" spans="2:16" x14ac:dyDescent="0.4">
      <c r="B35" s="14"/>
      <c r="H35" s="144"/>
    </row>
    <row r="36" spans="2:16" x14ac:dyDescent="0.4">
      <c r="B36" s="14"/>
      <c r="H36" s="144"/>
    </row>
    <row r="37" spans="2:16" x14ac:dyDescent="0.4">
      <c r="B37" s="14"/>
    </row>
  </sheetData>
  <pageMargins left="0.7" right="0.7" top="0.75" bottom="0.75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B1" zoomScale="50" zoomScaleNormal="50" workbookViewId="0">
      <selection activeCell="L2" sqref="L2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</cols>
  <sheetData>
    <row r="1" spans="1:18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18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161">
        <f>C10*18/100</f>
        <v>2368.6884</v>
      </c>
      <c r="M2" s="84"/>
      <c r="N2" s="85"/>
      <c r="O2" s="85"/>
      <c r="P2" s="85"/>
    </row>
    <row r="3" spans="1:18" x14ac:dyDescent="0.4">
      <c r="B3" s="45" t="s">
        <v>52</v>
      </c>
      <c r="C3" s="1"/>
      <c r="D3" s="1"/>
      <c r="E3" s="85"/>
      <c r="F3" s="8"/>
      <c r="G3" s="8"/>
      <c r="H3" s="8"/>
      <c r="I3" s="8"/>
      <c r="J3" s="8"/>
      <c r="K3" s="85"/>
      <c r="L3" s="8"/>
      <c r="M3" s="8"/>
      <c r="N3" s="8"/>
      <c r="O3" s="8"/>
      <c r="P3" s="85"/>
    </row>
    <row r="4" spans="1:18" ht="22.5" customHeight="1" x14ac:dyDescent="0.45">
      <c r="B4" s="46" t="s">
        <v>13</v>
      </c>
      <c r="C4" s="1"/>
      <c r="D4" s="17"/>
      <c r="E4" s="15"/>
      <c r="F4" s="15"/>
      <c r="G4" s="47" t="s">
        <v>162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18" x14ac:dyDescent="0.4">
      <c r="B5" s="45" t="s">
        <v>50</v>
      </c>
      <c r="C5" s="1"/>
      <c r="D5" s="157"/>
      <c r="E5" s="158"/>
      <c r="F5" s="11"/>
      <c r="G5" s="11"/>
      <c r="H5" s="11"/>
      <c r="I5" s="100"/>
      <c r="J5" s="11"/>
      <c r="K5" s="11"/>
      <c r="L5" s="2"/>
      <c r="M5" s="2"/>
      <c r="N5" s="2"/>
      <c r="O5" s="2"/>
      <c r="P5" s="2"/>
      <c r="Q5" s="149"/>
    </row>
    <row r="6" spans="1:18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18" x14ac:dyDescent="0.4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18" s="33" customFormat="1" ht="126" customHeight="1" x14ac:dyDescent="0.25">
      <c r="B8" s="34" t="s">
        <v>21</v>
      </c>
      <c r="C8" s="35" t="s">
        <v>163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18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18" ht="29.25" customHeight="1" x14ac:dyDescent="0.4">
      <c r="B10" s="42">
        <v>43974</v>
      </c>
      <c r="C10" s="51">
        <v>13159.38</v>
      </c>
      <c r="D10" s="51">
        <v>2368.6884</v>
      </c>
      <c r="E10" s="51">
        <v>544.40117629899999</v>
      </c>
      <c r="F10" s="51">
        <v>0</v>
      </c>
      <c r="G10" s="51">
        <v>1960.7415148039997</v>
      </c>
      <c r="H10" s="51">
        <v>4.5473608982857376</v>
      </c>
      <c r="I10" s="51">
        <v>54.509185049999999</v>
      </c>
      <c r="J10" s="51">
        <v>0</v>
      </c>
      <c r="K10" s="51">
        <v>0.18629348600000001</v>
      </c>
      <c r="L10" s="51">
        <v>0</v>
      </c>
      <c r="M10" s="51">
        <v>0</v>
      </c>
      <c r="N10" s="51">
        <v>0</v>
      </c>
      <c r="O10" s="49">
        <f t="shared" ref="O10:O16" si="0">SUM(E10:N10)</f>
        <v>2564.3855305372854</v>
      </c>
      <c r="P10" s="49">
        <f t="shared" ref="P10:P23" si="1">O10-D10</f>
        <v>195.69713053728537</v>
      </c>
      <c r="Q10" s="155">
        <f>ROUND((O10/C10%),4)</f>
        <v>19.487100000000002</v>
      </c>
      <c r="R10" s="148">
        <f t="shared" ref="R10:R23" si="2">(O10*10^7)/10^5</f>
        <v>256438.55305372854</v>
      </c>
    </row>
    <row r="11" spans="1:18" ht="29.25" customHeight="1" x14ac:dyDescent="0.4">
      <c r="B11" s="42">
        <f>B10+1</f>
        <v>43975</v>
      </c>
      <c r="C11" s="51">
        <v>13159.38</v>
      </c>
      <c r="D11" s="51">
        <v>2368.6884</v>
      </c>
      <c r="E11" s="51">
        <v>544.38585261399999</v>
      </c>
      <c r="F11" s="51">
        <v>0</v>
      </c>
      <c r="G11" s="51">
        <v>1960.9997297490002</v>
      </c>
      <c r="H11" s="51">
        <v>4.5473608982857376</v>
      </c>
      <c r="I11" s="51">
        <v>54.067675049999998</v>
      </c>
      <c r="J11" s="51">
        <v>0</v>
      </c>
      <c r="K11" s="51">
        <v>0.18629348600000001</v>
      </c>
      <c r="L11" s="51">
        <v>0</v>
      </c>
      <c r="M11" s="51">
        <v>0</v>
      </c>
      <c r="N11" s="51">
        <v>0</v>
      </c>
      <c r="O11" s="49">
        <f t="shared" si="0"/>
        <v>2564.186911797286</v>
      </c>
      <c r="P11" s="49">
        <f t="shared" si="1"/>
        <v>195.49851179728603</v>
      </c>
      <c r="Q11" s="155">
        <f>ROUND((O11/C11%),4)</f>
        <v>19.485600000000002</v>
      </c>
      <c r="R11" s="148">
        <f t="shared" si="2"/>
        <v>256418.69117972857</v>
      </c>
    </row>
    <row r="12" spans="1:18" ht="29.25" customHeight="1" x14ac:dyDescent="0.4">
      <c r="B12" s="42">
        <f>B11+1</f>
        <v>43976</v>
      </c>
      <c r="C12" s="51">
        <v>13159.38</v>
      </c>
      <c r="D12" s="51">
        <v>2368.6884</v>
      </c>
      <c r="E12" s="51">
        <v>544.37052892899999</v>
      </c>
      <c r="F12" s="51">
        <v>0</v>
      </c>
      <c r="G12" s="51">
        <v>1961.2579446950001</v>
      </c>
      <c r="H12" s="51">
        <v>4.5473608982857376</v>
      </c>
      <c r="I12" s="51">
        <v>53.806989049999999</v>
      </c>
      <c r="J12" s="51">
        <v>0</v>
      </c>
      <c r="K12" s="51">
        <v>0.18629348600000001</v>
      </c>
      <c r="L12" s="51">
        <v>0</v>
      </c>
      <c r="M12" s="51">
        <v>0</v>
      </c>
      <c r="N12" s="51">
        <v>0</v>
      </c>
      <c r="O12" s="49">
        <f t="shared" si="0"/>
        <v>2564.1691170582858</v>
      </c>
      <c r="P12" s="49">
        <f t="shared" si="1"/>
        <v>195.48071705828579</v>
      </c>
      <c r="Q12" s="155">
        <f t="shared" ref="Q12:Q23" si="3">ROUND((O12/C12%),4)</f>
        <v>19.485499999999998</v>
      </c>
      <c r="R12" s="148">
        <f t="shared" si="2"/>
        <v>256416.91170582859</v>
      </c>
    </row>
    <row r="13" spans="1:18" ht="29.25" customHeight="1" x14ac:dyDescent="0.4">
      <c r="B13" s="42">
        <f t="shared" ref="B13:B23" si="4">B12+1</f>
        <v>43977</v>
      </c>
      <c r="C13" s="51">
        <v>13159.38</v>
      </c>
      <c r="D13" s="51">
        <v>2368.6884</v>
      </c>
      <c r="E13" s="51">
        <v>594.35520524399999</v>
      </c>
      <c r="F13" s="51">
        <v>0</v>
      </c>
      <c r="G13" s="51">
        <v>2051.3226865400002</v>
      </c>
      <c r="H13" s="51">
        <v>4.5473608982857376</v>
      </c>
      <c r="I13" s="51">
        <v>57.116426349999998</v>
      </c>
      <c r="J13" s="51">
        <v>0</v>
      </c>
      <c r="K13" s="51">
        <v>0.20625808600000001</v>
      </c>
      <c r="L13" s="51">
        <v>0</v>
      </c>
      <c r="M13" s="51">
        <v>0</v>
      </c>
      <c r="N13" s="51">
        <v>0</v>
      </c>
      <c r="O13" s="49">
        <f t="shared" si="0"/>
        <v>2707.547937118286</v>
      </c>
      <c r="P13" s="49">
        <f t="shared" si="1"/>
        <v>338.85953711828597</v>
      </c>
      <c r="Q13" s="155">
        <f t="shared" si="3"/>
        <v>20.574999999999999</v>
      </c>
      <c r="R13" s="148">
        <f t="shared" si="2"/>
        <v>270754.79371182859</v>
      </c>
    </row>
    <row r="14" spans="1:18" ht="29.25" customHeight="1" x14ac:dyDescent="0.4">
      <c r="B14" s="42">
        <f t="shared" si="4"/>
        <v>43978</v>
      </c>
      <c r="C14" s="51">
        <v>13159.38</v>
      </c>
      <c r="D14" s="51">
        <v>2368.6884</v>
      </c>
      <c r="E14" s="51">
        <v>594.33988155899999</v>
      </c>
      <c r="F14" s="51">
        <v>0</v>
      </c>
      <c r="G14" s="51">
        <v>2120.6184319080007</v>
      </c>
      <c r="H14" s="51">
        <v>4.5473608982857376</v>
      </c>
      <c r="I14" s="51">
        <v>49.193518150000003</v>
      </c>
      <c r="J14" s="51">
        <v>0</v>
      </c>
      <c r="K14" s="51">
        <v>0.12624038600000001</v>
      </c>
      <c r="L14" s="51">
        <v>0</v>
      </c>
      <c r="M14" s="51">
        <v>0</v>
      </c>
      <c r="N14" s="51">
        <v>0</v>
      </c>
      <c r="O14" s="49">
        <f t="shared" si="0"/>
        <v>2768.8254329012861</v>
      </c>
      <c r="P14" s="49">
        <f t="shared" si="1"/>
        <v>400.13703290128615</v>
      </c>
      <c r="Q14" s="155">
        <f t="shared" si="3"/>
        <v>21.040700000000001</v>
      </c>
      <c r="R14" s="148">
        <f t="shared" si="2"/>
        <v>276882.54329012864</v>
      </c>
    </row>
    <row r="15" spans="1:18" ht="29.25" customHeight="1" x14ac:dyDescent="0.4">
      <c r="A15" s="90"/>
      <c r="B15" s="42">
        <f t="shared" si="4"/>
        <v>43979</v>
      </c>
      <c r="C15" s="51">
        <v>13159.38</v>
      </c>
      <c r="D15" s="51">
        <v>2368.6884</v>
      </c>
      <c r="E15" s="51">
        <v>814.32455787399999</v>
      </c>
      <c r="F15" s="51">
        <v>0</v>
      </c>
      <c r="G15" s="51">
        <v>1944.724194702</v>
      </c>
      <c r="H15" s="51">
        <v>4.5473608982857376</v>
      </c>
      <c r="I15" s="51">
        <v>47.124903449999998</v>
      </c>
      <c r="J15" s="51">
        <v>0</v>
      </c>
      <c r="K15" s="51">
        <v>0.21616073599999999</v>
      </c>
      <c r="L15" s="51">
        <v>0</v>
      </c>
      <c r="M15" s="51">
        <v>0</v>
      </c>
      <c r="N15" s="51">
        <v>0</v>
      </c>
      <c r="O15" s="49">
        <f t="shared" si="0"/>
        <v>2810.9371776602857</v>
      </c>
      <c r="P15" s="49">
        <f t="shared" si="1"/>
        <v>442.24877766028567</v>
      </c>
      <c r="Q15" s="155">
        <f t="shared" si="3"/>
        <v>21.360700000000001</v>
      </c>
      <c r="R15" s="148">
        <f t="shared" si="2"/>
        <v>281093.71776602854</v>
      </c>
    </row>
    <row r="16" spans="1:18" ht="29.25" customHeight="1" x14ac:dyDescent="0.4">
      <c r="A16" s="90"/>
      <c r="B16" s="42">
        <f t="shared" si="4"/>
        <v>43980</v>
      </c>
      <c r="C16" s="51">
        <v>13159.38</v>
      </c>
      <c r="D16" s="51">
        <v>2368.6884</v>
      </c>
      <c r="E16" s="51">
        <v>914.30923418899999</v>
      </c>
      <c r="F16" s="51">
        <v>0</v>
      </c>
      <c r="G16" s="51">
        <v>1944.9735474970005</v>
      </c>
      <c r="H16" s="51">
        <v>4.5473608982857376</v>
      </c>
      <c r="I16" s="51">
        <v>47.575466050000003</v>
      </c>
      <c r="J16" s="51">
        <v>0</v>
      </c>
      <c r="K16" s="51">
        <v>0.10308374100000001</v>
      </c>
      <c r="L16" s="51">
        <v>0</v>
      </c>
      <c r="M16" s="51">
        <v>0</v>
      </c>
      <c r="N16" s="51">
        <v>0</v>
      </c>
      <c r="O16" s="49">
        <f t="shared" si="0"/>
        <v>2911.508692375286</v>
      </c>
      <c r="P16" s="49">
        <f t="shared" si="1"/>
        <v>542.82029237528604</v>
      </c>
      <c r="Q16" s="155">
        <f t="shared" si="3"/>
        <v>22.125</v>
      </c>
      <c r="R16" s="148">
        <f t="shared" si="2"/>
        <v>291150.86923752859</v>
      </c>
    </row>
    <row r="17" spans="1:18" ht="29.25" customHeight="1" x14ac:dyDescent="0.4">
      <c r="A17" s="90"/>
      <c r="B17" s="42">
        <f t="shared" si="4"/>
        <v>43981</v>
      </c>
      <c r="C17" s="51">
        <v>13159.38</v>
      </c>
      <c r="D17" s="51">
        <v>2368.6884</v>
      </c>
      <c r="E17" s="51">
        <v>914.29391050400011</v>
      </c>
      <c r="F17" s="51">
        <v>0</v>
      </c>
      <c r="G17" s="51">
        <v>1945.2229002900001</v>
      </c>
      <c r="H17" s="51">
        <v>4.5473608982857376</v>
      </c>
      <c r="I17" s="51">
        <v>46.419361449999997</v>
      </c>
      <c r="J17" s="51">
        <v>0</v>
      </c>
      <c r="K17" s="51">
        <v>0.16726243600000001</v>
      </c>
      <c r="L17" s="51">
        <v>0</v>
      </c>
      <c r="M17" s="51">
        <v>0</v>
      </c>
      <c r="N17" s="51">
        <v>0</v>
      </c>
      <c r="O17" s="49">
        <f t="shared" ref="O17:O23" si="5">SUM(E17:N17)</f>
        <v>2910.6507955782859</v>
      </c>
      <c r="P17" s="49">
        <f t="shared" si="1"/>
        <v>541.96239557828585</v>
      </c>
      <c r="Q17" s="155">
        <f t="shared" si="3"/>
        <v>22.118400000000001</v>
      </c>
      <c r="R17" s="148">
        <f t="shared" si="2"/>
        <v>291065.07955782861</v>
      </c>
    </row>
    <row r="18" spans="1:18" ht="29.25" customHeight="1" x14ac:dyDescent="0.4">
      <c r="A18" s="90"/>
      <c r="B18" s="42">
        <f t="shared" si="4"/>
        <v>43982</v>
      </c>
      <c r="C18" s="51">
        <v>13159.38</v>
      </c>
      <c r="D18" s="51">
        <v>2368.6884</v>
      </c>
      <c r="E18" s="51">
        <v>914.278586819</v>
      </c>
      <c r="F18" s="51">
        <v>0</v>
      </c>
      <c r="G18" s="51">
        <v>1945.4722530849999</v>
      </c>
      <c r="H18" s="51">
        <v>4.5473608982857376</v>
      </c>
      <c r="I18" s="51">
        <v>46.726814249999997</v>
      </c>
      <c r="J18" s="51">
        <v>0</v>
      </c>
      <c r="K18" s="51">
        <v>0.16726243600000001</v>
      </c>
      <c r="L18" s="51">
        <v>0</v>
      </c>
      <c r="M18" s="51">
        <v>0</v>
      </c>
      <c r="N18" s="51">
        <v>0</v>
      </c>
      <c r="O18" s="49">
        <f t="shared" si="5"/>
        <v>2911.1922774882855</v>
      </c>
      <c r="P18" s="49">
        <f t="shared" si="1"/>
        <v>542.50387748828553</v>
      </c>
      <c r="Q18" s="155">
        <f t="shared" si="3"/>
        <v>22.122599999999998</v>
      </c>
      <c r="R18" s="148">
        <f t="shared" si="2"/>
        <v>291119.22774882853</v>
      </c>
    </row>
    <row r="19" spans="1:18" ht="29.25" customHeight="1" x14ac:dyDescent="0.4">
      <c r="A19" s="90"/>
      <c r="B19" s="42">
        <f t="shared" si="4"/>
        <v>43983</v>
      </c>
      <c r="C19" s="51">
        <v>13159.38</v>
      </c>
      <c r="D19" s="51">
        <v>2368.6884</v>
      </c>
      <c r="E19" s="51">
        <v>964.263263134</v>
      </c>
      <c r="F19" s="51">
        <v>0</v>
      </c>
      <c r="G19" s="51">
        <v>1945.7216058780007</v>
      </c>
      <c r="H19" s="51">
        <v>4.5473608982857376</v>
      </c>
      <c r="I19" s="51">
        <v>42.952205149999998</v>
      </c>
      <c r="J19" s="51">
        <v>0</v>
      </c>
      <c r="K19" s="51">
        <v>0.24723588599999999</v>
      </c>
      <c r="L19" s="51">
        <v>0</v>
      </c>
      <c r="M19" s="51">
        <v>0</v>
      </c>
      <c r="N19" s="51">
        <v>0</v>
      </c>
      <c r="O19" s="49">
        <f t="shared" si="5"/>
        <v>2957.7316709462862</v>
      </c>
      <c r="P19" s="49">
        <f t="shared" si="1"/>
        <v>589.04327094628616</v>
      </c>
      <c r="Q19" s="155">
        <f t="shared" si="3"/>
        <v>22.476199999999999</v>
      </c>
      <c r="R19" s="148">
        <f t="shared" si="2"/>
        <v>295773.16709462862</v>
      </c>
    </row>
    <row r="20" spans="1:18" ht="29.25" customHeight="1" x14ac:dyDescent="0.4">
      <c r="A20" s="90"/>
      <c r="B20" s="42">
        <f t="shared" si="4"/>
        <v>43984</v>
      </c>
      <c r="C20" s="51">
        <v>13159.38</v>
      </c>
      <c r="D20" s="51">
        <v>2368.6884</v>
      </c>
      <c r="E20" s="51">
        <v>789.247939449</v>
      </c>
      <c r="F20" s="51">
        <v>0</v>
      </c>
      <c r="G20" s="51">
        <v>1945.970958673</v>
      </c>
      <c r="H20" s="51">
        <v>4.5473608982857376</v>
      </c>
      <c r="I20" s="51">
        <v>41.178298650000002</v>
      </c>
      <c r="J20" s="51">
        <v>0</v>
      </c>
      <c r="K20" s="51">
        <v>0.31718278599999999</v>
      </c>
      <c r="L20" s="51">
        <v>0</v>
      </c>
      <c r="M20" s="51">
        <v>0</v>
      </c>
      <c r="N20" s="51">
        <v>0</v>
      </c>
      <c r="O20" s="49">
        <f t="shared" si="5"/>
        <v>2781.2617404562861</v>
      </c>
      <c r="P20" s="49">
        <f t="shared" si="1"/>
        <v>412.57334045628613</v>
      </c>
      <c r="Q20" s="155">
        <f t="shared" si="3"/>
        <v>21.135200000000001</v>
      </c>
      <c r="R20" s="148">
        <f t="shared" si="2"/>
        <v>278126.17404562864</v>
      </c>
    </row>
    <row r="21" spans="1:18" ht="29.25" customHeight="1" x14ac:dyDescent="0.4">
      <c r="A21" s="90"/>
      <c r="B21" s="42">
        <f t="shared" si="4"/>
        <v>43985</v>
      </c>
      <c r="C21" s="51">
        <v>13159.38</v>
      </c>
      <c r="D21" s="51">
        <v>2368.6884</v>
      </c>
      <c r="E21" s="58">
        <v>829.232615764</v>
      </c>
      <c r="F21" s="58">
        <v>0</v>
      </c>
      <c r="G21" s="58">
        <v>1946.2203114659999</v>
      </c>
      <c r="H21" s="58">
        <v>4.5473608982857376</v>
      </c>
      <c r="I21" s="51">
        <v>40.065719549999997</v>
      </c>
      <c r="J21" s="51">
        <v>0</v>
      </c>
      <c r="K21" s="51">
        <v>0.12282920600000001</v>
      </c>
      <c r="L21" s="51">
        <v>0</v>
      </c>
      <c r="M21" s="51">
        <v>0</v>
      </c>
      <c r="N21" s="51">
        <v>0</v>
      </c>
      <c r="O21" s="49">
        <f t="shared" si="5"/>
        <v>2820.1888368842851</v>
      </c>
      <c r="P21" s="49">
        <f t="shared" si="1"/>
        <v>451.50043688428514</v>
      </c>
      <c r="Q21" s="155">
        <f>ROUND((O21/C21%),4)</f>
        <v>21.431000000000001</v>
      </c>
      <c r="R21" s="148">
        <f t="shared" si="2"/>
        <v>282018.8836884285</v>
      </c>
    </row>
    <row r="22" spans="1:18" ht="29.25" customHeight="1" x14ac:dyDescent="0.4">
      <c r="A22" s="90"/>
      <c r="B22" s="42">
        <f t="shared" si="4"/>
        <v>43986</v>
      </c>
      <c r="C22" s="51">
        <v>13159.38</v>
      </c>
      <c r="D22" s="51">
        <v>2368.6884</v>
      </c>
      <c r="E22" s="58">
        <v>1264.2172920790001</v>
      </c>
      <c r="F22" s="58">
        <v>0</v>
      </c>
      <c r="G22" s="58">
        <v>1971.241530214</v>
      </c>
      <c r="H22" s="58">
        <v>4.5473608982857376</v>
      </c>
      <c r="I22" s="58">
        <v>39.510923849999998</v>
      </c>
      <c r="J22" s="58">
        <v>0</v>
      </c>
      <c r="K22" s="58">
        <v>0.182793806</v>
      </c>
      <c r="L22" s="58">
        <v>0</v>
      </c>
      <c r="M22" s="58">
        <v>0</v>
      </c>
      <c r="N22" s="58">
        <v>0</v>
      </c>
      <c r="O22" s="52">
        <f t="shared" si="5"/>
        <v>3279.6999008472858</v>
      </c>
      <c r="P22" s="52">
        <f t="shared" si="1"/>
        <v>911.01150084728579</v>
      </c>
      <c r="Q22" s="155">
        <f t="shared" si="3"/>
        <v>24.922899999999998</v>
      </c>
      <c r="R22" s="148">
        <f t="shared" si="2"/>
        <v>327969.99008472858</v>
      </c>
    </row>
    <row r="23" spans="1:18" ht="29.25" customHeight="1" x14ac:dyDescent="0.4">
      <c r="A23" s="90"/>
      <c r="B23" s="42">
        <f t="shared" si="4"/>
        <v>43987</v>
      </c>
      <c r="C23" s="51">
        <v>13159.38</v>
      </c>
      <c r="D23" s="51">
        <v>2368.6884</v>
      </c>
      <c r="E23" s="51">
        <v>1099.201968394</v>
      </c>
      <c r="F23" s="51">
        <v>0</v>
      </c>
      <c r="G23" s="51">
        <v>2070.6731500729998</v>
      </c>
      <c r="H23" s="58">
        <v>4.5473608982857376</v>
      </c>
      <c r="I23" s="51">
        <v>44.179383350000002</v>
      </c>
      <c r="J23" s="51">
        <v>0</v>
      </c>
      <c r="K23" s="51">
        <v>7.7580076999999997E-2</v>
      </c>
      <c r="L23" s="51">
        <v>0</v>
      </c>
      <c r="M23" s="51">
        <v>0</v>
      </c>
      <c r="N23" s="51">
        <v>0</v>
      </c>
      <c r="O23" s="49">
        <f t="shared" si="5"/>
        <v>3218.679442792286</v>
      </c>
      <c r="P23" s="49">
        <f t="shared" si="1"/>
        <v>849.99104279228595</v>
      </c>
      <c r="Q23" s="155">
        <f t="shared" si="3"/>
        <v>24.459199999999999</v>
      </c>
      <c r="R23" s="148">
        <f t="shared" si="2"/>
        <v>321867.94427922857</v>
      </c>
    </row>
    <row r="24" spans="1:18" ht="29.25" customHeight="1" x14ac:dyDescent="0.4">
      <c r="A24" s="90"/>
      <c r="B24" s="42" t="s">
        <v>4</v>
      </c>
      <c r="C24" s="51">
        <v>0</v>
      </c>
      <c r="D24" s="51">
        <f t="shared" ref="D24:O24" si="6">SUM(D10:D23)</f>
        <v>33161.637599999995</v>
      </c>
      <c r="E24" s="51">
        <f>SUM(E10:E23)</f>
        <v>11325.222012851</v>
      </c>
      <c r="F24" s="51">
        <f>SUM(F10:F23)</f>
        <v>0</v>
      </c>
      <c r="G24" s="51">
        <f>SUM(G10:G23)</f>
        <v>27715.160759573999</v>
      </c>
      <c r="H24" s="51">
        <f t="shared" si="6"/>
        <v>63.663052576000332</v>
      </c>
      <c r="I24" s="51">
        <f t="shared" si="6"/>
        <v>664.42686939999999</v>
      </c>
      <c r="J24" s="51">
        <f t="shared" si="6"/>
        <v>0</v>
      </c>
      <c r="K24" s="51">
        <f t="shared" si="6"/>
        <v>2.4927700399999999</v>
      </c>
      <c r="L24" s="51">
        <f t="shared" si="6"/>
        <v>0</v>
      </c>
      <c r="M24" s="51">
        <f t="shared" si="6"/>
        <v>0</v>
      </c>
      <c r="N24" s="51">
        <f t="shared" si="6"/>
        <v>0</v>
      </c>
      <c r="O24" s="49">
        <f t="shared" si="6"/>
        <v>39770.965464441004</v>
      </c>
      <c r="P24" s="49">
        <f>SUM(P10:P23)</f>
        <v>6609.327864441002</v>
      </c>
      <c r="Q24" s="155"/>
    </row>
    <row r="25" spans="1:18" ht="29.25" customHeight="1" x14ac:dyDescent="0.4">
      <c r="A25" s="90"/>
      <c r="B25" s="42" t="s">
        <v>3</v>
      </c>
      <c r="C25" s="51"/>
      <c r="D25" s="51">
        <f t="shared" ref="D25:O25" si="7">AVERAGE(D10:D23)</f>
        <v>2368.6883999999995</v>
      </c>
      <c r="E25" s="51">
        <f>AVERAGE(E10:E23)</f>
        <v>808.94442948935716</v>
      </c>
      <c r="F25" s="51">
        <v>0</v>
      </c>
      <c r="G25" s="51">
        <f>AVERAGE(G10:G23)</f>
        <v>1979.6543399695713</v>
      </c>
      <c r="H25" s="51">
        <f t="shared" si="7"/>
        <v>4.5473608982857376</v>
      </c>
      <c r="I25" s="51">
        <f t="shared" si="7"/>
        <v>47.459062099999997</v>
      </c>
      <c r="J25" s="51">
        <v>0</v>
      </c>
      <c r="K25" s="51">
        <f t="shared" si="7"/>
        <v>0.17805500285714285</v>
      </c>
      <c r="L25" s="51">
        <f t="shared" si="7"/>
        <v>0</v>
      </c>
      <c r="M25" s="51">
        <f t="shared" si="7"/>
        <v>0</v>
      </c>
      <c r="N25" s="51">
        <f t="shared" si="7"/>
        <v>0</v>
      </c>
      <c r="O25" s="49">
        <f t="shared" si="7"/>
        <v>2840.7832474600718</v>
      </c>
      <c r="P25" s="49">
        <f>AVERAGE(P10:P23)</f>
        <v>472.09484746007155</v>
      </c>
      <c r="Q25" s="155"/>
    </row>
    <row r="26" spans="1:18" x14ac:dyDescent="0.4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18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56"/>
    </row>
    <row r="28" spans="1:18" x14ac:dyDescent="0.4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56"/>
    </row>
    <row r="29" spans="1:18" x14ac:dyDescent="0.4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59">
        <v>320094010.5</v>
      </c>
      <c r="M29" s="1"/>
      <c r="N29" s="1"/>
      <c r="O29" s="1"/>
      <c r="P29" s="1"/>
      <c r="Q29" s="156"/>
    </row>
    <row r="30" spans="1:18" x14ac:dyDescent="0.4">
      <c r="B30" s="5"/>
      <c r="C30" s="1"/>
      <c r="D30" s="1"/>
      <c r="E30" s="1"/>
      <c r="F30" s="1"/>
      <c r="G30" s="1"/>
      <c r="H30" s="1"/>
      <c r="I30" s="1"/>
      <c r="J30" s="1"/>
      <c r="K30" s="159">
        <v>121632800</v>
      </c>
      <c r="M30" s="1"/>
      <c r="N30" s="22" t="s">
        <v>35</v>
      </c>
      <c r="O30" s="22"/>
      <c r="P30" s="22"/>
      <c r="Q30" s="156"/>
    </row>
    <row r="31" spans="1:18" x14ac:dyDescent="0.4">
      <c r="B31" s="5"/>
      <c r="C31" s="1"/>
      <c r="D31" s="1"/>
      <c r="E31" s="1"/>
      <c r="F31" s="1"/>
      <c r="G31" s="1"/>
      <c r="H31" s="22"/>
      <c r="I31" s="22"/>
      <c r="J31" s="22"/>
      <c r="K31" s="160">
        <v>67023</v>
      </c>
      <c r="M31" s="22"/>
      <c r="N31" s="22"/>
      <c r="O31" s="22"/>
      <c r="P31" s="22"/>
      <c r="Q31" s="156"/>
    </row>
    <row r="32" spans="1:18" x14ac:dyDescent="0.4">
      <c r="B32" s="5"/>
      <c r="C32" s="1"/>
      <c r="D32" s="1"/>
      <c r="E32" s="1"/>
      <c r="F32" s="1"/>
      <c r="G32" s="1"/>
      <c r="H32" s="22"/>
      <c r="I32" s="22"/>
      <c r="J32" s="22"/>
      <c r="K32" s="22">
        <f>SUM(K29:K31)/10^7</f>
        <v>44.179383350000002</v>
      </c>
      <c r="L32" s="22"/>
      <c r="M32" s="22"/>
      <c r="N32" s="22"/>
      <c r="O32" s="22"/>
      <c r="P32" s="22"/>
    </row>
    <row r="33" spans="2:16" x14ac:dyDescent="0.4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</row>
    <row r="34" spans="2:16" x14ac:dyDescent="0.4">
      <c r="B34" s="5" t="s">
        <v>8</v>
      </c>
      <c r="H34" s="144"/>
      <c r="N34" s="22" t="s">
        <v>10</v>
      </c>
    </row>
    <row r="35" spans="2:16" x14ac:dyDescent="0.4">
      <c r="B35" s="14"/>
      <c r="H35" s="144"/>
    </row>
    <row r="36" spans="2:16" x14ac:dyDescent="0.4">
      <c r="B36" s="14"/>
      <c r="H36" s="144"/>
    </row>
    <row r="37" spans="2:16" x14ac:dyDescent="0.4">
      <c r="B37" s="1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3" tint="-0.249977111117893"/>
    <pageSetUpPr fitToPage="1"/>
  </sheetPr>
  <dimension ref="B1:Q37"/>
  <sheetViews>
    <sheetView showGridLines="0" topLeftCell="A22" zoomScale="55" zoomScaleNormal="55" workbookViewId="0">
      <selection activeCell="A12" sqref="A12:XFD12"/>
    </sheetView>
  </sheetViews>
  <sheetFormatPr defaultRowHeight="15" x14ac:dyDescent="0.25"/>
  <cols>
    <col min="2" max="2" width="17.7109375" customWidth="1"/>
    <col min="3" max="3" width="27.42578125" customWidth="1"/>
    <col min="4" max="4" width="23.28515625" customWidth="1"/>
    <col min="5" max="7" width="18.7109375" customWidth="1"/>
    <col min="8" max="8" width="30.85546875" customWidth="1"/>
    <col min="9" max="9" width="11.5703125" customWidth="1"/>
    <col min="10" max="10" width="12.85546875" customWidth="1"/>
    <col min="11" max="11" width="23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5.5703125" customWidth="1"/>
  </cols>
  <sheetData>
    <row r="1" spans="2:17" ht="23.25" x14ac:dyDescent="0.35">
      <c r="B1" s="45" t="s">
        <v>36</v>
      </c>
      <c r="C1" s="1"/>
      <c r="D1" s="1"/>
      <c r="E1" s="8"/>
      <c r="F1" s="25" t="s">
        <v>19</v>
      </c>
      <c r="G1" s="29"/>
      <c r="H1" s="29"/>
      <c r="I1" s="29"/>
      <c r="J1" s="29"/>
      <c r="K1" s="29"/>
      <c r="L1" s="30"/>
      <c r="M1" s="31"/>
      <c r="N1" s="8"/>
      <c r="O1" s="8"/>
      <c r="P1" s="8"/>
      <c r="Q1" s="1"/>
    </row>
    <row r="2" spans="2:17" ht="23.25" x14ac:dyDescent="0.35">
      <c r="B2" s="45" t="s">
        <v>1</v>
      </c>
      <c r="C2" s="1"/>
      <c r="D2" s="1"/>
      <c r="E2" s="8"/>
      <c r="F2" s="26" t="s">
        <v>20</v>
      </c>
      <c r="G2" s="29"/>
      <c r="H2" s="29"/>
      <c r="I2" s="29"/>
      <c r="J2" s="29"/>
      <c r="K2" s="29"/>
      <c r="L2" s="30"/>
      <c r="M2" s="31"/>
      <c r="N2" s="8"/>
      <c r="O2" s="8"/>
      <c r="P2" s="8"/>
      <c r="Q2" s="1"/>
    </row>
    <row r="3" spans="2:17" ht="21" x14ac:dyDescent="0.35">
      <c r="B3" s="45" t="s">
        <v>52</v>
      </c>
      <c r="C3" s="1"/>
      <c r="D3" s="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"/>
    </row>
    <row r="4" spans="2:17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54</v>
      </c>
      <c r="H4" s="2"/>
      <c r="I4" s="2"/>
      <c r="J4" s="2"/>
      <c r="K4" s="2"/>
      <c r="L4" s="2"/>
      <c r="M4" s="2"/>
      <c r="N4" s="2" t="s">
        <v>45</v>
      </c>
      <c r="O4" s="2"/>
      <c r="P4" s="2"/>
      <c r="Q4" s="3"/>
    </row>
    <row r="5" spans="2:17" ht="21" x14ac:dyDescent="0.35">
      <c r="B5" s="45" t="s">
        <v>50</v>
      </c>
      <c r="C5" s="1"/>
      <c r="D5" s="3"/>
      <c r="E5" s="2"/>
      <c r="F5" s="11"/>
      <c r="G5" s="11"/>
      <c r="H5" s="11"/>
      <c r="I5" s="11"/>
      <c r="J5" s="11"/>
      <c r="K5" s="11"/>
      <c r="L5" s="2"/>
      <c r="M5" s="2"/>
      <c r="N5" s="2"/>
      <c r="O5" s="2"/>
      <c r="P5" s="2"/>
      <c r="Q5" s="3"/>
    </row>
    <row r="6" spans="2:17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2:17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2:17" s="33" customFormat="1" ht="84" x14ac:dyDescent="0.25">
      <c r="B8" s="34" t="s">
        <v>21</v>
      </c>
      <c r="C8" s="35" t="s">
        <v>55</v>
      </c>
      <c r="D8" s="35" t="s">
        <v>23</v>
      </c>
      <c r="E8" s="34" t="s">
        <v>24</v>
      </c>
      <c r="F8" s="34" t="s">
        <v>25</v>
      </c>
      <c r="G8" s="34" t="s">
        <v>26</v>
      </c>
      <c r="H8" s="53" t="s">
        <v>27</v>
      </c>
      <c r="I8" s="54" t="s">
        <v>28</v>
      </c>
      <c r="J8" s="34" t="s">
        <v>15</v>
      </c>
      <c r="K8" s="57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2:17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2:17" ht="29.25" customHeight="1" x14ac:dyDescent="0.35">
      <c r="B10" s="42">
        <v>43232</v>
      </c>
      <c r="C10" s="51">
        <v>6431.47</v>
      </c>
      <c r="D10" s="49">
        <f t="shared" ref="D10:D23" si="0">C10*19.5%</f>
        <v>1254.1366500000001</v>
      </c>
      <c r="E10" s="51">
        <v>91.681477528000002</v>
      </c>
      <c r="F10" s="51">
        <v>0</v>
      </c>
      <c r="G10" s="51">
        <v>1727.5388328860001</v>
      </c>
      <c r="H10" s="51">
        <v>27.092800000000011</v>
      </c>
      <c r="I10" s="51">
        <v>21.682340199999999</v>
      </c>
      <c r="J10" s="51">
        <v>0</v>
      </c>
      <c r="K10" s="51">
        <v>9.9337275000000003E-2</v>
      </c>
      <c r="L10" s="51">
        <v>0</v>
      </c>
      <c r="M10" s="51">
        <v>0</v>
      </c>
      <c r="N10" s="51">
        <v>0</v>
      </c>
      <c r="O10" s="49">
        <f>SUM(E10:N10)</f>
        <v>1868.0947878890001</v>
      </c>
      <c r="P10" s="49">
        <f>O10-D10</f>
        <v>613.958137889</v>
      </c>
      <c r="Q10" s="7"/>
    </row>
    <row r="11" spans="2:17" ht="29.25" customHeight="1" x14ac:dyDescent="0.35">
      <c r="B11" s="42">
        <f>B10+1</f>
        <v>43233</v>
      </c>
      <c r="C11" s="51">
        <v>6431.47</v>
      </c>
      <c r="D11" s="49">
        <f t="shared" si="0"/>
        <v>1254.1366500000001</v>
      </c>
      <c r="E11" s="51">
        <v>91.680136703999992</v>
      </c>
      <c r="F11" s="51">
        <v>0</v>
      </c>
      <c r="G11" s="51">
        <v>1727.827553786</v>
      </c>
      <c r="H11" s="51">
        <v>27.092800000000011</v>
      </c>
      <c r="I11" s="51">
        <v>21.682340199999999</v>
      </c>
      <c r="J11" s="51">
        <v>0</v>
      </c>
      <c r="K11" s="51">
        <v>9.9337275000000003E-2</v>
      </c>
      <c r="L11" s="51">
        <v>0</v>
      </c>
      <c r="M11" s="51">
        <v>0</v>
      </c>
      <c r="N11" s="51">
        <v>0</v>
      </c>
      <c r="O11" s="49">
        <f t="shared" ref="O11:O23" si="1">SUM(E11:N11)</f>
        <v>1868.382167965</v>
      </c>
      <c r="P11" s="49">
        <f t="shared" ref="P11:P23" si="2">O11-D11</f>
        <v>614.24551796499986</v>
      </c>
      <c r="Q11" s="7"/>
    </row>
    <row r="12" spans="2:17" ht="29.25" customHeight="1" x14ac:dyDescent="0.35">
      <c r="B12" s="42">
        <f>B11+1</f>
        <v>43234</v>
      </c>
      <c r="C12" s="51">
        <v>6431.47</v>
      </c>
      <c r="D12" s="49">
        <f t="shared" si="0"/>
        <v>1254.1366500000001</v>
      </c>
      <c r="E12" s="51">
        <v>91.678795879999996</v>
      </c>
      <c r="F12" s="51">
        <v>0</v>
      </c>
      <c r="G12" s="51">
        <v>1728.1162746849998</v>
      </c>
      <c r="H12" s="51">
        <v>27.092800000000011</v>
      </c>
      <c r="I12" s="51">
        <v>23.1695636</v>
      </c>
      <c r="J12" s="51">
        <v>0</v>
      </c>
      <c r="K12" s="51">
        <v>0.23733727499999999</v>
      </c>
      <c r="L12" s="51">
        <v>0</v>
      </c>
      <c r="M12" s="51">
        <v>0</v>
      </c>
      <c r="N12" s="51">
        <v>0</v>
      </c>
      <c r="O12" s="49">
        <f t="shared" si="1"/>
        <v>1870.29477144</v>
      </c>
      <c r="P12" s="49">
        <f t="shared" si="2"/>
        <v>616.15812143999983</v>
      </c>
      <c r="Q12" s="7"/>
    </row>
    <row r="13" spans="2:17" ht="29.25" customHeight="1" x14ac:dyDescent="0.35">
      <c r="B13" s="42">
        <f t="shared" ref="B13:B23" si="3">B12+1</f>
        <v>43235</v>
      </c>
      <c r="C13" s="51">
        <v>6431.47</v>
      </c>
      <c r="D13" s="49">
        <f t="shared" si="0"/>
        <v>1254.1366500000001</v>
      </c>
      <c r="E13" s="51">
        <v>91.677455055999999</v>
      </c>
      <c r="F13" s="51">
        <v>0</v>
      </c>
      <c r="G13" s="51">
        <v>1728.4049955849998</v>
      </c>
      <c r="H13" s="51">
        <v>27.092800000000011</v>
      </c>
      <c r="I13" s="51">
        <v>22.1071232</v>
      </c>
      <c r="J13" s="51">
        <v>0</v>
      </c>
      <c r="K13" s="51">
        <v>0.23733727499999999</v>
      </c>
      <c r="L13" s="51">
        <v>0</v>
      </c>
      <c r="M13" s="51">
        <v>0</v>
      </c>
      <c r="N13" s="51">
        <v>0</v>
      </c>
      <c r="O13" s="49">
        <f t="shared" si="1"/>
        <v>1869.5197111159998</v>
      </c>
      <c r="P13" s="49">
        <f t="shared" si="2"/>
        <v>615.38306111599968</v>
      </c>
      <c r="Q13" s="7"/>
    </row>
    <row r="14" spans="2:17" ht="29.25" customHeight="1" x14ac:dyDescent="0.35">
      <c r="B14" s="42">
        <f t="shared" si="3"/>
        <v>43236</v>
      </c>
      <c r="C14" s="51">
        <v>6431.47</v>
      </c>
      <c r="D14" s="49">
        <f t="shared" si="0"/>
        <v>1254.1366500000001</v>
      </c>
      <c r="E14" s="51">
        <v>91.676114231999989</v>
      </c>
      <c r="F14" s="51">
        <v>0</v>
      </c>
      <c r="G14" s="51">
        <v>1728.6937164829999</v>
      </c>
      <c r="H14" s="51">
        <v>27.092800000000011</v>
      </c>
      <c r="I14" s="51">
        <v>16.674437999999999</v>
      </c>
      <c r="J14" s="51">
        <v>0</v>
      </c>
      <c r="K14" s="51">
        <v>0.23733727499999999</v>
      </c>
      <c r="L14" s="51">
        <v>0</v>
      </c>
      <c r="M14" s="51">
        <v>0</v>
      </c>
      <c r="N14" s="51">
        <v>0</v>
      </c>
      <c r="O14" s="49">
        <f t="shared" si="1"/>
        <v>1864.3744059899998</v>
      </c>
      <c r="P14" s="49">
        <f t="shared" si="2"/>
        <v>610.23775598999964</v>
      </c>
      <c r="Q14" s="7"/>
    </row>
    <row r="15" spans="2:17" ht="29.25" customHeight="1" x14ac:dyDescent="0.35">
      <c r="B15" s="42">
        <f t="shared" si="3"/>
        <v>43237</v>
      </c>
      <c r="C15" s="51">
        <v>6431.47</v>
      </c>
      <c r="D15" s="49">
        <f t="shared" si="0"/>
        <v>1254.1366500000001</v>
      </c>
      <c r="E15" s="51">
        <v>91.674773407999993</v>
      </c>
      <c r="F15" s="51">
        <v>0</v>
      </c>
      <c r="G15" s="51">
        <v>1702.0841106749999</v>
      </c>
      <c r="H15" s="51">
        <v>27.092800000000011</v>
      </c>
      <c r="I15" s="51">
        <v>23.0387223</v>
      </c>
      <c r="J15" s="51">
        <v>0</v>
      </c>
      <c r="K15" s="51">
        <v>0.23733727499999999</v>
      </c>
      <c r="L15" s="51">
        <v>0</v>
      </c>
      <c r="M15" s="51">
        <v>0</v>
      </c>
      <c r="N15" s="51">
        <v>0</v>
      </c>
      <c r="O15" s="49">
        <f t="shared" si="1"/>
        <v>1844.1277436579999</v>
      </c>
      <c r="P15" s="49">
        <f t="shared" si="2"/>
        <v>589.99109365799973</v>
      </c>
      <c r="Q15" s="7"/>
    </row>
    <row r="16" spans="2:17" ht="29.25" customHeight="1" x14ac:dyDescent="0.35">
      <c r="B16" s="42">
        <f t="shared" si="3"/>
        <v>43238</v>
      </c>
      <c r="C16" s="51">
        <v>6431.47</v>
      </c>
      <c r="D16" s="49">
        <f t="shared" si="0"/>
        <v>1254.1366500000001</v>
      </c>
      <c r="E16" s="51">
        <v>91.673432583999997</v>
      </c>
      <c r="F16" s="51">
        <v>0</v>
      </c>
      <c r="G16" s="51">
        <v>1702.3685947030001</v>
      </c>
      <c r="H16" s="51">
        <v>27.092800000000011</v>
      </c>
      <c r="I16" s="51">
        <v>23.037177100000001</v>
      </c>
      <c r="J16" s="51">
        <v>0</v>
      </c>
      <c r="K16" s="51">
        <v>0.23733727499999999</v>
      </c>
      <c r="L16" s="51">
        <v>0</v>
      </c>
      <c r="M16" s="51">
        <v>0</v>
      </c>
      <c r="N16" s="51">
        <v>0</v>
      </c>
      <c r="O16" s="49">
        <f t="shared" si="1"/>
        <v>1844.4093416620001</v>
      </c>
      <c r="P16" s="49">
        <f t="shared" si="2"/>
        <v>590.27269166199994</v>
      </c>
      <c r="Q16" s="7"/>
    </row>
    <row r="17" spans="2:17" ht="29.25" customHeight="1" x14ac:dyDescent="0.35">
      <c r="B17" s="42">
        <f t="shared" si="3"/>
        <v>43239</v>
      </c>
      <c r="C17" s="51">
        <v>6431.47</v>
      </c>
      <c r="D17" s="49">
        <f t="shared" si="0"/>
        <v>1254.1366500000001</v>
      </c>
      <c r="E17" s="51">
        <v>91.672091760000001</v>
      </c>
      <c r="F17" s="51">
        <v>0</v>
      </c>
      <c r="G17" s="51">
        <v>1702.653078732</v>
      </c>
      <c r="H17" s="51">
        <v>27.092800000000011</v>
      </c>
      <c r="I17" s="51">
        <v>18.814713099999999</v>
      </c>
      <c r="J17" s="51">
        <v>0</v>
      </c>
      <c r="K17" s="51">
        <v>0.23733727499999999</v>
      </c>
      <c r="L17" s="51">
        <v>0</v>
      </c>
      <c r="M17" s="51">
        <v>0</v>
      </c>
      <c r="N17" s="51">
        <v>0</v>
      </c>
      <c r="O17" s="49">
        <f t="shared" si="1"/>
        <v>1840.4700208670004</v>
      </c>
      <c r="P17" s="49">
        <f t="shared" si="2"/>
        <v>586.33337086700021</v>
      </c>
      <c r="Q17" s="7"/>
    </row>
    <row r="18" spans="2:17" ht="29.25" customHeight="1" x14ac:dyDescent="0.35">
      <c r="B18" s="42">
        <f t="shared" si="3"/>
        <v>43240</v>
      </c>
      <c r="C18" s="51">
        <v>6431.47</v>
      </c>
      <c r="D18" s="49">
        <f t="shared" si="0"/>
        <v>1254.1366500000001</v>
      </c>
      <c r="E18" s="51">
        <v>91.670750936000005</v>
      </c>
      <c r="F18" s="51">
        <v>0</v>
      </c>
      <c r="G18" s="51">
        <v>1702.937562759</v>
      </c>
      <c r="H18" s="51">
        <v>27.092800000000011</v>
      </c>
      <c r="I18" s="51">
        <v>18.814713099999999</v>
      </c>
      <c r="J18" s="51">
        <v>0</v>
      </c>
      <c r="K18" s="51">
        <v>0.23733727499999999</v>
      </c>
      <c r="L18" s="51">
        <v>0</v>
      </c>
      <c r="M18" s="51">
        <v>0</v>
      </c>
      <c r="N18" s="51">
        <v>0</v>
      </c>
      <c r="O18" s="49">
        <f t="shared" si="1"/>
        <v>1840.7531640700001</v>
      </c>
      <c r="P18" s="49">
        <f t="shared" si="2"/>
        <v>586.61651406999999</v>
      </c>
      <c r="Q18" s="7"/>
    </row>
    <row r="19" spans="2:17" ht="29.25" customHeight="1" x14ac:dyDescent="0.35">
      <c r="B19" s="42">
        <f t="shared" si="3"/>
        <v>43241</v>
      </c>
      <c r="C19" s="51">
        <v>6431.47</v>
      </c>
      <c r="D19" s="49">
        <f t="shared" si="0"/>
        <v>1254.1366500000001</v>
      </c>
      <c r="E19" s="51">
        <v>91.669410111999994</v>
      </c>
      <c r="F19" s="51">
        <v>0</v>
      </c>
      <c r="G19" s="51">
        <v>1703.2220467879999</v>
      </c>
      <c r="H19" s="51">
        <v>27.092800000000011</v>
      </c>
      <c r="I19" s="51">
        <v>18.814713099999999</v>
      </c>
      <c r="J19" s="51">
        <v>0</v>
      </c>
      <c r="K19" s="51">
        <v>0.23733727499999999</v>
      </c>
      <c r="L19" s="51">
        <v>0</v>
      </c>
      <c r="M19" s="51">
        <v>0</v>
      </c>
      <c r="N19" s="51">
        <v>0</v>
      </c>
      <c r="O19" s="49">
        <f t="shared" si="1"/>
        <v>1841.0363072749999</v>
      </c>
      <c r="P19" s="49">
        <f t="shared" si="2"/>
        <v>586.89965727499975</v>
      </c>
      <c r="Q19" s="7"/>
    </row>
    <row r="20" spans="2:17" ht="29.25" customHeight="1" x14ac:dyDescent="0.35">
      <c r="B20" s="42">
        <f t="shared" si="3"/>
        <v>43242</v>
      </c>
      <c r="C20" s="51">
        <v>6431.47</v>
      </c>
      <c r="D20" s="49">
        <f t="shared" si="0"/>
        <v>1254.1366500000001</v>
      </c>
      <c r="E20" s="51">
        <v>91.668069287999998</v>
      </c>
      <c r="F20" s="51">
        <v>0</v>
      </c>
      <c r="G20" s="51">
        <v>1703.5065308150004</v>
      </c>
      <c r="H20" s="51">
        <v>27.092800000000011</v>
      </c>
      <c r="I20" s="51">
        <v>18.814713099999999</v>
      </c>
      <c r="J20" s="51">
        <v>0</v>
      </c>
      <c r="K20" s="51">
        <v>0.23733727499999999</v>
      </c>
      <c r="L20" s="51">
        <v>0</v>
      </c>
      <c r="M20" s="51">
        <v>0</v>
      </c>
      <c r="N20" s="51">
        <v>0</v>
      </c>
      <c r="O20" s="49">
        <f t="shared" si="1"/>
        <v>1841.3194504780006</v>
      </c>
      <c r="P20" s="49">
        <f t="shared" si="2"/>
        <v>587.18280047800044</v>
      </c>
      <c r="Q20" s="7"/>
    </row>
    <row r="21" spans="2:17" ht="29.25" customHeight="1" x14ac:dyDescent="0.35">
      <c r="B21" s="42">
        <f t="shared" si="3"/>
        <v>43243</v>
      </c>
      <c r="C21" s="51">
        <v>6431.47</v>
      </c>
      <c r="D21" s="49">
        <f t="shared" si="0"/>
        <v>1254.1366500000001</v>
      </c>
      <c r="E21" s="51">
        <v>91.666728464000002</v>
      </c>
      <c r="F21" s="51">
        <v>0</v>
      </c>
      <c r="G21" s="51">
        <v>1703.7910148420001</v>
      </c>
      <c r="H21" s="51">
        <v>27.092800000000011</v>
      </c>
      <c r="I21" s="51">
        <v>18.814713099999999</v>
      </c>
      <c r="J21" s="51">
        <v>0</v>
      </c>
      <c r="K21" s="51">
        <v>0.23733727499999999</v>
      </c>
      <c r="L21" s="51">
        <v>0</v>
      </c>
      <c r="M21" s="51">
        <v>0</v>
      </c>
      <c r="N21" s="51">
        <v>0</v>
      </c>
      <c r="O21" s="49">
        <f t="shared" si="1"/>
        <v>1841.6025936810004</v>
      </c>
      <c r="P21" s="49">
        <f t="shared" si="2"/>
        <v>587.46594368100023</v>
      </c>
      <c r="Q21" s="7"/>
    </row>
    <row r="22" spans="2:17" ht="29.25" customHeight="1" x14ac:dyDescent="0.35">
      <c r="B22" s="42">
        <f t="shared" si="3"/>
        <v>43244</v>
      </c>
      <c r="C22" s="51">
        <v>6431.47</v>
      </c>
      <c r="D22" s="49">
        <f t="shared" si="0"/>
        <v>1254.1366500000001</v>
      </c>
      <c r="E22" s="51">
        <v>91.665387640000006</v>
      </c>
      <c r="F22" s="51">
        <v>0</v>
      </c>
      <c r="G22" s="51">
        <v>1656.086162568</v>
      </c>
      <c r="H22" s="51">
        <v>27.092800000000011</v>
      </c>
      <c r="I22" s="51">
        <v>17.695495999999999</v>
      </c>
      <c r="J22" s="51">
        <v>0</v>
      </c>
      <c r="K22" s="51">
        <v>0.23733727499999999</v>
      </c>
      <c r="L22" s="51">
        <v>0</v>
      </c>
      <c r="M22" s="51">
        <v>0</v>
      </c>
      <c r="N22" s="51">
        <v>0</v>
      </c>
      <c r="O22" s="49">
        <f t="shared" si="1"/>
        <v>1792.777183483</v>
      </c>
      <c r="P22" s="49">
        <f t="shared" si="2"/>
        <v>538.6405334829999</v>
      </c>
      <c r="Q22" s="7"/>
    </row>
    <row r="23" spans="2:17" ht="29.25" customHeight="1" x14ac:dyDescent="0.35">
      <c r="B23" s="42">
        <f t="shared" si="3"/>
        <v>43245</v>
      </c>
      <c r="C23" s="51">
        <v>6431.47</v>
      </c>
      <c r="D23" s="49">
        <f t="shared" si="0"/>
        <v>1254.1366500000001</v>
      </c>
      <c r="E23" s="51">
        <v>91.664046815999995</v>
      </c>
      <c r="F23" s="51">
        <v>0</v>
      </c>
      <c r="G23" s="51">
        <v>1656.363930295</v>
      </c>
      <c r="H23" s="51">
        <v>27.092800000000011</v>
      </c>
      <c r="I23" s="51">
        <v>17.260275199999999</v>
      </c>
      <c r="J23" s="51">
        <v>0</v>
      </c>
      <c r="K23" s="51">
        <v>0.23733727499999999</v>
      </c>
      <c r="L23" s="51">
        <v>0</v>
      </c>
      <c r="M23" s="51">
        <v>0</v>
      </c>
      <c r="N23" s="51">
        <v>0</v>
      </c>
      <c r="O23" s="49">
        <f t="shared" si="1"/>
        <v>1792.6183895859999</v>
      </c>
      <c r="P23" s="49">
        <f t="shared" si="2"/>
        <v>538.48173958599978</v>
      </c>
      <c r="Q23" s="7"/>
    </row>
    <row r="24" spans="2:17" ht="29.25" customHeight="1" x14ac:dyDescent="0.35">
      <c r="B24" s="41" t="s">
        <v>4</v>
      </c>
      <c r="C24" s="10"/>
      <c r="D24" s="50">
        <f t="shared" ref="D24:P24" si="4">SUM(D10:D23)</f>
        <v>17557.913100000002</v>
      </c>
      <c r="E24" s="50">
        <f t="shared" si="4"/>
        <v>1283.4186704080003</v>
      </c>
      <c r="F24" s="50">
        <f t="shared" si="4"/>
        <v>0</v>
      </c>
      <c r="G24" s="50">
        <f t="shared" si="4"/>
        <v>23873.594405602002</v>
      </c>
      <c r="H24" s="50">
        <f t="shared" si="4"/>
        <v>379.29920000000016</v>
      </c>
      <c r="I24" s="50">
        <f t="shared" si="4"/>
        <v>280.42104130000007</v>
      </c>
      <c r="J24" s="50">
        <f t="shared" si="4"/>
        <v>0</v>
      </c>
      <c r="K24" s="50">
        <f t="shared" si="4"/>
        <v>3.0467218499999991</v>
      </c>
      <c r="L24" s="50">
        <f t="shared" si="4"/>
        <v>0</v>
      </c>
      <c r="M24" s="50">
        <f t="shared" si="4"/>
        <v>0</v>
      </c>
      <c r="N24" s="50">
        <f t="shared" si="4"/>
        <v>0</v>
      </c>
      <c r="O24" s="50">
        <f t="shared" si="4"/>
        <v>25819.780039160003</v>
      </c>
      <c r="P24" s="50">
        <f t="shared" si="4"/>
        <v>8261.866939159996</v>
      </c>
      <c r="Q24" s="7"/>
    </row>
    <row r="25" spans="2:17" ht="29.25" customHeight="1" x14ac:dyDescent="0.35">
      <c r="B25" s="41" t="s">
        <v>3</v>
      </c>
      <c r="C25" s="10"/>
      <c r="D25" s="50">
        <f t="shared" ref="D25:P25" si="5">AVERAGE(D10:D23)</f>
        <v>1254.1366500000001</v>
      </c>
      <c r="E25" s="50">
        <f t="shared" si="5"/>
        <v>91.67276217200002</v>
      </c>
      <c r="F25" s="50">
        <f t="shared" si="5"/>
        <v>0</v>
      </c>
      <c r="G25" s="50">
        <f t="shared" si="5"/>
        <v>1705.2567432572857</v>
      </c>
      <c r="H25" s="50">
        <f t="shared" si="5"/>
        <v>27.092800000000011</v>
      </c>
      <c r="I25" s="50">
        <f t="shared" si="5"/>
        <v>20.030074378571435</v>
      </c>
      <c r="J25" s="50">
        <f t="shared" si="5"/>
        <v>0</v>
      </c>
      <c r="K25" s="50">
        <f t="shared" si="5"/>
        <v>0.21762298928571422</v>
      </c>
      <c r="L25" s="50">
        <f t="shared" si="5"/>
        <v>0</v>
      </c>
      <c r="M25" s="50">
        <f t="shared" si="5"/>
        <v>0</v>
      </c>
      <c r="N25" s="50">
        <f t="shared" si="5"/>
        <v>0</v>
      </c>
      <c r="O25" s="50">
        <f t="shared" si="5"/>
        <v>1844.270002797143</v>
      </c>
      <c r="P25" s="50">
        <f t="shared" si="5"/>
        <v>590.13335279714261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1"/>
      <c r="G31" s="1"/>
      <c r="H31" s="22"/>
      <c r="I31" s="22"/>
      <c r="J31" s="22"/>
      <c r="K31" s="22"/>
      <c r="L31" s="22"/>
      <c r="M31" s="22"/>
      <c r="N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1"/>
      <c r="G32" s="1"/>
      <c r="H32" s="22"/>
      <c r="I32" s="2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95" top="0.75" bottom="0.75" header="0.3" footer="0.3"/>
  <pageSetup paperSize="9" scale="40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E8" zoomScale="50" zoomScaleNormal="50" workbookViewId="0">
      <selection activeCell="S10" sqref="S10:S20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  <col min="19" max="20" width="10.7109375" bestFit="1" customWidth="1"/>
  </cols>
  <sheetData>
    <row r="1" spans="1:20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20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51">
        <f>C10*18/100</f>
        <v>2373.759</v>
      </c>
      <c r="M2" s="84"/>
      <c r="N2" s="85"/>
      <c r="O2" s="85"/>
      <c r="P2" s="85"/>
    </row>
    <row r="3" spans="1:20" x14ac:dyDescent="0.4">
      <c r="B3" s="45" t="s">
        <v>52</v>
      </c>
      <c r="C3" s="1"/>
      <c r="D3" s="1"/>
      <c r="E3" s="85"/>
      <c r="F3" s="8"/>
      <c r="G3" s="8"/>
      <c r="H3" s="8"/>
      <c r="I3" s="8"/>
      <c r="J3" s="8"/>
      <c r="K3" s="85"/>
      <c r="L3" s="8"/>
      <c r="M3" s="8"/>
      <c r="N3" s="8"/>
      <c r="O3" s="8"/>
      <c r="P3" s="85"/>
    </row>
    <row r="4" spans="1:20" ht="22.5" customHeight="1" x14ac:dyDescent="0.45">
      <c r="B4" s="46" t="s">
        <v>13</v>
      </c>
      <c r="C4" s="1"/>
      <c r="D4" s="17"/>
      <c r="E4" s="15"/>
      <c r="F4" s="15"/>
      <c r="G4" s="47" t="s">
        <v>164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20" x14ac:dyDescent="0.4">
      <c r="B5" s="45" t="s">
        <v>50</v>
      </c>
      <c r="C5" s="1"/>
      <c r="D5" s="157"/>
      <c r="E5" s="158"/>
      <c r="F5" s="11"/>
      <c r="G5" s="11"/>
      <c r="H5" s="11"/>
      <c r="I5" s="100"/>
      <c r="J5" s="11"/>
      <c r="K5" s="11"/>
      <c r="L5" s="2"/>
      <c r="M5" s="2"/>
      <c r="N5" s="2"/>
      <c r="O5" s="2"/>
      <c r="P5" s="2"/>
      <c r="Q5" s="149"/>
    </row>
    <row r="6" spans="1:20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20" x14ac:dyDescent="0.4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20" s="33" customFormat="1" ht="126" customHeight="1" x14ac:dyDescent="0.25">
      <c r="B8" s="34" t="s">
        <v>21</v>
      </c>
      <c r="C8" s="35" t="s">
        <v>165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20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20" ht="29.25" customHeight="1" x14ac:dyDescent="0.4">
      <c r="B10" s="42">
        <v>43988</v>
      </c>
      <c r="C10" s="82">
        <v>13187.55</v>
      </c>
      <c r="D10" s="82">
        <v>2373.759</v>
      </c>
      <c r="E10" s="82">
        <v>1099.1866447090001</v>
      </c>
      <c r="F10" s="82">
        <v>0</v>
      </c>
      <c r="G10" s="82">
        <v>2070.9337699330003</v>
      </c>
      <c r="H10" s="82">
        <v>6.1880724970714107</v>
      </c>
      <c r="I10" s="82">
        <v>41.115757350000003</v>
      </c>
      <c r="J10" s="82">
        <v>0</v>
      </c>
      <c r="K10" s="82">
        <v>0.16252697699999999</v>
      </c>
      <c r="L10" s="82">
        <v>0</v>
      </c>
      <c r="M10" s="82">
        <v>0</v>
      </c>
      <c r="N10" s="82">
        <v>0</v>
      </c>
      <c r="O10" s="83">
        <f t="shared" ref="O10:O16" si="0">SUM(E10:N10)</f>
        <v>3217.5867714660722</v>
      </c>
      <c r="P10" s="83">
        <f t="shared" ref="P10:P23" si="1">O10-D10</f>
        <v>843.82777146607214</v>
      </c>
      <c r="Q10" s="155">
        <f>ROUND((O10/C10%),4)</f>
        <v>24.398700000000002</v>
      </c>
      <c r="R10" s="148">
        <f t="shared" ref="R10:R23" si="2">(O10*10^7)/10^5</f>
        <v>321758.6771466072</v>
      </c>
      <c r="T10" s="155" t="b">
        <f>'030720'!S10=I10</f>
        <v>0</v>
      </c>
    </row>
    <row r="11" spans="1:20" ht="29.25" customHeight="1" x14ac:dyDescent="0.4">
      <c r="B11" s="42">
        <f>B10+1</f>
        <v>43989</v>
      </c>
      <c r="C11" s="82">
        <v>13187.55</v>
      </c>
      <c r="D11" s="82">
        <v>2373.759</v>
      </c>
      <c r="E11" s="82">
        <v>1099.171321024</v>
      </c>
      <c r="F11" s="82">
        <v>0</v>
      </c>
      <c r="G11" s="82">
        <v>2071.1943897910005</v>
      </c>
      <c r="H11" s="82">
        <v>6.1880724970714107</v>
      </c>
      <c r="I11" s="82">
        <v>40.549987350000002</v>
      </c>
      <c r="J11" s="82">
        <v>0</v>
      </c>
      <c r="K11" s="82">
        <v>0.16252697699999999</v>
      </c>
      <c r="L11" s="82">
        <v>0</v>
      </c>
      <c r="M11" s="82">
        <v>0</v>
      </c>
      <c r="N11" s="82">
        <v>0</v>
      </c>
      <c r="O11" s="83">
        <f t="shared" si="0"/>
        <v>3217.266297639072</v>
      </c>
      <c r="P11" s="83">
        <f t="shared" si="1"/>
        <v>843.50729763907202</v>
      </c>
      <c r="Q11" s="155">
        <f>ROUND((O11/C11%),4)</f>
        <v>24.3962</v>
      </c>
      <c r="R11" s="148">
        <f t="shared" si="2"/>
        <v>321726.62976390723</v>
      </c>
      <c r="T11" s="155" t="b">
        <f>'030720'!S11=I11</f>
        <v>0</v>
      </c>
    </row>
    <row r="12" spans="1:20" ht="29.25" customHeight="1" x14ac:dyDescent="0.4">
      <c r="B12" s="42">
        <f>B11+1</f>
        <v>43990</v>
      </c>
      <c r="C12" s="82">
        <v>13187.55</v>
      </c>
      <c r="D12" s="82">
        <v>2373.759</v>
      </c>
      <c r="E12" s="82">
        <v>994.1559973389999</v>
      </c>
      <c r="F12" s="82">
        <v>0</v>
      </c>
      <c r="G12" s="82">
        <v>2165.6848216489998</v>
      </c>
      <c r="H12" s="82">
        <v>6.1880724970714107</v>
      </c>
      <c r="I12" s="82">
        <v>48.713583450000002</v>
      </c>
      <c r="J12" s="82">
        <v>0</v>
      </c>
      <c r="K12" s="82">
        <v>0.19750927700000001</v>
      </c>
      <c r="L12" s="82">
        <v>0</v>
      </c>
      <c r="M12" s="82">
        <v>0</v>
      </c>
      <c r="N12" s="82">
        <v>0</v>
      </c>
      <c r="O12" s="83">
        <f t="shared" si="0"/>
        <v>3214.9399842120711</v>
      </c>
      <c r="P12" s="83">
        <f t="shared" si="1"/>
        <v>841.18098421207105</v>
      </c>
      <c r="Q12" s="155">
        <f t="shared" ref="Q12:Q23" si="3">ROUND((O12/C12%),4)</f>
        <v>24.378599999999999</v>
      </c>
      <c r="R12" s="148">
        <f t="shared" si="2"/>
        <v>321493.99842120713</v>
      </c>
      <c r="T12" s="155" t="b">
        <f>'030720'!S12=I12</f>
        <v>0</v>
      </c>
    </row>
    <row r="13" spans="1:20" ht="29.25" customHeight="1" x14ac:dyDescent="0.4">
      <c r="B13" s="42">
        <f t="shared" ref="B13:B23" si="4">B12+1</f>
        <v>43991</v>
      </c>
      <c r="C13" s="82">
        <v>13187.55</v>
      </c>
      <c r="D13" s="82">
        <v>2373.759</v>
      </c>
      <c r="E13" s="82">
        <v>1014.1406736540001</v>
      </c>
      <c r="F13" s="82">
        <v>0</v>
      </c>
      <c r="G13" s="82">
        <v>2165.9542185079999</v>
      </c>
      <c r="H13" s="82">
        <v>6.1880724970714107</v>
      </c>
      <c r="I13" s="82">
        <v>48.984267150000001</v>
      </c>
      <c r="J13" s="82">
        <v>0</v>
      </c>
      <c r="K13" s="82">
        <v>0.21747830200000001</v>
      </c>
      <c r="L13" s="82">
        <v>0</v>
      </c>
      <c r="M13" s="82">
        <v>0</v>
      </c>
      <c r="N13" s="82">
        <v>0</v>
      </c>
      <c r="O13" s="83">
        <f t="shared" si="0"/>
        <v>3235.4847101110718</v>
      </c>
      <c r="P13" s="83">
        <f t="shared" si="1"/>
        <v>861.72571011107175</v>
      </c>
      <c r="Q13" s="155">
        <f t="shared" si="3"/>
        <v>24.534400000000002</v>
      </c>
      <c r="R13" s="148">
        <f t="shared" si="2"/>
        <v>323548.47101110721</v>
      </c>
      <c r="T13" s="155" t="b">
        <f>'030720'!S13=I13</f>
        <v>0</v>
      </c>
    </row>
    <row r="14" spans="1:20" ht="29.25" customHeight="1" x14ac:dyDescent="0.4">
      <c r="B14" s="42">
        <f t="shared" si="4"/>
        <v>43992</v>
      </c>
      <c r="C14" s="82">
        <v>13187.55</v>
      </c>
      <c r="D14" s="82">
        <v>2373.759</v>
      </c>
      <c r="E14" s="82">
        <v>944.1253499689999</v>
      </c>
      <c r="F14" s="82">
        <v>0</v>
      </c>
      <c r="G14" s="82">
        <v>2240.6380118370007</v>
      </c>
      <c r="H14" s="82">
        <v>6.1880724970714107</v>
      </c>
      <c r="I14" s="82">
        <v>51.352714949999999</v>
      </c>
      <c r="J14" s="82">
        <v>0</v>
      </c>
      <c r="K14" s="82">
        <v>0.30630307699999998</v>
      </c>
      <c r="L14" s="82">
        <v>0</v>
      </c>
      <c r="M14" s="82">
        <v>0</v>
      </c>
      <c r="N14" s="82">
        <v>0</v>
      </c>
      <c r="O14" s="83">
        <f t="shared" si="0"/>
        <v>3242.6104523300723</v>
      </c>
      <c r="P14" s="83">
        <f t="shared" si="1"/>
        <v>868.85145233007233</v>
      </c>
      <c r="Q14" s="155">
        <f t="shared" si="3"/>
        <v>24.5884</v>
      </c>
      <c r="R14" s="148">
        <f t="shared" si="2"/>
        <v>324261.04523300723</v>
      </c>
      <c r="T14" s="155" t="b">
        <f>'030720'!S14=I14</f>
        <v>0</v>
      </c>
    </row>
    <row r="15" spans="1:20" ht="29.25" customHeight="1" x14ac:dyDescent="0.4">
      <c r="A15" s="90"/>
      <c r="B15" s="42">
        <f t="shared" si="4"/>
        <v>43993</v>
      </c>
      <c r="C15" s="82">
        <v>13187.55</v>
      </c>
      <c r="D15" s="82">
        <v>2373.759</v>
      </c>
      <c r="E15" s="162">
        <v>1229.110026284</v>
      </c>
      <c r="F15" s="82">
        <v>0</v>
      </c>
      <c r="G15" s="162">
        <v>2120.8984946040005</v>
      </c>
      <c r="H15" s="82">
        <v>6.1880724970714107</v>
      </c>
      <c r="I15" s="82">
        <v>50.759353949999998</v>
      </c>
      <c r="J15" s="82">
        <v>0</v>
      </c>
      <c r="K15" s="82">
        <v>0.18432395200000001</v>
      </c>
      <c r="L15" s="82">
        <v>0</v>
      </c>
      <c r="M15" s="82">
        <v>0</v>
      </c>
      <c r="N15" s="82">
        <v>0</v>
      </c>
      <c r="O15" s="83">
        <f t="shared" si="0"/>
        <v>3407.1402712870718</v>
      </c>
      <c r="P15" s="83">
        <f t="shared" si="1"/>
        <v>1033.3812712870717</v>
      </c>
      <c r="Q15" s="155">
        <f t="shared" si="3"/>
        <v>25.835999999999999</v>
      </c>
      <c r="R15" s="148">
        <f t="shared" si="2"/>
        <v>340714.02712870715</v>
      </c>
      <c r="T15" s="155" t="b">
        <f>'030720'!S15=I15</f>
        <v>0</v>
      </c>
    </row>
    <row r="16" spans="1:20" ht="29.25" customHeight="1" x14ac:dyDescent="0.4">
      <c r="A16" s="90"/>
      <c r="B16" s="42">
        <f t="shared" si="4"/>
        <v>43994</v>
      </c>
      <c r="C16" s="82">
        <v>13187.55</v>
      </c>
      <c r="D16" s="82">
        <v>2373.759</v>
      </c>
      <c r="E16" s="82">
        <v>1344.0947025989999</v>
      </c>
      <c r="F16" s="82">
        <v>0</v>
      </c>
      <c r="G16" s="82">
        <v>2121.1589773729997</v>
      </c>
      <c r="H16" s="82">
        <v>6.1880724970714107</v>
      </c>
      <c r="I16" s="82">
        <v>51.144181150000001</v>
      </c>
      <c r="J16" s="82">
        <v>0</v>
      </c>
      <c r="K16" s="82">
        <v>0.124832369</v>
      </c>
      <c r="L16" s="82">
        <v>0</v>
      </c>
      <c r="M16" s="82">
        <v>0</v>
      </c>
      <c r="N16" s="82">
        <v>0</v>
      </c>
      <c r="O16" s="83">
        <f t="shared" si="0"/>
        <v>3522.7107659880712</v>
      </c>
      <c r="P16" s="83">
        <f t="shared" si="1"/>
        <v>1148.9517659880712</v>
      </c>
      <c r="Q16" s="155">
        <f t="shared" si="3"/>
        <v>26.712399999999999</v>
      </c>
      <c r="R16" s="148">
        <f t="shared" si="2"/>
        <v>352271.07659880712</v>
      </c>
      <c r="T16" s="155" t="b">
        <f>'030720'!S16=I16</f>
        <v>0</v>
      </c>
    </row>
    <row r="17" spans="1:20" ht="29.25" customHeight="1" x14ac:dyDescent="0.4">
      <c r="A17" s="90"/>
      <c r="B17" s="42">
        <f t="shared" si="4"/>
        <v>43995</v>
      </c>
      <c r="C17" s="82">
        <v>13187.55</v>
      </c>
      <c r="D17" s="82">
        <v>2373.759</v>
      </c>
      <c r="E17" s="82">
        <v>1344.0793789139998</v>
      </c>
      <c r="F17" s="82">
        <v>0</v>
      </c>
      <c r="G17" s="82">
        <v>2121.4194601400009</v>
      </c>
      <c r="H17" s="82">
        <v>6.1880724970714107</v>
      </c>
      <c r="I17" s="82">
        <v>55.140035050000002</v>
      </c>
      <c r="J17" s="82">
        <v>0</v>
      </c>
      <c r="K17" s="82">
        <v>0.124832369</v>
      </c>
      <c r="L17" s="82">
        <v>0</v>
      </c>
      <c r="M17" s="82">
        <v>0</v>
      </c>
      <c r="N17" s="82">
        <v>0</v>
      </c>
      <c r="O17" s="83">
        <f t="shared" ref="O17:O23" si="5">SUM(E17:N17)</f>
        <v>3526.9517789700722</v>
      </c>
      <c r="P17" s="83">
        <f t="shared" si="1"/>
        <v>1153.1927789700721</v>
      </c>
      <c r="Q17" s="155">
        <f t="shared" si="3"/>
        <v>26.744599999999998</v>
      </c>
      <c r="R17" s="148">
        <f t="shared" si="2"/>
        <v>352695.1778970072</v>
      </c>
      <c r="T17" s="155" t="b">
        <f>'030720'!S17=I17</f>
        <v>0</v>
      </c>
    </row>
    <row r="18" spans="1:20" ht="29.25" customHeight="1" x14ac:dyDescent="0.4">
      <c r="A18" s="90"/>
      <c r="B18" s="42">
        <f t="shared" si="4"/>
        <v>43996</v>
      </c>
      <c r="C18" s="82">
        <v>13187.55</v>
      </c>
      <c r="D18" s="82">
        <v>2373.759</v>
      </c>
      <c r="E18" s="82">
        <v>1344.0640552290001</v>
      </c>
      <c r="F18" s="82">
        <v>0</v>
      </c>
      <c r="G18" s="82">
        <v>2121.6799429099997</v>
      </c>
      <c r="H18" s="82">
        <v>6.1880724970714107</v>
      </c>
      <c r="I18" s="82">
        <v>54.569335049999999</v>
      </c>
      <c r="J18" s="82">
        <v>0</v>
      </c>
      <c r="K18" s="82">
        <v>0.124832369</v>
      </c>
      <c r="L18" s="82">
        <v>0</v>
      </c>
      <c r="M18" s="82">
        <v>0</v>
      </c>
      <c r="N18" s="82">
        <v>0</v>
      </c>
      <c r="O18" s="83">
        <f t="shared" si="5"/>
        <v>3526.6262380550716</v>
      </c>
      <c r="P18" s="83">
        <f t="shared" si="1"/>
        <v>1152.8672380550715</v>
      </c>
      <c r="Q18" s="155">
        <f t="shared" si="3"/>
        <v>26.742100000000001</v>
      </c>
      <c r="R18" s="148">
        <f t="shared" si="2"/>
        <v>352662.62380550714</v>
      </c>
      <c r="T18" s="155" t="b">
        <f>'030720'!S18=I18</f>
        <v>0</v>
      </c>
    </row>
    <row r="19" spans="1:20" ht="29.25" customHeight="1" x14ac:dyDescent="0.4">
      <c r="A19" s="90"/>
      <c r="B19" s="42">
        <f t="shared" si="4"/>
        <v>43997</v>
      </c>
      <c r="C19" s="82">
        <v>13187.55</v>
      </c>
      <c r="D19" s="82">
        <v>2373.759</v>
      </c>
      <c r="E19" s="82">
        <v>1309.0487315439998</v>
      </c>
      <c r="F19" s="82">
        <v>0</v>
      </c>
      <c r="G19" s="82">
        <v>2221.9311662590003</v>
      </c>
      <c r="H19" s="82">
        <v>6.1880724970714107</v>
      </c>
      <c r="I19" s="82">
        <v>56.593134749999997</v>
      </c>
      <c r="J19" s="82">
        <v>0</v>
      </c>
      <c r="K19" s="82">
        <v>0.21477041899999999</v>
      </c>
      <c r="L19" s="82">
        <v>0</v>
      </c>
      <c r="M19" s="82">
        <v>0</v>
      </c>
      <c r="N19" s="82">
        <v>0</v>
      </c>
      <c r="O19" s="83">
        <f t="shared" si="5"/>
        <v>3593.975875469072</v>
      </c>
      <c r="P19" s="83">
        <f t="shared" si="1"/>
        <v>1220.216875469072</v>
      </c>
      <c r="Q19" s="155">
        <f t="shared" si="3"/>
        <v>27.252800000000001</v>
      </c>
      <c r="R19" s="148">
        <f t="shared" si="2"/>
        <v>359397.58754690719</v>
      </c>
      <c r="T19" s="155" t="b">
        <f>'030720'!S19=I19</f>
        <v>0</v>
      </c>
    </row>
    <row r="20" spans="1:20" ht="29.25" customHeight="1" x14ac:dyDescent="0.4">
      <c r="A20" s="90"/>
      <c r="B20" s="42">
        <f t="shared" si="4"/>
        <v>43998</v>
      </c>
      <c r="C20" s="82">
        <v>13187.55</v>
      </c>
      <c r="D20" s="82">
        <v>2373.759</v>
      </c>
      <c r="E20" s="82">
        <v>1294.0334078589999</v>
      </c>
      <c r="F20" s="82">
        <v>0</v>
      </c>
      <c r="G20" s="82">
        <v>2218.5527341070001</v>
      </c>
      <c r="H20" s="82">
        <v>6.1880724970714107</v>
      </c>
      <c r="I20" s="82">
        <v>52.282868350000001</v>
      </c>
      <c r="J20" s="82">
        <v>0</v>
      </c>
      <c r="K20" s="82">
        <v>0.15163294899999999</v>
      </c>
      <c r="L20" s="82">
        <v>0</v>
      </c>
      <c r="M20" s="82">
        <v>0</v>
      </c>
      <c r="N20" s="82">
        <v>0</v>
      </c>
      <c r="O20" s="83">
        <f t="shared" si="5"/>
        <v>3571.2087157620717</v>
      </c>
      <c r="P20" s="83">
        <f t="shared" si="1"/>
        <v>1197.4497157620717</v>
      </c>
      <c r="Q20" s="155">
        <f t="shared" si="3"/>
        <v>27.080200000000001</v>
      </c>
      <c r="R20" s="148">
        <f t="shared" si="2"/>
        <v>357120.87157620722</v>
      </c>
      <c r="T20" s="155" t="b">
        <f>'030720'!S20=I20</f>
        <v>0</v>
      </c>
    </row>
    <row r="21" spans="1:20" ht="29.25" customHeight="1" x14ac:dyDescent="0.4">
      <c r="A21" s="90"/>
      <c r="B21" s="42">
        <f t="shared" si="4"/>
        <v>43999</v>
      </c>
      <c r="C21" s="82">
        <v>13187.55</v>
      </c>
      <c r="D21" s="82">
        <v>2373.759</v>
      </c>
      <c r="E21" s="165">
        <v>1324.018084174</v>
      </c>
      <c r="F21" s="82">
        <v>0</v>
      </c>
      <c r="G21" s="165">
        <v>2220.332431454</v>
      </c>
      <c r="H21" s="165">
        <v>6.1880724970714107</v>
      </c>
      <c r="I21" s="82">
        <v>47.284232449999998</v>
      </c>
      <c r="J21" s="82">
        <v>0</v>
      </c>
      <c r="K21" s="82">
        <v>0.10148662900000001</v>
      </c>
      <c r="L21" s="82">
        <v>0</v>
      </c>
      <c r="M21" s="82">
        <v>0</v>
      </c>
      <c r="N21" s="82">
        <v>0</v>
      </c>
      <c r="O21" s="83">
        <f t="shared" si="5"/>
        <v>3597.9243072040717</v>
      </c>
      <c r="P21" s="83">
        <f t="shared" si="1"/>
        <v>1224.1653072040717</v>
      </c>
      <c r="Q21" s="155">
        <f>ROUND((O21/C21%),4)</f>
        <v>27.282699999999998</v>
      </c>
      <c r="R21" s="148">
        <f t="shared" si="2"/>
        <v>359792.43072040717</v>
      </c>
      <c r="S21" s="155"/>
      <c r="T21" s="155"/>
    </row>
    <row r="22" spans="1:20" ht="29.25" customHeight="1" x14ac:dyDescent="0.4">
      <c r="A22" s="90"/>
      <c r="B22" s="42">
        <f t="shared" si="4"/>
        <v>44000</v>
      </c>
      <c r="C22" s="82">
        <v>13187.55</v>
      </c>
      <c r="D22" s="82">
        <v>2373.759</v>
      </c>
      <c r="E22" s="165">
        <v>1714.0027604889999</v>
      </c>
      <c r="F22" s="82">
        <v>0</v>
      </c>
      <c r="G22" s="165">
        <v>1977.4523863290001</v>
      </c>
      <c r="H22" s="165">
        <v>6.1880724970714107</v>
      </c>
      <c r="I22" s="165">
        <v>46.736839449999998</v>
      </c>
      <c r="J22" s="165">
        <v>0</v>
      </c>
      <c r="K22" s="165">
        <v>9.1402259E-2</v>
      </c>
      <c r="L22" s="82">
        <v>0</v>
      </c>
      <c r="M22" s="82">
        <v>0</v>
      </c>
      <c r="N22" s="82">
        <v>0</v>
      </c>
      <c r="O22" s="166">
        <f t="shared" si="5"/>
        <v>3744.4714610240712</v>
      </c>
      <c r="P22" s="166">
        <f t="shared" si="1"/>
        <v>1370.7124610240712</v>
      </c>
      <c r="Q22" s="155">
        <f t="shared" si="3"/>
        <v>28.393999999999998</v>
      </c>
      <c r="R22" s="148">
        <f t="shared" si="2"/>
        <v>374447.14610240713</v>
      </c>
      <c r="S22" s="155"/>
      <c r="T22" s="155"/>
    </row>
    <row r="23" spans="1:20" ht="29.25" customHeight="1" x14ac:dyDescent="0.4">
      <c r="A23" s="90"/>
      <c r="B23" s="42">
        <f t="shared" si="4"/>
        <v>44001</v>
      </c>
      <c r="C23" s="82">
        <v>13187.55</v>
      </c>
      <c r="D23" s="82">
        <v>2373.759</v>
      </c>
      <c r="E23" s="82">
        <v>1458.987436804</v>
      </c>
      <c r="F23" s="82">
        <v>0</v>
      </c>
      <c r="G23" s="82">
        <v>2253.9984412039998</v>
      </c>
      <c r="H23" s="165">
        <v>6.1880724970714107</v>
      </c>
      <c r="I23" s="82">
        <v>42.99779135</v>
      </c>
      <c r="J23" s="82">
        <v>0</v>
      </c>
      <c r="K23" s="82">
        <v>0.22176263700000001</v>
      </c>
      <c r="L23" s="82">
        <v>0</v>
      </c>
      <c r="M23" s="82">
        <v>0</v>
      </c>
      <c r="N23" s="82">
        <v>0</v>
      </c>
      <c r="O23" s="83">
        <f t="shared" si="5"/>
        <v>3762.3935044920718</v>
      </c>
      <c r="P23" s="83">
        <f t="shared" si="1"/>
        <v>1388.6345044920718</v>
      </c>
      <c r="Q23" s="155">
        <f t="shared" si="3"/>
        <v>28.529900000000001</v>
      </c>
      <c r="R23" s="148">
        <f t="shared" si="2"/>
        <v>376239.35044920718</v>
      </c>
      <c r="S23" s="155"/>
      <c r="T23" s="155"/>
    </row>
    <row r="24" spans="1:20" ht="29.25" customHeight="1" x14ac:dyDescent="0.4">
      <c r="A24" s="90"/>
      <c r="B24" s="42" t="s">
        <v>4</v>
      </c>
      <c r="C24" s="82">
        <v>0</v>
      </c>
      <c r="D24" s="82">
        <f t="shared" ref="D24:O24" si="6">SUM(D10:D23)</f>
        <v>33232.625999999989</v>
      </c>
      <c r="E24" s="82">
        <f>SUM(E10:E23)</f>
        <v>17512.218570591001</v>
      </c>
      <c r="F24" s="82">
        <f>SUM(F10:F23)</f>
        <v>0</v>
      </c>
      <c r="G24" s="82">
        <f>SUM(G10:G23)</f>
        <v>30091.829246098001</v>
      </c>
      <c r="H24" s="82">
        <f t="shared" si="6"/>
        <v>86.633014958999766</v>
      </c>
      <c r="I24" s="82">
        <f t="shared" si="6"/>
        <v>688.22408180000002</v>
      </c>
      <c r="J24" s="82">
        <f t="shared" si="6"/>
        <v>0</v>
      </c>
      <c r="K24" s="82">
        <f t="shared" si="6"/>
        <v>2.3862205619999997</v>
      </c>
      <c r="L24" s="82">
        <f t="shared" si="6"/>
        <v>0</v>
      </c>
      <c r="M24" s="82">
        <f t="shared" si="6"/>
        <v>0</v>
      </c>
      <c r="N24" s="82">
        <f t="shared" si="6"/>
        <v>0</v>
      </c>
      <c r="O24" s="83">
        <f t="shared" si="6"/>
        <v>48381.291134010004</v>
      </c>
      <c r="P24" s="83">
        <f>SUM(P10:P23)</f>
        <v>15148.665134010003</v>
      </c>
      <c r="Q24" s="155"/>
    </row>
    <row r="25" spans="1:20" ht="29.25" customHeight="1" x14ac:dyDescent="0.4">
      <c r="A25" s="90"/>
      <c r="B25" s="42" t="s">
        <v>3</v>
      </c>
      <c r="C25" s="82"/>
      <c r="D25" s="82">
        <f t="shared" ref="D25:O25" si="7">AVERAGE(D10:D23)</f>
        <v>2373.7589999999991</v>
      </c>
      <c r="E25" s="82">
        <f>AVERAGE(E10:E23)</f>
        <v>1250.8727550422143</v>
      </c>
      <c r="F25" s="82">
        <f>AVERAGE(F10:F23)</f>
        <v>0</v>
      </c>
      <c r="G25" s="82">
        <f>AVERAGE(G10:G23)</f>
        <v>2149.4163747212856</v>
      </c>
      <c r="H25" s="82">
        <f t="shared" si="7"/>
        <v>6.1880724970714116</v>
      </c>
      <c r="I25" s="82">
        <f t="shared" si="7"/>
        <v>49.158862985714286</v>
      </c>
      <c r="J25" s="82">
        <f t="shared" si="7"/>
        <v>0</v>
      </c>
      <c r="K25" s="82">
        <f t="shared" si="7"/>
        <v>0.17044432585714284</v>
      </c>
      <c r="L25" s="82">
        <f t="shared" si="7"/>
        <v>0</v>
      </c>
      <c r="M25" s="82">
        <f t="shared" si="7"/>
        <v>0</v>
      </c>
      <c r="N25" s="82">
        <f t="shared" si="7"/>
        <v>0</v>
      </c>
      <c r="O25" s="83">
        <f t="shared" si="7"/>
        <v>3455.8065095721431</v>
      </c>
      <c r="P25" s="83">
        <f>AVERAGE(P10:P23)</f>
        <v>1082.0475095721431</v>
      </c>
      <c r="Q25" s="155"/>
    </row>
    <row r="26" spans="1:20" x14ac:dyDescent="0.4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20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56"/>
    </row>
    <row r="28" spans="1:20" x14ac:dyDescent="0.4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56"/>
    </row>
    <row r="29" spans="1:20" x14ac:dyDescent="0.4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63">
        <v>331304290.5</v>
      </c>
      <c r="M29" s="1"/>
      <c r="N29" s="1"/>
      <c r="O29" s="1"/>
      <c r="P29" s="1"/>
      <c r="Q29" s="156"/>
    </row>
    <row r="30" spans="1:20" x14ac:dyDescent="0.4">
      <c r="B30" s="5"/>
      <c r="C30" s="1"/>
      <c r="D30" s="1"/>
      <c r="E30" s="1"/>
      <c r="F30" s="1"/>
      <c r="G30" s="1"/>
      <c r="H30" s="1"/>
      <c r="I30" s="1"/>
      <c r="J30" s="1"/>
      <c r="K30" s="163">
        <v>98616600</v>
      </c>
      <c r="M30" s="1"/>
      <c r="N30" s="22" t="s">
        <v>35</v>
      </c>
      <c r="O30" s="22"/>
      <c r="P30" s="22"/>
      <c r="Q30" s="156"/>
    </row>
    <row r="31" spans="1:20" x14ac:dyDescent="0.4">
      <c r="B31" s="5"/>
      <c r="C31" s="1"/>
      <c r="D31" s="1"/>
      <c r="E31" s="1"/>
      <c r="F31" s="1"/>
      <c r="G31" s="1"/>
      <c r="H31" s="22"/>
      <c r="I31" s="22"/>
      <c r="J31" s="22"/>
      <c r="K31" s="163">
        <v>57023</v>
      </c>
      <c r="M31" s="22"/>
      <c r="N31" s="22"/>
      <c r="O31" s="22"/>
      <c r="P31" s="22"/>
      <c r="Q31" s="156"/>
    </row>
    <row r="32" spans="1:20" x14ac:dyDescent="0.4">
      <c r="B32" s="5"/>
      <c r="C32" s="1"/>
      <c r="D32" s="1"/>
      <c r="E32" s="1"/>
      <c r="F32" s="1"/>
      <c r="G32" s="1"/>
      <c r="H32" s="22"/>
      <c r="I32" s="22"/>
      <c r="J32" s="22"/>
      <c r="K32" s="22">
        <f>SUM(K29:K31)/10^7</f>
        <v>42.99779135</v>
      </c>
      <c r="L32" s="22"/>
      <c r="M32" s="22"/>
      <c r="N32" s="22"/>
      <c r="O32" s="22"/>
      <c r="P32" s="22"/>
    </row>
    <row r="33" spans="2:16" x14ac:dyDescent="0.4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</row>
    <row r="34" spans="2:16" x14ac:dyDescent="0.4">
      <c r="B34" s="5" t="s">
        <v>8</v>
      </c>
      <c r="H34" s="144"/>
      <c r="N34" s="22" t="s">
        <v>10</v>
      </c>
    </row>
    <row r="35" spans="2:16" x14ac:dyDescent="0.4">
      <c r="B35" s="14"/>
      <c r="H35" s="144"/>
    </row>
    <row r="36" spans="2:16" x14ac:dyDescent="0.4">
      <c r="B36" s="14"/>
      <c r="H36" s="144"/>
    </row>
    <row r="37" spans="2:16" x14ac:dyDescent="0.4">
      <c r="B37" s="14"/>
    </row>
  </sheetData>
  <pageMargins left="0.7" right="0.7" top="0.75" bottom="0.75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B3" zoomScale="50" zoomScaleNormal="50" workbookViewId="0">
      <selection activeCell="K10" sqref="K10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  <col min="19" max="19" width="10.7109375" bestFit="1" customWidth="1"/>
    <col min="20" max="20" width="10.42578125" bestFit="1" customWidth="1"/>
  </cols>
  <sheetData>
    <row r="1" spans="1:20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20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161">
        <f>C10*18/100</f>
        <v>2368.4292</v>
      </c>
      <c r="M2" s="84"/>
      <c r="N2" s="85"/>
      <c r="O2" s="85"/>
      <c r="P2" s="85"/>
    </row>
    <row r="3" spans="1:20" x14ac:dyDescent="0.4">
      <c r="B3" s="45" t="s">
        <v>52</v>
      </c>
      <c r="C3" s="1"/>
      <c r="D3" s="1"/>
      <c r="E3" s="85"/>
      <c r="F3" s="8"/>
      <c r="G3" s="8"/>
      <c r="H3" s="8"/>
      <c r="I3" s="8"/>
      <c r="J3" s="8"/>
      <c r="K3" s="85"/>
      <c r="L3" s="8"/>
      <c r="M3" s="8"/>
      <c r="N3" s="8"/>
      <c r="O3" s="8"/>
      <c r="P3" s="85"/>
    </row>
    <row r="4" spans="1:20" ht="22.5" customHeight="1" x14ac:dyDescent="0.45">
      <c r="B4" s="46" t="s">
        <v>13</v>
      </c>
      <c r="C4" s="1"/>
      <c r="D4" s="17"/>
      <c r="E4" s="15"/>
      <c r="F4" s="15"/>
      <c r="G4" s="47" t="s">
        <v>166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20" x14ac:dyDescent="0.4">
      <c r="B5" s="45" t="s">
        <v>50</v>
      </c>
      <c r="C5" s="1"/>
      <c r="D5" s="157"/>
      <c r="E5" s="158"/>
      <c r="F5" s="11"/>
      <c r="G5" s="11"/>
      <c r="H5" s="11"/>
      <c r="I5" s="100"/>
      <c r="J5" s="11"/>
      <c r="K5" s="11"/>
      <c r="L5" s="2"/>
      <c r="M5" s="2"/>
      <c r="N5" s="2"/>
      <c r="O5" s="2"/>
      <c r="P5" s="2"/>
      <c r="Q5" s="149"/>
    </row>
    <row r="6" spans="1:20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20" x14ac:dyDescent="0.4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20" s="33" customFormat="1" ht="126" customHeight="1" x14ac:dyDescent="0.25">
      <c r="B8" s="34" t="s">
        <v>21</v>
      </c>
      <c r="C8" s="164" t="s">
        <v>167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20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20" ht="29.25" customHeight="1" x14ac:dyDescent="0.4">
      <c r="B10" s="42">
        <v>44002</v>
      </c>
      <c r="C10" s="51">
        <v>13157.94</v>
      </c>
      <c r="D10" s="51">
        <v>2368.4292</v>
      </c>
      <c r="E10" s="51">
        <v>1558.9721131189999</v>
      </c>
      <c r="F10" s="51">
        <v>0</v>
      </c>
      <c r="G10" s="51">
        <v>2254.2606799180003</v>
      </c>
      <c r="H10" s="51">
        <v>3.9355246450714025</v>
      </c>
      <c r="I10" s="51">
        <v>42.46338695</v>
      </c>
      <c r="J10" s="51">
        <v>0</v>
      </c>
      <c r="K10" s="51">
        <v>0.49691890799999999</v>
      </c>
      <c r="L10" s="167"/>
      <c r="M10" s="167"/>
      <c r="N10" s="51">
        <v>0</v>
      </c>
      <c r="O10" s="49">
        <f t="shared" ref="O10:O16" si="0">SUM(E10:N10)</f>
        <v>3860.1286235400717</v>
      </c>
      <c r="P10" s="49">
        <f t="shared" ref="P10:P23" si="1">O10-D10</f>
        <v>1491.6994235400716</v>
      </c>
      <c r="Q10" s="155">
        <f>ROUND((O10/C10%),4)</f>
        <v>29.3369</v>
      </c>
      <c r="R10" s="148">
        <f t="shared" ref="R10:R23" si="2">(O10*10^7)/10^5</f>
        <v>386012.8623540072</v>
      </c>
      <c r="S10" s="155">
        <v>42.46338695</v>
      </c>
      <c r="T10" s="51" t="b">
        <f t="shared" ref="T10:T20" si="3">I10=S10</f>
        <v>1</v>
      </c>
    </row>
    <row r="11" spans="1:20" ht="29.25" customHeight="1" x14ac:dyDescent="0.4">
      <c r="B11" s="42">
        <f>B10+1</f>
        <v>44003</v>
      </c>
      <c r="C11" s="51">
        <v>13157.94</v>
      </c>
      <c r="D11" s="51">
        <v>2368.4292</v>
      </c>
      <c r="E11" s="51">
        <v>1558.956789434</v>
      </c>
      <c r="F11" s="51">
        <v>0</v>
      </c>
      <c r="G11" s="51">
        <v>2254.5229186319998</v>
      </c>
      <c r="H11" s="51">
        <v>3.9355246450714025</v>
      </c>
      <c r="I11" s="51">
        <v>43.067973449999997</v>
      </c>
      <c r="J11" s="51">
        <v>0</v>
      </c>
      <c r="K11" s="51">
        <v>0.49691890799999999</v>
      </c>
      <c r="L11" s="167"/>
      <c r="M11" s="167"/>
      <c r="N11" s="51">
        <v>0</v>
      </c>
      <c r="O11" s="49">
        <f t="shared" si="0"/>
        <v>3860.9801250690716</v>
      </c>
      <c r="P11" s="49">
        <f t="shared" si="1"/>
        <v>1492.5509250690716</v>
      </c>
      <c r="Q11" s="155">
        <f>ROUND((O11/C11%),4)</f>
        <v>29.343299999999999</v>
      </c>
      <c r="R11" s="148">
        <f t="shared" si="2"/>
        <v>386098.01250690722</v>
      </c>
      <c r="S11" s="155">
        <v>43.067973449999997</v>
      </c>
      <c r="T11" s="51" t="b">
        <f t="shared" si="3"/>
        <v>1</v>
      </c>
    </row>
    <row r="12" spans="1:20" ht="29.25" customHeight="1" x14ac:dyDescent="0.4">
      <c r="B12" s="42">
        <f>B11+1</f>
        <v>44004</v>
      </c>
      <c r="C12" s="51">
        <v>13157.94</v>
      </c>
      <c r="D12" s="51">
        <v>2368.4292</v>
      </c>
      <c r="E12" s="51">
        <v>1123.9414657489999</v>
      </c>
      <c r="F12" s="51">
        <v>0</v>
      </c>
      <c r="G12" s="51">
        <v>2649.626665194</v>
      </c>
      <c r="H12" s="51">
        <v>3.9355246450714025</v>
      </c>
      <c r="I12" s="51">
        <v>45.680944050000001</v>
      </c>
      <c r="J12" s="51">
        <v>0</v>
      </c>
      <c r="K12" s="51">
        <v>5.8860055000000001E-2</v>
      </c>
      <c r="L12" s="167"/>
      <c r="M12" s="167"/>
      <c r="N12" s="51">
        <v>0</v>
      </c>
      <c r="O12" s="49">
        <f t="shared" si="0"/>
        <v>3823.2434596930716</v>
      </c>
      <c r="P12" s="49">
        <f t="shared" si="1"/>
        <v>1454.8142596930716</v>
      </c>
      <c r="Q12" s="155">
        <f t="shared" ref="Q12:Q23" si="4">ROUND((O12/C12%),4)</f>
        <v>29.0566</v>
      </c>
      <c r="R12" s="148">
        <f t="shared" si="2"/>
        <v>382324.34596930718</v>
      </c>
      <c r="S12" s="155">
        <v>45.680944050000001</v>
      </c>
      <c r="T12" s="51" t="b">
        <f t="shared" si="3"/>
        <v>1</v>
      </c>
    </row>
    <row r="13" spans="1:20" ht="29.25" customHeight="1" x14ac:dyDescent="0.4">
      <c r="B13" s="42">
        <f t="shared" ref="B13:B23" si="5">B12+1</f>
        <v>44005</v>
      </c>
      <c r="C13" s="51">
        <v>13157.94</v>
      </c>
      <c r="D13" s="51">
        <v>2368.4292</v>
      </c>
      <c r="E13" s="51">
        <v>1243.926142064</v>
      </c>
      <c r="F13" s="51">
        <v>0</v>
      </c>
      <c r="G13" s="51">
        <v>2633.7534945939997</v>
      </c>
      <c r="H13" s="51">
        <v>3.9355246450714025</v>
      </c>
      <c r="I13" s="51">
        <v>42.453492150000002</v>
      </c>
      <c r="J13" s="51">
        <v>0</v>
      </c>
      <c r="K13" s="51">
        <v>0.158134621</v>
      </c>
      <c r="L13" s="167"/>
      <c r="M13" s="167"/>
      <c r="N13" s="51">
        <v>0</v>
      </c>
      <c r="O13" s="49">
        <f t="shared" si="0"/>
        <v>3924.226788074071</v>
      </c>
      <c r="P13" s="49">
        <f t="shared" si="1"/>
        <v>1555.797588074071</v>
      </c>
      <c r="Q13" s="155">
        <f t="shared" si="4"/>
        <v>29.824000000000002</v>
      </c>
      <c r="R13" s="148">
        <f t="shared" si="2"/>
        <v>392422.67880740709</v>
      </c>
      <c r="S13" s="155">
        <v>42.453492150000002</v>
      </c>
      <c r="T13" s="51" t="b">
        <f t="shared" si="3"/>
        <v>1</v>
      </c>
    </row>
    <row r="14" spans="1:20" ht="29.25" customHeight="1" x14ac:dyDescent="0.4">
      <c r="B14" s="42">
        <f t="shared" si="5"/>
        <v>44006</v>
      </c>
      <c r="C14" s="51">
        <v>13157.94</v>
      </c>
      <c r="D14" s="51">
        <v>2368.4292</v>
      </c>
      <c r="E14" s="51">
        <v>1363.9108183790001</v>
      </c>
      <c r="F14" s="51">
        <v>0</v>
      </c>
      <c r="G14" s="51">
        <v>2508.1249203210004</v>
      </c>
      <c r="H14" s="51">
        <v>3.9355246450714025</v>
      </c>
      <c r="I14" s="51">
        <v>41.005069349999999</v>
      </c>
      <c r="J14" s="51">
        <v>0</v>
      </c>
      <c r="K14" s="51">
        <v>0.108044351</v>
      </c>
      <c r="L14" s="167"/>
      <c r="M14" s="167"/>
      <c r="N14" s="51">
        <v>0</v>
      </c>
      <c r="O14" s="49">
        <f t="shared" si="0"/>
        <v>3917.0843770460719</v>
      </c>
      <c r="P14" s="49">
        <f t="shared" si="1"/>
        <v>1548.6551770460719</v>
      </c>
      <c r="Q14" s="155">
        <f t="shared" si="4"/>
        <v>29.7697</v>
      </c>
      <c r="R14" s="148">
        <f t="shared" si="2"/>
        <v>391708.43770460715</v>
      </c>
      <c r="S14" s="155">
        <v>41.005069349999999</v>
      </c>
      <c r="T14" s="51" t="b">
        <f t="shared" si="3"/>
        <v>1</v>
      </c>
    </row>
    <row r="15" spans="1:20" ht="29.25" customHeight="1" x14ac:dyDescent="0.4">
      <c r="A15" s="90"/>
      <c r="B15" s="42">
        <f t="shared" si="5"/>
        <v>44007</v>
      </c>
      <c r="C15" s="51">
        <v>13157.94</v>
      </c>
      <c r="D15" s="51">
        <v>2368.4292</v>
      </c>
      <c r="E15" s="162">
        <v>843.89549469400004</v>
      </c>
      <c r="F15" s="51">
        <v>0</v>
      </c>
      <c r="G15" s="162">
        <v>2990.041208314</v>
      </c>
      <c r="H15" s="51">
        <v>3.9355246450714025</v>
      </c>
      <c r="I15" s="51">
        <v>42.231707849999999</v>
      </c>
      <c r="J15" s="51">
        <v>0</v>
      </c>
      <c r="K15" s="51">
        <v>0.166575787</v>
      </c>
      <c r="L15" s="167"/>
      <c r="M15" s="167"/>
      <c r="N15" s="51">
        <v>0</v>
      </c>
      <c r="O15" s="49">
        <f t="shared" si="0"/>
        <v>3880.2705112900717</v>
      </c>
      <c r="P15" s="49">
        <f t="shared" si="1"/>
        <v>1511.8413112900716</v>
      </c>
      <c r="Q15" s="155">
        <f t="shared" si="4"/>
        <v>29.49</v>
      </c>
      <c r="R15" s="148">
        <f t="shared" si="2"/>
        <v>388027.05112900719</v>
      </c>
      <c r="S15" s="155">
        <v>42.231707849999999</v>
      </c>
      <c r="T15" s="51" t="b">
        <f t="shared" si="3"/>
        <v>1</v>
      </c>
    </row>
    <row r="16" spans="1:20" ht="29.25" customHeight="1" x14ac:dyDescent="0.4">
      <c r="A16" s="90"/>
      <c r="B16" s="42">
        <f t="shared" si="5"/>
        <v>44008</v>
      </c>
      <c r="C16" s="51">
        <v>13157.94</v>
      </c>
      <c r="D16" s="51">
        <v>2368.4292</v>
      </c>
      <c r="E16" s="51">
        <v>823.88017100900004</v>
      </c>
      <c r="F16" s="51">
        <v>0</v>
      </c>
      <c r="G16" s="51">
        <v>2965.2905987869999</v>
      </c>
      <c r="H16" s="51">
        <v>3.9355246450714025</v>
      </c>
      <c r="I16" s="51">
        <v>37.075416449999999</v>
      </c>
      <c r="J16" s="51">
        <v>0</v>
      </c>
      <c r="K16" s="51">
        <v>0.15024707800000001</v>
      </c>
      <c r="L16" s="167"/>
      <c r="M16" s="167"/>
      <c r="N16" s="51">
        <v>0</v>
      </c>
      <c r="O16" s="49">
        <f t="shared" si="0"/>
        <v>3830.3319579690715</v>
      </c>
      <c r="P16" s="49">
        <f t="shared" si="1"/>
        <v>1461.9027579690714</v>
      </c>
      <c r="Q16" s="155">
        <f t="shared" si="4"/>
        <v>29.110399999999998</v>
      </c>
      <c r="R16" s="148">
        <f t="shared" si="2"/>
        <v>383033.19579690712</v>
      </c>
      <c r="S16" s="155">
        <v>37.075416449999999</v>
      </c>
      <c r="T16" s="51" t="b">
        <f t="shared" si="3"/>
        <v>1</v>
      </c>
    </row>
    <row r="17" spans="1:20" ht="29.25" customHeight="1" x14ac:dyDescent="0.4">
      <c r="A17" s="90"/>
      <c r="B17" s="42">
        <f t="shared" si="5"/>
        <v>44009</v>
      </c>
      <c r="C17" s="51">
        <v>13157.94</v>
      </c>
      <c r="D17" s="51">
        <v>2368.4292</v>
      </c>
      <c r="E17" s="51">
        <v>823.86484732399992</v>
      </c>
      <c r="F17" s="51">
        <v>0</v>
      </c>
      <c r="G17" s="51">
        <v>2965.6155529330003</v>
      </c>
      <c r="H17" s="51">
        <v>3.9355246450714025</v>
      </c>
      <c r="I17" s="51">
        <v>40.021406349999999</v>
      </c>
      <c r="J17" s="51">
        <v>0</v>
      </c>
      <c r="K17" s="51">
        <v>0.15024707800000001</v>
      </c>
      <c r="L17" s="167"/>
      <c r="M17" s="167"/>
      <c r="N17" s="51">
        <v>0</v>
      </c>
      <c r="O17" s="49">
        <f t="shared" ref="O17:O23" si="6">SUM(E17:N17)</f>
        <v>3833.5875783300717</v>
      </c>
      <c r="P17" s="49">
        <f t="shared" si="1"/>
        <v>1465.1583783300716</v>
      </c>
      <c r="Q17" s="155">
        <f t="shared" si="4"/>
        <v>29.135200000000001</v>
      </c>
      <c r="R17" s="148">
        <f t="shared" si="2"/>
        <v>383358.7578330072</v>
      </c>
      <c r="S17" s="155">
        <v>40.021406349999999</v>
      </c>
      <c r="T17" s="51" t="b">
        <f t="shared" si="3"/>
        <v>1</v>
      </c>
    </row>
    <row r="18" spans="1:20" ht="29.25" customHeight="1" x14ac:dyDescent="0.4">
      <c r="A18" s="90"/>
      <c r="B18" s="42">
        <f t="shared" si="5"/>
        <v>44010</v>
      </c>
      <c r="C18" s="51">
        <v>13157.94</v>
      </c>
      <c r="D18" s="51">
        <v>2368.4292</v>
      </c>
      <c r="E18" s="51">
        <v>823.84952363900004</v>
      </c>
      <c r="F18" s="51">
        <v>0</v>
      </c>
      <c r="G18" s="51">
        <v>2965.9405070810008</v>
      </c>
      <c r="H18" s="51">
        <v>3.9355246450714025</v>
      </c>
      <c r="I18" s="51">
        <v>40.320325850000003</v>
      </c>
      <c r="J18" s="51">
        <v>0</v>
      </c>
      <c r="K18" s="51">
        <v>0.15024707800000001</v>
      </c>
      <c r="L18" s="167"/>
      <c r="M18" s="167"/>
      <c r="N18" s="51">
        <v>0</v>
      </c>
      <c r="O18" s="49">
        <f t="shared" si="6"/>
        <v>3834.196128293072</v>
      </c>
      <c r="P18" s="49">
        <f t="shared" si="1"/>
        <v>1465.7669282930719</v>
      </c>
      <c r="Q18" s="155">
        <f t="shared" si="4"/>
        <v>29.139800000000001</v>
      </c>
      <c r="R18" s="148">
        <f t="shared" si="2"/>
        <v>383419.61282930715</v>
      </c>
      <c r="S18" s="155">
        <v>40.320325850000003</v>
      </c>
      <c r="T18" s="51" t="b">
        <f t="shared" si="3"/>
        <v>1</v>
      </c>
    </row>
    <row r="19" spans="1:20" ht="29.25" customHeight="1" x14ac:dyDescent="0.4">
      <c r="A19" s="90"/>
      <c r="B19" s="42">
        <f t="shared" si="5"/>
        <v>44011</v>
      </c>
      <c r="C19" s="51">
        <v>13157.94</v>
      </c>
      <c r="D19" s="51">
        <v>2368.4292</v>
      </c>
      <c r="E19" s="51">
        <v>908.83419995400004</v>
      </c>
      <c r="F19" s="51">
        <v>0</v>
      </c>
      <c r="G19" s="51">
        <v>3016.5263331169995</v>
      </c>
      <c r="H19" s="51">
        <v>3.9355246450714025</v>
      </c>
      <c r="I19" s="51">
        <v>39.607736449999997</v>
      </c>
      <c r="J19" s="51">
        <v>0</v>
      </c>
      <c r="K19" s="51">
        <v>0.29520872300000001</v>
      </c>
      <c r="L19" s="167"/>
      <c r="M19" s="167"/>
      <c r="N19" s="51">
        <v>0</v>
      </c>
      <c r="O19" s="49">
        <f t="shared" si="6"/>
        <v>3969.1990028890714</v>
      </c>
      <c r="P19" s="49">
        <f t="shared" si="1"/>
        <v>1600.7698028890713</v>
      </c>
      <c r="Q19" s="155">
        <f t="shared" si="4"/>
        <v>30.165800000000001</v>
      </c>
      <c r="R19" s="148">
        <f t="shared" si="2"/>
        <v>396919.90028890717</v>
      </c>
      <c r="S19" s="155">
        <v>39.607736449999997</v>
      </c>
      <c r="T19" s="51" t="b">
        <f t="shared" si="3"/>
        <v>1</v>
      </c>
    </row>
    <row r="20" spans="1:20" ht="29.25" customHeight="1" x14ac:dyDescent="0.4">
      <c r="A20" s="90"/>
      <c r="B20" s="42">
        <f t="shared" si="5"/>
        <v>44012</v>
      </c>
      <c r="C20" s="51">
        <v>13157.94</v>
      </c>
      <c r="D20" s="51">
        <v>2368.4292</v>
      </c>
      <c r="E20" s="51">
        <v>833.81887626900004</v>
      </c>
      <c r="F20" s="51">
        <v>0</v>
      </c>
      <c r="G20" s="51">
        <v>3167.5048311589994</v>
      </c>
      <c r="H20" s="51">
        <v>3.9355246450714025</v>
      </c>
      <c r="I20" s="51">
        <v>37.891136150000001</v>
      </c>
      <c r="J20" s="51">
        <v>0</v>
      </c>
      <c r="K20" s="51">
        <v>6.3650903000000009E-2</v>
      </c>
      <c r="L20" s="167"/>
      <c r="M20" s="167"/>
      <c r="N20" s="51">
        <v>0</v>
      </c>
      <c r="O20" s="49">
        <f t="shared" si="6"/>
        <v>4043.214019126071</v>
      </c>
      <c r="P20" s="49">
        <f t="shared" si="1"/>
        <v>1674.7848191260709</v>
      </c>
      <c r="Q20" s="155">
        <f t="shared" si="4"/>
        <v>30.728300000000001</v>
      </c>
      <c r="R20" s="148">
        <f t="shared" si="2"/>
        <v>404321.40191260714</v>
      </c>
      <c r="S20" s="155">
        <v>37.891136150000001</v>
      </c>
      <c r="T20" s="51" t="b">
        <f t="shared" si="3"/>
        <v>1</v>
      </c>
    </row>
    <row r="21" spans="1:20" ht="29.25" customHeight="1" x14ac:dyDescent="0.4">
      <c r="A21" s="90"/>
      <c r="B21" s="42">
        <f t="shared" si="5"/>
        <v>44013</v>
      </c>
      <c r="C21" s="51">
        <v>13157.94</v>
      </c>
      <c r="D21" s="51">
        <v>2368.4292</v>
      </c>
      <c r="E21" s="58">
        <v>1393.803552584</v>
      </c>
      <c r="F21" s="51">
        <v>0</v>
      </c>
      <c r="G21" s="58">
        <v>2765.0851907669994</v>
      </c>
      <c r="H21" s="58">
        <v>3.9355246450714025</v>
      </c>
      <c r="I21" s="51">
        <v>31.390768049999998</v>
      </c>
      <c r="J21" s="51">
        <v>0</v>
      </c>
      <c r="K21" s="51">
        <v>0.20033562800000002</v>
      </c>
      <c r="L21" s="167"/>
      <c r="M21" s="167"/>
      <c r="N21" s="51">
        <v>0</v>
      </c>
      <c r="O21" s="49">
        <f t="shared" si="6"/>
        <v>4194.4153716740702</v>
      </c>
      <c r="P21" s="49">
        <f t="shared" si="1"/>
        <v>1825.9861716740702</v>
      </c>
      <c r="Q21" s="155">
        <f>ROUND((O21/C21%),4)</f>
        <v>31.877400000000002</v>
      </c>
      <c r="R21" s="148">
        <f t="shared" si="2"/>
        <v>419441.53716740699</v>
      </c>
    </row>
    <row r="22" spans="1:20" ht="29.25" customHeight="1" x14ac:dyDescent="0.4">
      <c r="A22" s="90"/>
      <c r="B22" s="42">
        <f t="shared" si="5"/>
        <v>44014</v>
      </c>
      <c r="C22" s="51">
        <v>13157.94</v>
      </c>
      <c r="D22" s="51">
        <v>2368.4292</v>
      </c>
      <c r="E22" s="58">
        <v>1363.7882288989999</v>
      </c>
      <c r="F22" s="51">
        <v>0</v>
      </c>
      <c r="G22" s="58">
        <v>2790.2554688590003</v>
      </c>
      <c r="H22" s="58">
        <v>3.9355246450714025</v>
      </c>
      <c r="I22" s="58">
        <v>30.666856750000001</v>
      </c>
      <c r="J22" s="58">
        <v>0</v>
      </c>
      <c r="K22" s="58">
        <v>5.7258227000000002E-2</v>
      </c>
      <c r="L22" s="167"/>
      <c r="M22" s="167"/>
      <c r="N22" s="58">
        <v>0</v>
      </c>
      <c r="O22" s="52">
        <f t="shared" si="6"/>
        <v>4188.7033373800714</v>
      </c>
      <c r="P22" s="52">
        <f t="shared" si="1"/>
        <v>1820.2741373800714</v>
      </c>
      <c r="Q22" s="155">
        <f t="shared" si="4"/>
        <v>31.834</v>
      </c>
      <c r="R22" s="148">
        <f t="shared" si="2"/>
        <v>418870.33373800712</v>
      </c>
    </row>
    <row r="23" spans="1:20" ht="29.25" customHeight="1" x14ac:dyDescent="0.4">
      <c r="A23" s="90"/>
      <c r="B23" s="42">
        <f t="shared" si="5"/>
        <v>44015</v>
      </c>
      <c r="C23" s="51">
        <v>13157.94</v>
      </c>
      <c r="D23" s="51">
        <v>2368.4292</v>
      </c>
      <c r="E23" s="51">
        <v>1228.772905214</v>
      </c>
      <c r="F23" s="51">
        <v>0</v>
      </c>
      <c r="G23" s="51">
        <v>2949.5099956529994</v>
      </c>
      <c r="H23" s="58">
        <v>3.9355246450714025</v>
      </c>
      <c r="I23" s="51">
        <v>31.45884285</v>
      </c>
      <c r="J23" s="51"/>
      <c r="K23" s="51">
        <v>1.747607E-3</v>
      </c>
      <c r="L23" s="167"/>
      <c r="M23" s="167"/>
      <c r="N23" s="51">
        <v>0</v>
      </c>
      <c r="O23" s="49">
        <f t="shared" si="6"/>
        <v>4213.6790159690709</v>
      </c>
      <c r="P23" s="49">
        <f t="shared" si="1"/>
        <v>1845.2498159690708</v>
      </c>
      <c r="Q23" s="155">
        <f t="shared" si="4"/>
        <v>32.023899999999998</v>
      </c>
      <c r="R23" s="148">
        <f t="shared" si="2"/>
        <v>421367.90159690712</v>
      </c>
    </row>
    <row r="24" spans="1:20" ht="29.25" customHeight="1" x14ac:dyDescent="0.4">
      <c r="A24" s="90"/>
      <c r="B24" s="42" t="s">
        <v>4</v>
      </c>
      <c r="C24" s="51">
        <v>0</v>
      </c>
      <c r="D24" s="51">
        <f t="shared" ref="D24:O24" si="7">SUM(D10:D23)</f>
        <v>33158.008799999996</v>
      </c>
      <c r="E24" s="51">
        <f>SUM(E10:E23)</f>
        <v>15894.215128331001</v>
      </c>
      <c r="F24" s="51">
        <f>SUM(F10:F23)</f>
        <v>0</v>
      </c>
      <c r="G24" s="51">
        <f>SUM(G10:G23)</f>
        <v>38876.058365329009</v>
      </c>
      <c r="H24" s="51">
        <f t="shared" si="7"/>
        <v>55.097345030999641</v>
      </c>
      <c r="I24" s="51">
        <f t="shared" si="7"/>
        <v>545.33506270000009</v>
      </c>
      <c r="J24" s="51">
        <f t="shared" si="7"/>
        <v>0</v>
      </c>
      <c r="K24" s="51">
        <f t="shared" si="7"/>
        <v>2.554394952</v>
      </c>
      <c r="L24" s="51">
        <f>SUM(L10:L23)</f>
        <v>0</v>
      </c>
      <c r="M24" s="51">
        <f t="shared" si="7"/>
        <v>0</v>
      </c>
      <c r="N24" s="51">
        <f t="shared" si="7"/>
        <v>0</v>
      </c>
      <c r="O24" s="49">
        <f t="shared" si="7"/>
        <v>55373.260296343004</v>
      </c>
      <c r="P24" s="49">
        <f>SUM(P10:P23)</f>
        <v>22215.251496343</v>
      </c>
      <c r="Q24" s="155"/>
    </row>
    <row r="25" spans="1:20" ht="29.25" customHeight="1" x14ac:dyDescent="0.4">
      <c r="A25" s="90"/>
      <c r="B25" s="42" t="s">
        <v>3</v>
      </c>
      <c r="C25" s="51"/>
      <c r="D25" s="51">
        <f t="shared" ref="D25:O25" si="8">AVERAGE(D10:D23)</f>
        <v>2368.4291999999996</v>
      </c>
      <c r="E25" s="51">
        <f>AVERAGE(E10:E23)</f>
        <v>1135.3010805950714</v>
      </c>
      <c r="F25" s="51">
        <v>0</v>
      </c>
      <c r="G25" s="51">
        <f>AVERAGE(G10:G23)</f>
        <v>2776.8613118092148</v>
      </c>
      <c r="H25" s="51">
        <f t="shared" si="8"/>
        <v>3.935524645071403</v>
      </c>
      <c r="I25" s="51">
        <f t="shared" si="8"/>
        <v>38.952504478571434</v>
      </c>
      <c r="J25" s="51">
        <v>0</v>
      </c>
      <c r="K25" s="51">
        <f t="shared" si="8"/>
        <v>0.1824567822857143</v>
      </c>
      <c r="L25" s="51">
        <v>0</v>
      </c>
      <c r="M25" s="51">
        <v>0</v>
      </c>
      <c r="N25" s="51">
        <f t="shared" si="8"/>
        <v>0</v>
      </c>
      <c r="O25" s="49">
        <f t="shared" si="8"/>
        <v>3955.2328783102143</v>
      </c>
      <c r="P25" s="49">
        <f>AVERAGE(P10:P23)</f>
        <v>1586.8036783102143</v>
      </c>
      <c r="Q25" s="155"/>
    </row>
    <row r="26" spans="1:20" x14ac:dyDescent="0.4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20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56"/>
    </row>
    <row r="28" spans="1:20" x14ac:dyDescent="0.4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56"/>
    </row>
    <row r="29" spans="1:20" x14ac:dyDescent="0.4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63">
        <v>236954910.5</v>
      </c>
      <c r="M29" s="1"/>
      <c r="N29" s="1"/>
      <c r="O29" s="1"/>
      <c r="P29" s="1"/>
      <c r="Q29" s="156"/>
    </row>
    <row r="30" spans="1:20" x14ac:dyDescent="0.4">
      <c r="B30" s="5"/>
      <c r="C30" s="1"/>
      <c r="D30" s="1"/>
      <c r="E30" s="1"/>
      <c r="F30" s="1"/>
      <c r="G30" s="1"/>
      <c r="H30" s="1"/>
      <c r="I30" s="1"/>
      <c r="J30" s="1"/>
      <c r="K30" s="163">
        <v>77807500</v>
      </c>
      <c r="M30" s="1"/>
      <c r="N30" s="22" t="s">
        <v>35</v>
      </c>
      <c r="O30" s="22"/>
      <c r="P30" s="22"/>
      <c r="Q30" s="156"/>
    </row>
    <row r="31" spans="1:20" x14ac:dyDescent="0.4">
      <c r="B31" s="5"/>
      <c r="C31" s="1"/>
      <c r="D31" s="1"/>
      <c r="E31" s="1"/>
      <c r="F31" s="1"/>
      <c r="G31" s="1"/>
      <c r="H31" s="22"/>
      <c r="I31" s="22"/>
      <c r="J31" s="22"/>
      <c r="K31" s="163">
        <v>-854730</v>
      </c>
      <c r="M31" s="22"/>
      <c r="N31" s="22"/>
      <c r="O31" s="22"/>
      <c r="P31" s="22"/>
      <c r="Q31" s="156"/>
    </row>
    <row r="32" spans="1:20" x14ac:dyDescent="0.4">
      <c r="B32" s="5"/>
      <c r="C32" s="1"/>
      <c r="D32" s="1"/>
      <c r="E32" s="1"/>
      <c r="F32" s="1"/>
      <c r="G32" s="1"/>
      <c r="H32" s="22"/>
      <c r="I32" s="22"/>
      <c r="J32" s="22"/>
      <c r="K32" s="22">
        <f>SUM(K29:K31)/10^7</f>
        <v>31.390768049999998</v>
      </c>
      <c r="L32" s="22"/>
      <c r="M32" s="22"/>
      <c r="N32" s="22"/>
      <c r="O32" s="22"/>
      <c r="P32" s="22"/>
    </row>
    <row r="33" spans="2:16" x14ac:dyDescent="0.4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</row>
    <row r="34" spans="2:16" x14ac:dyDescent="0.4">
      <c r="B34" s="5" t="s">
        <v>8</v>
      </c>
      <c r="H34" s="144"/>
      <c r="N34" s="22" t="s">
        <v>10</v>
      </c>
    </row>
    <row r="35" spans="2:16" x14ac:dyDescent="0.4">
      <c r="B35" s="14"/>
      <c r="H35" s="144"/>
    </row>
    <row r="36" spans="2:16" x14ac:dyDescent="0.4">
      <c r="B36" s="14"/>
      <c r="H36" s="144"/>
    </row>
    <row r="37" spans="2:16" x14ac:dyDescent="0.4">
      <c r="B37" s="14"/>
    </row>
  </sheetData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A10" zoomScale="50" zoomScaleNormal="50" workbookViewId="0">
      <selection activeCell="K8" sqref="K8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</cols>
  <sheetData>
    <row r="1" spans="1:18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18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161">
        <f>C10*18/100</f>
        <v>2166.2027999999996</v>
      </c>
      <c r="M2" s="84"/>
      <c r="N2" s="85"/>
      <c r="O2" s="85"/>
      <c r="P2" s="85"/>
    </row>
    <row r="3" spans="1:18" x14ac:dyDescent="0.4">
      <c r="B3" s="45" t="s">
        <v>52</v>
      </c>
      <c r="C3" s="1"/>
      <c r="D3" s="1"/>
      <c r="E3" s="85"/>
      <c r="F3" s="8"/>
      <c r="G3" s="8"/>
      <c r="H3" s="8"/>
      <c r="I3" s="8"/>
      <c r="J3" s="8"/>
      <c r="K3" s="85"/>
      <c r="L3" s="8"/>
      <c r="M3" s="8"/>
      <c r="N3" s="8"/>
      <c r="O3" s="8"/>
      <c r="P3" s="85"/>
    </row>
    <row r="4" spans="1:18" ht="22.5" customHeight="1" x14ac:dyDescent="0.45">
      <c r="B4" s="46" t="s">
        <v>13</v>
      </c>
      <c r="C4" s="1"/>
      <c r="D4" s="17"/>
      <c r="E4" s="15"/>
      <c r="F4" s="15"/>
      <c r="G4" s="47" t="s">
        <v>168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18" x14ac:dyDescent="0.4">
      <c r="B5" s="45" t="s">
        <v>50</v>
      </c>
      <c r="C5" s="1"/>
      <c r="D5" s="157"/>
      <c r="E5" s="158"/>
      <c r="F5" s="11"/>
      <c r="G5" s="11"/>
      <c r="H5" s="11"/>
      <c r="I5" s="100"/>
      <c r="J5" s="11"/>
      <c r="K5" s="11"/>
      <c r="L5" s="2"/>
      <c r="M5" s="2"/>
      <c r="N5" s="2"/>
      <c r="O5" s="2"/>
      <c r="P5" s="2"/>
      <c r="Q5" s="149"/>
    </row>
    <row r="6" spans="1:18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18" x14ac:dyDescent="0.4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18" s="33" customFormat="1" ht="126" customHeight="1" x14ac:dyDescent="0.25">
      <c r="B8" s="34" t="s">
        <v>21</v>
      </c>
      <c r="C8" s="164" t="s">
        <v>171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18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18" ht="29.25" customHeight="1" x14ac:dyDescent="0.4">
      <c r="B10" s="42">
        <v>44016</v>
      </c>
      <c r="C10" s="51">
        <v>12034.46</v>
      </c>
      <c r="D10" s="51">
        <v>2166.2027999999996</v>
      </c>
      <c r="E10" s="58">
        <v>1228.7575815290002</v>
      </c>
      <c r="F10" s="58">
        <v>0</v>
      </c>
      <c r="G10" s="58">
        <v>2949.8193790209993</v>
      </c>
      <c r="H10" s="58">
        <v>2.648202227285704</v>
      </c>
      <c r="I10" s="58">
        <v>30.70177005</v>
      </c>
      <c r="J10" s="58">
        <v>0</v>
      </c>
      <c r="K10" s="58">
        <v>1.941707E-3</v>
      </c>
      <c r="L10" s="58">
        <v>0</v>
      </c>
      <c r="M10" s="51">
        <v>0</v>
      </c>
      <c r="N10" s="51">
        <v>0</v>
      </c>
      <c r="O10" s="49">
        <f t="shared" ref="O10" si="0">SUM(E10:N10)</f>
        <v>4211.9288745342847</v>
      </c>
      <c r="P10" s="49">
        <f t="shared" ref="P10" si="1">O10-D10</f>
        <v>2045.7260745342851</v>
      </c>
      <c r="Q10" s="155">
        <f>ROUND((O10/C10%),4)</f>
        <v>34.998899999999999</v>
      </c>
      <c r="R10" s="148">
        <f t="shared" ref="R10:R23" si="2">(O10*10^7)/10^5</f>
        <v>421192.88745342847</v>
      </c>
    </row>
    <row r="11" spans="1:18" ht="29.25" customHeight="1" x14ac:dyDescent="0.4">
      <c r="B11" s="42">
        <f>B10+1</f>
        <v>44017</v>
      </c>
      <c r="C11" s="51">
        <v>12034.46</v>
      </c>
      <c r="D11" s="51">
        <v>2166.2027999999996</v>
      </c>
      <c r="E11" s="58">
        <v>1228.7422578439998</v>
      </c>
      <c r="F11" s="58">
        <v>0</v>
      </c>
      <c r="G11" s="58">
        <v>2950.1287623880003</v>
      </c>
      <c r="H11" s="58">
        <v>2.648202227285704</v>
      </c>
      <c r="I11" s="58">
        <v>30.287275050000002</v>
      </c>
      <c r="J11" s="58">
        <v>0</v>
      </c>
      <c r="K11" s="58">
        <v>1.941707E-3</v>
      </c>
      <c r="L11" s="58">
        <v>0</v>
      </c>
      <c r="M11" s="51">
        <v>0</v>
      </c>
      <c r="N11" s="51">
        <v>0</v>
      </c>
      <c r="O11" s="49">
        <f t="shared" ref="O11:O23" si="3">SUM(E11:N11)</f>
        <v>4211.8084392162855</v>
      </c>
      <c r="P11" s="49">
        <f t="shared" ref="P11:P23" si="4">O11-D11</f>
        <v>2045.6056392162859</v>
      </c>
      <c r="Q11" s="155">
        <f>ROUND((O11/C11%),4)</f>
        <v>34.997900000000001</v>
      </c>
      <c r="R11" s="148">
        <f t="shared" si="2"/>
        <v>421180.84392162855</v>
      </c>
    </row>
    <row r="12" spans="1:18" ht="29.25" customHeight="1" x14ac:dyDescent="0.4">
      <c r="B12" s="42">
        <f>B11+1</f>
        <v>44018</v>
      </c>
      <c r="C12" s="51">
        <v>12034.46</v>
      </c>
      <c r="D12" s="51">
        <v>2166.2027999999996</v>
      </c>
      <c r="E12" s="58">
        <v>1303.73</v>
      </c>
      <c r="F12" s="58">
        <v>0</v>
      </c>
      <c r="G12" s="58">
        <v>2997.23</v>
      </c>
      <c r="H12" s="58">
        <v>2.648202227285704</v>
      </c>
      <c r="I12" s="58">
        <v>43.560060149999998</v>
      </c>
      <c r="J12" s="58">
        <v>0</v>
      </c>
      <c r="K12" s="58">
        <v>4.795807E-3</v>
      </c>
      <c r="L12" s="58">
        <v>0</v>
      </c>
      <c r="M12" s="51">
        <v>0</v>
      </c>
      <c r="N12" s="51">
        <v>0</v>
      </c>
      <c r="O12" s="49">
        <f t="shared" si="3"/>
        <v>4347.1730581842858</v>
      </c>
      <c r="P12" s="49">
        <f t="shared" si="4"/>
        <v>2180.9702581842862</v>
      </c>
      <c r="Q12" s="155">
        <f t="shared" ref="Q12:Q23" si="5">ROUND((O12/C12%),4)</f>
        <v>36.122700000000002</v>
      </c>
      <c r="R12" s="148">
        <f t="shared" si="2"/>
        <v>434717.30581842858</v>
      </c>
    </row>
    <row r="13" spans="1:18" ht="29.25" customHeight="1" x14ac:dyDescent="0.4">
      <c r="B13" s="42">
        <f t="shared" ref="B13:B23" si="6">B12+1</f>
        <v>44019</v>
      </c>
      <c r="C13" s="51">
        <v>12034.46</v>
      </c>
      <c r="D13" s="51">
        <v>2166.2027999999996</v>
      </c>
      <c r="E13" s="58">
        <v>1428.7116104740001</v>
      </c>
      <c r="F13" s="58">
        <v>0</v>
      </c>
      <c r="G13" s="58">
        <v>2935.9160072070003</v>
      </c>
      <c r="H13" s="58">
        <v>2.648202227285704</v>
      </c>
      <c r="I13" s="58">
        <v>44.630331269999999</v>
      </c>
      <c r="J13" s="58">
        <v>0</v>
      </c>
      <c r="K13" s="58">
        <v>4.795807E-3</v>
      </c>
      <c r="L13" s="58">
        <v>0</v>
      </c>
      <c r="M13" s="51">
        <v>0</v>
      </c>
      <c r="N13" s="51">
        <v>0</v>
      </c>
      <c r="O13" s="49">
        <f t="shared" si="3"/>
        <v>4411.9109469852865</v>
      </c>
      <c r="P13" s="49">
        <f t="shared" si="4"/>
        <v>2245.7081469852869</v>
      </c>
      <c r="Q13" s="155">
        <f t="shared" si="5"/>
        <v>36.660600000000002</v>
      </c>
      <c r="R13" s="148">
        <f t="shared" si="2"/>
        <v>441191.09469852864</v>
      </c>
    </row>
    <row r="14" spans="1:18" ht="29.25" customHeight="1" x14ac:dyDescent="0.4">
      <c r="B14" s="42">
        <f t="shared" si="6"/>
        <v>44020</v>
      </c>
      <c r="C14" s="51">
        <v>12034.46</v>
      </c>
      <c r="D14" s="51">
        <v>2166.2027999999996</v>
      </c>
      <c r="E14" s="58">
        <v>1543.6962867889999</v>
      </c>
      <c r="F14" s="58">
        <v>0</v>
      </c>
      <c r="G14" s="58">
        <v>3066.0383959209989</v>
      </c>
      <c r="H14" s="58">
        <v>2.648202227285704</v>
      </c>
      <c r="I14" s="58">
        <v>46.284911520000001</v>
      </c>
      <c r="J14" s="58">
        <v>0</v>
      </c>
      <c r="K14" s="58">
        <v>4.795807E-3</v>
      </c>
      <c r="L14" s="58">
        <v>0</v>
      </c>
      <c r="M14" s="51">
        <v>0</v>
      </c>
      <c r="N14" s="51">
        <v>0</v>
      </c>
      <c r="O14" s="49">
        <f t="shared" si="3"/>
        <v>4658.6725922642845</v>
      </c>
      <c r="P14" s="49">
        <f t="shared" si="4"/>
        <v>2492.4697922642849</v>
      </c>
      <c r="Q14" s="155">
        <f t="shared" si="5"/>
        <v>38.711100000000002</v>
      </c>
      <c r="R14" s="148">
        <f t="shared" si="2"/>
        <v>465867.25922642846</v>
      </c>
    </row>
    <row r="15" spans="1:18" ht="29.25" customHeight="1" x14ac:dyDescent="0.4">
      <c r="A15" s="90"/>
      <c r="B15" s="42">
        <f t="shared" si="6"/>
        <v>44021</v>
      </c>
      <c r="C15" s="51">
        <v>12034.46</v>
      </c>
      <c r="D15" s="51">
        <v>2166.2027999999996</v>
      </c>
      <c r="E15" s="58">
        <v>1498.6809631040001</v>
      </c>
      <c r="F15" s="58">
        <v>0</v>
      </c>
      <c r="G15" s="58">
        <v>3009.9944035129997</v>
      </c>
      <c r="H15" s="58">
        <v>2.648202227285704</v>
      </c>
      <c r="I15" s="58">
        <v>46.769129092</v>
      </c>
      <c r="J15" s="58">
        <v>0</v>
      </c>
      <c r="K15" s="58">
        <v>2.5289907E-2</v>
      </c>
      <c r="L15" s="58">
        <v>0</v>
      </c>
      <c r="M15" s="51">
        <v>0</v>
      </c>
      <c r="N15" s="51">
        <v>0</v>
      </c>
      <c r="O15" s="49">
        <f t="shared" si="3"/>
        <v>4558.1179878432858</v>
      </c>
      <c r="P15" s="49">
        <f t="shared" si="4"/>
        <v>2391.9151878432863</v>
      </c>
      <c r="Q15" s="155">
        <f t="shared" si="5"/>
        <v>37.875599999999999</v>
      </c>
      <c r="R15" s="148">
        <f t="shared" si="2"/>
        <v>455811.79878432862</v>
      </c>
    </row>
    <row r="16" spans="1:18" ht="29.25" customHeight="1" x14ac:dyDescent="0.4">
      <c r="A16" s="90"/>
      <c r="B16" s="42">
        <f t="shared" si="6"/>
        <v>44022</v>
      </c>
      <c r="C16" s="51">
        <v>12034.46</v>
      </c>
      <c r="D16" s="51">
        <v>2166.2027999999996</v>
      </c>
      <c r="E16" s="58">
        <v>1853.6656394189999</v>
      </c>
      <c r="F16" s="58">
        <v>0</v>
      </c>
      <c r="G16" s="58">
        <v>2693.5679898640005</v>
      </c>
      <c r="H16" s="58">
        <v>2.648202227285704</v>
      </c>
      <c r="I16" s="58">
        <v>50.443075572000005</v>
      </c>
      <c r="J16" s="58">
        <v>0</v>
      </c>
      <c r="K16" s="58">
        <v>7.8164700000000001E-4</v>
      </c>
      <c r="L16" s="58">
        <v>0</v>
      </c>
      <c r="M16" s="51">
        <v>0</v>
      </c>
      <c r="N16" s="51">
        <v>0</v>
      </c>
      <c r="O16" s="49">
        <f t="shared" si="3"/>
        <v>4600.3256887292864</v>
      </c>
      <c r="P16" s="49">
        <f t="shared" si="4"/>
        <v>2434.1228887292868</v>
      </c>
      <c r="Q16" s="155">
        <f t="shared" si="5"/>
        <v>38.226300000000002</v>
      </c>
      <c r="R16" s="148">
        <f t="shared" si="2"/>
        <v>460032.56887292862</v>
      </c>
    </row>
    <row r="17" spans="1:18" ht="29.25" customHeight="1" x14ac:dyDescent="0.4">
      <c r="A17" s="90"/>
      <c r="B17" s="42">
        <f t="shared" si="6"/>
        <v>44023</v>
      </c>
      <c r="C17" s="51">
        <v>12034.46</v>
      </c>
      <c r="D17" s="51">
        <v>2166.2027999999996</v>
      </c>
      <c r="E17" s="58">
        <v>1853.6503157340001</v>
      </c>
      <c r="F17" s="58">
        <v>0</v>
      </c>
      <c r="G17" s="58">
        <v>2693.852467705</v>
      </c>
      <c r="H17" s="58">
        <v>2.648202227285704</v>
      </c>
      <c r="I17" s="58">
        <v>55.3224217</v>
      </c>
      <c r="J17" s="58">
        <v>0</v>
      </c>
      <c r="K17" s="58">
        <v>7.8164700000000001E-4</v>
      </c>
      <c r="L17" s="58">
        <v>0</v>
      </c>
      <c r="M17" s="51">
        <v>0</v>
      </c>
      <c r="N17" s="51">
        <v>0</v>
      </c>
      <c r="O17" s="49">
        <f t="shared" si="3"/>
        <v>4605.4741890132855</v>
      </c>
      <c r="P17" s="49">
        <f t="shared" si="4"/>
        <v>2439.2713890132859</v>
      </c>
      <c r="Q17" s="155">
        <f t="shared" si="5"/>
        <v>38.269100000000002</v>
      </c>
      <c r="R17" s="148">
        <f t="shared" si="2"/>
        <v>460547.41890132858</v>
      </c>
    </row>
    <row r="18" spans="1:18" ht="29.25" customHeight="1" x14ac:dyDescent="0.4">
      <c r="A18" s="90"/>
      <c r="B18" s="42">
        <f t="shared" si="6"/>
        <v>44024</v>
      </c>
      <c r="C18" s="51">
        <v>12034.46</v>
      </c>
      <c r="D18" s="51">
        <v>2166.2027999999996</v>
      </c>
      <c r="E18" s="58">
        <v>1853.6349920489997</v>
      </c>
      <c r="F18" s="58">
        <v>0</v>
      </c>
      <c r="G18" s="58">
        <v>2694.1369455460003</v>
      </c>
      <c r="H18" s="58">
        <v>2.648202227285704</v>
      </c>
      <c r="I18" s="58">
        <v>55.262623499999997</v>
      </c>
      <c r="J18" s="58">
        <v>0</v>
      </c>
      <c r="K18" s="58">
        <v>7.8164700000000001E-4</v>
      </c>
      <c r="L18" s="58">
        <v>0</v>
      </c>
      <c r="M18" s="51">
        <v>0</v>
      </c>
      <c r="N18" s="51">
        <v>0</v>
      </c>
      <c r="O18" s="49">
        <f t="shared" si="3"/>
        <v>4605.6835449692853</v>
      </c>
      <c r="P18" s="49">
        <f t="shared" si="4"/>
        <v>2439.4807449692858</v>
      </c>
      <c r="Q18" s="155">
        <f t="shared" si="5"/>
        <v>38.270800000000001</v>
      </c>
      <c r="R18" s="148">
        <f t="shared" si="2"/>
        <v>460568.35449692857</v>
      </c>
    </row>
    <row r="19" spans="1:18" ht="29.25" customHeight="1" x14ac:dyDescent="0.4">
      <c r="A19" s="90"/>
      <c r="B19" s="42">
        <f t="shared" si="6"/>
        <v>44025</v>
      </c>
      <c r="C19" s="51">
        <v>12034.46</v>
      </c>
      <c r="D19" s="51">
        <v>2166.2027999999996</v>
      </c>
      <c r="E19" s="58">
        <v>1508.6196683639998</v>
      </c>
      <c r="F19" s="58">
        <v>0</v>
      </c>
      <c r="G19" s="58">
        <v>3117.9704877479994</v>
      </c>
      <c r="H19" s="58">
        <v>2.648202227285704</v>
      </c>
      <c r="I19" s="58">
        <v>54.632403400000001</v>
      </c>
      <c r="J19" s="58">
        <v>0</v>
      </c>
      <c r="K19" s="58">
        <v>2.0763947000000001E-2</v>
      </c>
      <c r="L19" s="58">
        <v>0</v>
      </c>
      <c r="M19" s="51">
        <v>0</v>
      </c>
      <c r="N19" s="51">
        <v>0</v>
      </c>
      <c r="O19" s="49">
        <f t="shared" si="3"/>
        <v>4683.8915256862847</v>
      </c>
      <c r="P19" s="49">
        <f t="shared" si="4"/>
        <v>2517.6887256862851</v>
      </c>
      <c r="Q19" s="155">
        <f t="shared" si="5"/>
        <v>38.920699999999997</v>
      </c>
      <c r="R19" s="148">
        <f t="shared" si="2"/>
        <v>468389.15256862849</v>
      </c>
    </row>
    <row r="20" spans="1:18" ht="29.25" customHeight="1" x14ac:dyDescent="0.4">
      <c r="A20" s="90"/>
      <c r="B20" s="42">
        <f t="shared" si="6"/>
        <v>44026</v>
      </c>
      <c r="C20" s="51">
        <v>12034.46</v>
      </c>
      <c r="D20" s="51">
        <v>2166.2027999999996</v>
      </c>
      <c r="E20" s="58">
        <v>1288.6043446790002</v>
      </c>
      <c r="F20" s="58">
        <v>0</v>
      </c>
      <c r="G20" s="58">
        <v>3363.6628692719992</v>
      </c>
      <c r="H20" s="58">
        <v>2.648202227285704</v>
      </c>
      <c r="I20" s="58">
        <v>50.731399807999999</v>
      </c>
      <c r="J20" s="58">
        <v>0</v>
      </c>
      <c r="K20" s="58">
        <v>4.0746246999999999E-2</v>
      </c>
      <c r="L20" s="58">
        <v>0</v>
      </c>
      <c r="M20" s="51">
        <v>0</v>
      </c>
      <c r="N20" s="51">
        <v>0</v>
      </c>
      <c r="O20" s="49">
        <f t="shared" si="3"/>
        <v>4705.6875622332855</v>
      </c>
      <c r="P20" s="49">
        <f t="shared" si="4"/>
        <v>2539.4847622332859</v>
      </c>
      <c r="Q20" s="155">
        <f t="shared" si="5"/>
        <v>39.101799999999997</v>
      </c>
      <c r="R20" s="148">
        <f t="shared" si="2"/>
        <v>470568.75622332853</v>
      </c>
    </row>
    <row r="21" spans="1:18" ht="29.25" customHeight="1" x14ac:dyDescent="0.4">
      <c r="A21" s="90"/>
      <c r="B21" s="42">
        <f t="shared" si="6"/>
        <v>44027</v>
      </c>
      <c r="C21" s="51">
        <v>12034.46</v>
      </c>
      <c r="D21" s="51">
        <v>2166.2027999999996</v>
      </c>
      <c r="E21" s="58">
        <v>898.58902099399984</v>
      </c>
      <c r="F21" s="58">
        <v>0</v>
      </c>
      <c r="G21" s="58">
        <v>3759.7851097930002</v>
      </c>
      <c r="H21" s="58">
        <v>2.648202227285704</v>
      </c>
      <c r="I21" s="58">
        <v>50.413703007999999</v>
      </c>
      <c r="J21" s="58">
        <v>0</v>
      </c>
      <c r="K21" s="58">
        <v>7.2717927000000002E-2</v>
      </c>
      <c r="L21" s="58">
        <v>0</v>
      </c>
      <c r="M21" s="51">
        <v>0</v>
      </c>
      <c r="N21" s="51">
        <v>0</v>
      </c>
      <c r="O21" s="49">
        <f t="shared" si="3"/>
        <v>4711.5087539492861</v>
      </c>
      <c r="P21" s="49">
        <f t="shared" si="4"/>
        <v>2545.3059539492865</v>
      </c>
      <c r="Q21" s="155">
        <f>ROUND((O21/C21%),4)</f>
        <v>39.150100000000002</v>
      </c>
      <c r="R21" s="148">
        <f t="shared" si="2"/>
        <v>471150.87539492856</v>
      </c>
    </row>
    <row r="22" spans="1:18" ht="29.25" customHeight="1" x14ac:dyDescent="0.4">
      <c r="A22" s="90"/>
      <c r="B22" s="42">
        <f t="shared" si="6"/>
        <v>44028</v>
      </c>
      <c r="C22" s="51">
        <v>12034.46</v>
      </c>
      <c r="D22" s="51">
        <v>2166.2027999999996</v>
      </c>
      <c r="E22" s="58">
        <v>1443.573697309</v>
      </c>
      <c r="F22" s="58">
        <v>0</v>
      </c>
      <c r="G22" s="58">
        <v>3333.1811062900001</v>
      </c>
      <c r="H22" s="58">
        <v>2.648202227285704</v>
      </c>
      <c r="I22" s="58">
        <v>48.025874107999996</v>
      </c>
      <c r="J22" s="58">
        <v>0</v>
      </c>
      <c r="K22" s="58">
        <v>9.2700226999999996E-2</v>
      </c>
      <c r="L22" s="58">
        <v>0</v>
      </c>
      <c r="M22" s="51">
        <v>0</v>
      </c>
      <c r="N22" s="51">
        <v>0</v>
      </c>
      <c r="O22" s="49">
        <f t="shared" si="3"/>
        <v>4827.5215801612858</v>
      </c>
      <c r="P22" s="49">
        <f t="shared" si="4"/>
        <v>2661.3187801612862</v>
      </c>
      <c r="Q22" s="155">
        <f t="shared" si="5"/>
        <v>40.114199999999997</v>
      </c>
      <c r="R22" s="148">
        <f t="shared" si="2"/>
        <v>482752.15801612864</v>
      </c>
    </row>
    <row r="23" spans="1:18" ht="29.25" customHeight="1" x14ac:dyDescent="0.4">
      <c r="A23" s="90"/>
      <c r="B23" s="42">
        <f t="shared" si="6"/>
        <v>44029</v>
      </c>
      <c r="C23" s="51">
        <v>12034.46</v>
      </c>
      <c r="D23" s="51">
        <v>2166.2027999999996</v>
      </c>
      <c r="E23" s="58">
        <v>1108.5542986529999</v>
      </c>
      <c r="F23" s="58">
        <v>0</v>
      </c>
      <c r="G23" s="58">
        <v>3556.615793208</v>
      </c>
      <c r="H23" s="58">
        <v>2.648202227285704</v>
      </c>
      <c r="I23" s="58">
        <v>46.539178900000003</v>
      </c>
      <c r="J23" s="58">
        <v>0</v>
      </c>
      <c r="K23" s="58">
        <v>0.112682527</v>
      </c>
      <c r="L23" s="58">
        <v>0</v>
      </c>
      <c r="M23" s="51">
        <v>0</v>
      </c>
      <c r="N23" s="51">
        <v>0</v>
      </c>
      <c r="O23" s="49">
        <f t="shared" si="3"/>
        <v>4714.470155515286</v>
      </c>
      <c r="P23" s="49">
        <f t="shared" si="4"/>
        <v>2548.2673555152865</v>
      </c>
      <c r="Q23" s="155">
        <f t="shared" si="5"/>
        <v>39.174799999999998</v>
      </c>
      <c r="R23" s="148">
        <f t="shared" si="2"/>
        <v>471447.0155515286</v>
      </c>
    </row>
    <row r="24" spans="1:18" ht="29.25" customHeight="1" x14ac:dyDescent="0.4">
      <c r="A24" s="90"/>
      <c r="B24" s="42" t="s">
        <v>4</v>
      </c>
      <c r="C24" s="51">
        <v>0</v>
      </c>
      <c r="D24" s="51">
        <f t="shared" ref="D24:O24" si="7">SUM(D10:D23)</f>
        <v>30326.839199999991</v>
      </c>
      <c r="E24" s="51">
        <f>SUM(E10:E23)</f>
        <v>20041.210676940995</v>
      </c>
      <c r="F24" s="51">
        <f>SUM(F10:F23)</f>
        <v>0</v>
      </c>
      <c r="G24" s="51">
        <f>SUM(G10:G23)</f>
        <v>43121.899717476008</v>
      </c>
      <c r="H24" s="51">
        <f t="shared" si="7"/>
        <v>37.074831181999855</v>
      </c>
      <c r="I24" s="51">
        <f t="shared" si="7"/>
        <v>653.60415712800011</v>
      </c>
      <c r="J24" s="51">
        <f t="shared" si="7"/>
        <v>0</v>
      </c>
      <c r="K24" s="51">
        <f t="shared" si="7"/>
        <v>0.38551655800000006</v>
      </c>
      <c r="L24" s="51">
        <f t="shared" si="7"/>
        <v>0</v>
      </c>
      <c r="M24" s="51">
        <f t="shared" si="7"/>
        <v>0</v>
      </c>
      <c r="N24" s="51">
        <f t="shared" si="7"/>
        <v>0</v>
      </c>
      <c r="O24" s="49">
        <f t="shared" si="7"/>
        <v>63854.174899285004</v>
      </c>
      <c r="P24" s="49">
        <f>SUM(P10:P23)</f>
        <v>33527.335699285002</v>
      </c>
      <c r="Q24" s="155"/>
    </row>
    <row r="25" spans="1:18" ht="29.25" customHeight="1" x14ac:dyDescent="0.4">
      <c r="A25" s="90"/>
      <c r="B25" s="42" t="s">
        <v>3</v>
      </c>
      <c r="C25" s="51"/>
      <c r="D25" s="51">
        <f t="shared" ref="D25:O25" si="8">AVERAGE(D10:D23)</f>
        <v>2166.2027999999996</v>
      </c>
      <c r="E25" s="51">
        <f>AVERAGE(E10:E23)</f>
        <v>1431.5150483529283</v>
      </c>
      <c r="F25" s="51">
        <v>0</v>
      </c>
      <c r="G25" s="51">
        <f>AVERAGE(G10:G23)</f>
        <v>3080.1356941054291</v>
      </c>
      <c r="H25" s="51">
        <f t="shared" si="8"/>
        <v>2.648202227285704</v>
      </c>
      <c r="I25" s="51">
        <f t="shared" si="8"/>
        <v>46.686011223428579</v>
      </c>
      <c r="J25" s="51">
        <v>0</v>
      </c>
      <c r="K25" s="51">
        <f t="shared" si="8"/>
        <v>2.7536897000000005E-2</v>
      </c>
      <c r="L25" s="51">
        <f t="shared" si="8"/>
        <v>0</v>
      </c>
      <c r="M25" s="51">
        <f t="shared" si="8"/>
        <v>0</v>
      </c>
      <c r="N25" s="51">
        <f t="shared" si="8"/>
        <v>0</v>
      </c>
      <c r="O25" s="49">
        <f t="shared" si="8"/>
        <v>4561.0124928060714</v>
      </c>
      <c r="P25" s="49">
        <f>AVERAGE(P10:P23)</f>
        <v>2394.8096928060718</v>
      </c>
      <c r="Q25" s="155"/>
    </row>
    <row r="26" spans="1:18" x14ac:dyDescent="0.4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18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56"/>
    </row>
    <row r="28" spans="1:18" x14ac:dyDescent="0.4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56"/>
    </row>
    <row r="29" spans="1:18" x14ac:dyDescent="0.4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63">
        <v>383204519</v>
      </c>
      <c r="M29" s="1"/>
      <c r="N29" s="1"/>
      <c r="O29" s="1"/>
      <c r="P29" s="1"/>
      <c r="Q29" s="156"/>
    </row>
    <row r="30" spans="1:18" x14ac:dyDescent="0.4">
      <c r="B30" s="5"/>
      <c r="C30" s="1"/>
      <c r="D30" s="1"/>
      <c r="E30" s="1"/>
      <c r="F30" s="1"/>
      <c r="G30" s="1"/>
      <c r="H30" s="1"/>
      <c r="I30" s="1"/>
      <c r="J30" s="1"/>
      <c r="K30" s="163">
        <v>82445000</v>
      </c>
      <c r="M30" s="1"/>
      <c r="N30" s="22" t="s">
        <v>35</v>
      </c>
      <c r="O30" s="22"/>
      <c r="P30" s="22"/>
      <c r="Q30" s="156"/>
    </row>
    <row r="31" spans="1:18" x14ac:dyDescent="0.4">
      <c r="B31" s="5"/>
      <c r="C31" s="1"/>
      <c r="D31" s="1"/>
      <c r="E31" s="1"/>
      <c r="F31" s="1"/>
      <c r="G31" s="1"/>
      <c r="H31" s="22"/>
      <c r="I31" s="22"/>
      <c r="J31" s="22"/>
      <c r="K31" s="163">
        <v>-257730</v>
      </c>
      <c r="M31" s="22"/>
      <c r="N31" s="22"/>
      <c r="O31" s="22"/>
      <c r="P31" s="22"/>
      <c r="Q31" s="156"/>
    </row>
    <row r="32" spans="1:18" x14ac:dyDescent="0.4">
      <c r="B32" s="5"/>
      <c r="C32" s="1"/>
      <c r="D32" s="1"/>
      <c r="E32" s="1"/>
      <c r="F32" s="1"/>
      <c r="G32" s="1"/>
      <c r="H32" s="22"/>
      <c r="I32" s="22"/>
      <c r="J32" s="22"/>
      <c r="K32" s="22">
        <f>SUM(K29:K31)/10^7</f>
        <v>46.539178900000003</v>
      </c>
      <c r="L32" s="22"/>
      <c r="M32" s="22"/>
      <c r="N32" s="22"/>
      <c r="O32" s="22"/>
      <c r="P32" s="22"/>
    </row>
    <row r="33" spans="2:16" x14ac:dyDescent="0.4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</row>
    <row r="34" spans="2:16" x14ac:dyDescent="0.4">
      <c r="B34" s="5" t="s">
        <v>8</v>
      </c>
      <c r="H34" s="144"/>
      <c r="N34" s="22" t="s">
        <v>10</v>
      </c>
    </row>
    <row r="35" spans="2:16" x14ac:dyDescent="0.4">
      <c r="B35" s="14"/>
      <c r="H35" s="144"/>
    </row>
    <row r="36" spans="2:16" x14ac:dyDescent="0.4">
      <c r="B36" s="14"/>
      <c r="H36" s="144"/>
    </row>
    <row r="37" spans="2:16" x14ac:dyDescent="0.4">
      <c r="B37" s="14"/>
    </row>
  </sheetData>
  <pageMargins left="0.7" right="0.7" top="0.75" bottom="0.75" header="0.3" footer="0.3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D9" zoomScale="50" zoomScaleNormal="50" workbookViewId="0">
      <selection activeCell="C10" sqref="C10:P25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</cols>
  <sheetData>
    <row r="1" spans="1:18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18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161">
        <f>C10*18/100</f>
        <v>2200.5054</v>
      </c>
      <c r="M2" s="84"/>
      <c r="N2" s="85"/>
      <c r="O2" s="85"/>
      <c r="P2" s="85"/>
    </row>
    <row r="3" spans="1:18" x14ac:dyDescent="0.4">
      <c r="B3" s="45" t="s">
        <v>52</v>
      </c>
      <c r="C3" s="1"/>
      <c r="D3" s="1"/>
      <c r="E3" s="85"/>
      <c r="F3" s="8"/>
      <c r="G3" s="8"/>
      <c r="H3" s="8"/>
      <c r="I3" s="8"/>
      <c r="J3" s="8"/>
      <c r="K3" s="85"/>
      <c r="L3" s="8"/>
      <c r="M3" s="8"/>
      <c r="N3" s="8"/>
      <c r="O3" s="8"/>
      <c r="P3" s="85"/>
    </row>
    <row r="4" spans="1:18" ht="22.5" customHeight="1" x14ac:dyDescent="0.45">
      <c r="B4" s="46" t="s">
        <v>13</v>
      </c>
      <c r="C4" s="1"/>
      <c r="D4" s="17"/>
      <c r="E4" s="15"/>
      <c r="F4" s="15"/>
      <c r="G4" s="47" t="s">
        <v>169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18" x14ac:dyDescent="0.4">
      <c r="B5" s="45" t="s">
        <v>50</v>
      </c>
      <c r="C5" s="1"/>
      <c r="D5" s="157"/>
      <c r="E5" s="158"/>
      <c r="F5" s="11"/>
      <c r="G5" s="11"/>
      <c r="H5" s="11"/>
      <c r="I5" s="100"/>
      <c r="J5" s="11"/>
      <c r="K5" s="11"/>
      <c r="L5" s="2"/>
      <c r="M5" s="2"/>
      <c r="N5" s="2"/>
      <c r="O5" s="2"/>
      <c r="P5" s="2"/>
      <c r="Q5" s="149"/>
    </row>
    <row r="6" spans="1:18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18" x14ac:dyDescent="0.4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18" s="33" customFormat="1" ht="126" customHeight="1" x14ac:dyDescent="0.25">
      <c r="B8" s="34" t="s">
        <v>21</v>
      </c>
      <c r="C8" s="164" t="s">
        <v>170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18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18" ht="29.25" customHeight="1" x14ac:dyDescent="0.4">
      <c r="B10" s="42">
        <v>44030</v>
      </c>
      <c r="C10" s="51">
        <v>12225.03</v>
      </c>
      <c r="D10" s="51">
        <v>2200.5054</v>
      </c>
      <c r="E10" s="51">
        <v>1063.543049939</v>
      </c>
      <c r="F10" s="51">
        <v>0</v>
      </c>
      <c r="G10" s="51">
        <v>3556.9778173020004</v>
      </c>
      <c r="H10" s="51">
        <v>3.7750990553571659</v>
      </c>
      <c r="I10" s="51">
        <v>41.695471699999999</v>
      </c>
      <c r="J10" s="51">
        <v>0</v>
      </c>
      <c r="K10" s="51">
        <v>0.14265597699999999</v>
      </c>
      <c r="L10" s="51">
        <v>0</v>
      </c>
      <c r="M10" s="51">
        <v>0</v>
      </c>
      <c r="N10" s="51">
        <v>0</v>
      </c>
      <c r="O10" s="49">
        <f t="shared" ref="O10" si="0">SUM(E10:N10)</f>
        <v>4666.1340939733573</v>
      </c>
      <c r="P10" s="49">
        <f t="shared" ref="P10:P23" si="1">O10-D10</f>
        <v>2465.6286939733573</v>
      </c>
      <c r="Q10" s="155">
        <f>ROUND((O10/C10%),4)</f>
        <v>38.168700000000001</v>
      </c>
      <c r="R10" s="148">
        <f t="shared" ref="R10:R23" si="2">(O10*10^7)/10^5</f>
        <v>466613.40939733572</v>
      </c>
    </row>
    <row r="11" spans="1:18" ht="29.25" customHeight="1" x14ac:dyDescent="0.4">
      <c r="B11" s="42">
        <f>B10+1</f>
        <v>44031</v>
      </c>
      <c r="C11" s="51">
        <v>12225.03</v>
      </c>
      <c r="D11" s="51">
        <v>2200.5054</v>
      </c>
      <c r="E11" s="51">
        <v>1063.5277262540001</v>
      </c>
      <c r="F11" s="51">
        <v>0</v>
      </c>
      <c r="G11" s="51">
        <v>3557.3398414000008</v>
      </c>
      <c r="H11" s="51">
        <v>3.7750990553571659</v>
      </c>
      <c r="I11" s="51">
        <v>41.583130699999998</v>
      </c>
      <c r="J11" s="51">
        <v>0</v>
      </c>
      <c r="K11" s="51">
        <v>0.14265597699999999</v>
      </c>
      <c r="L11" s="51">
        <v>0</v>
      </c>
      <c r="M11" s="51">
        <v>0</v>
      </c>
      <c r="N11" s="51">
        <v>0</v>
      </c>
      <c r="O11" s="49">
        <f t="shared" ref="O11:O23" si="3">SUM(E11:N11)</f>
        <v>4666.368453386357</v>
      </c>
      <c r="P11" s="49">
        <f t="shared" si="1"/>
        <v>2465.863053386357</v>
      </c>
      <c r="Q11" s="155">
        <f>ROUND((O11/C11%),4)</f>
        <v>38.1706</v>
      </c>
      <c r="R11" s="148">
        <f t="shared" si="2"/>
        <v>466636.84533863573</v>
      </c>
    </row>
    <row r="12" spans="1:18" ht="29.25" customHeight="1" x14ac:dyDescent="0.4">
      <c r="B12" s="42">
        <f>B11+1</f>
        <v>44032</v>
      </c>
      <c r="C12" s="51">
        <v>12225.03</v>
      </c>
      <c r="D12" s="51">
        <v>2200.5054</v>
      </c>
      <c r="E12" s="51">
        <v>913.51240256900007</v>
      </c>
      <c r="F12" s="51">
        <v>0</v>
      </c>
      <c r="G12" s="51">
        <v>3691.1878929569993</v>
      </c>
      <c r="H12" s="51">
        <v>3.7750990553571659</v>
      </c>
      <c r="I12" s="51">
        <v>48.491620900000001</v>
      </c>
      <c r="J12" s="51">
        <v>0</v>
      </c>
      <c r="K12" s="51">
        <v>0.18262057700000001</v>
      </c>
      <c r="L12" s="51">
        <v>0</v>
      </c>
      <c r="M12" s="51">
        <v>0</v>
      </c>
      <c r="N12" s="51">
        <v>0</v>
      </c>
      <c r="O12" s="49">
        <f t="shared" si="3"/>
        <v>4657.1496360583569</v>
      </c>
      <c r="P12" s="49">
        <f t="shared" si="1"/>
        <v>2456.6442360583569</v>
      </c>
      <c r="Q12" s="155">
        <f t="shared" ref="Q12:Q23" si="4">ROUND((O12/C12%),4)</f>
        <v>38.095199999999998</v>
      </c>
      <c r="R12" s="148">
        <f t="shared" si="2"/>
        <v>465714.96360583574</v>
      </c>
    </row>
    <row r="13" spans="1:18" ht="29.25" customHeight="1" x14ac:dyDescent="0.4">
      <c r="B13" s="42">
        <f t="shared" ref="B13:B23" si="5">B12+1</f>
        <v>44033</v>
      </c>
      <c r="C13" s="51">
        <v>12225.03</v>
      </c>
      <c r="D13" s="51">
        <v>2200.5054</v>
      </c>
      <c r="E13" s="51">
        <v>723.49707888399996</v>
      </c>
      <c r="F13" s="51">
        <v>0</v>
      </c>
      <c r="G13" s="51">
        <v>3808.6927201029998</v>
      </c>
      <c r="H13" s="51">
        <v>3.7750990553571659</v>
      </c>
      <c r="I13" s="51">
        <v>44.330080299999999</v>
      </c>
      <c r="J13" s="51">
        <v>0</v>
      </c>
      <c r="K13" s="51">
        <v>0.242567477</v>
      </c>
      <c r="L13" s="51">
        <v>0</v>
      </c>
      <c r="M13" s="51">
        <v>0</v>
      </c>
      <c r="N13" s="51">
        <v>0</v>
      </c>
      <c r="O13" s="49">
        <f t="shared" si="3"/>
        <v>4580.5375458193566</v>
      </c>
      <c r="P13" s="49">
        <f t="shared" si="1"/>
        <v>2380.0321458193566</v>
      </c>
      <c r="Q13" s="155">
        <f t="shared" si="4"/>
        <v>37.468499999999999</v>
      </c>
      <c r="R13" s="148">
        <f t="shared" si="2"/>
        <v>458053.75458193565</v>
      </c>
    </row>
    <row r="14" spans="1:18" ht="29.25" customHeight="1" x14ac:dyDescent="0.4">
      <c r="B14" s="42">
        <f t="shared" si="5"/>
        <v>44034</v>
      </c>
      <c r="C14" s="51">
        <v>12225.03</v>
      </c>
      <c r="D14" s="51">
        <v>2200.5054</v>
      </c>
      <c r="E14" s="51">
        <v>953.48175519899996</v>
      </c>
      <c r="F14" s="51">
        <v>0</v>
      </c>
      <c r="G14" s="51">
        <v>3703.640037847998</v>
      </c>
      <c r="H14" s="51">
        <v>3.7750990553571659</v>
      </c>
      <c r="I14" s="51">
        <v>41.878966200000001</v>
      </c>
      <c r="J14" s="51">
        <v>0</v>
      </c>
      <c r="K14" s="51">
        <v>5.6518506999999996E-2</v>
      </c>
      <c r="L14" s="51">
        <v>0</v>
      </c>
      <c r="M14" s="51">
        <v>0</v>
      </c>
      <c r="N14" s="51">
        <v>0</v>
      </c>
      <c r="O14" s="49">
        <f t="shared" si="3"/>
        <v>4702.8323768093542</v>
      </c>
      <c r="P14" s="49">
        <f t="shared" si="1"/>
        <v>2502.3269768093542</v>
      </c>
      <c r="Q14" s="155">
        <f t="shared" si="4"/>
        <v>38.468899999999998</v>
      </c>
      <c r="R14" s="148">
        <f t="shared" si="2"/>
        <v>470283.23768093542</v>
      </c>
    </row>
    <row r="15" spans="1:18" ht="29.25" customHeight="1" x14ac:dyDescent="0.4">
      <c r="A15" s="90"/>
      <c r="B15" s="42">
        <f t="shared" si="5"/>
        <v>44035</v>
      </c>
      <c r="C15" s="51">
        <v>12225.03</v>
      </c>
      <c r="D15" s="51">
        <v>2200.5054</v>
      </c>
      <c r="E15" s="51">
        <v>1228.4664315140001</v>
      </c>
      <c r="F15" s="51">
        <v>0</v>
      </c>
      <c r="G15" s="51">
        <v>3347.7454072399996</v>
      </c>
      <c r="H15" s="51">
        <v>3.7750990553571659</v>
      </c>
      <c r="I15" s="51">
        <v>40.630485</v>
      </c>
      <c r="J15" s="51">
        <v>0</v>
      </c>
      <c r="K15" s="51">
        <v>7.650080699999999E-2</v>
      </c>
      <c r="L15" s="51">
        <v>0</v>
      </c>
      <c r="M15" s="51">
        <v>0</v>
      </c>
      <c r="N15" s="51">
        <v>0</v>
      </c>
      <c r="O15" s="49">
        <f t="shared" si="3"/>
        <v>4620.6939236163562</v>
      </c>
      <c r="P15" s="49">
        <f t="shared" si="1"/>
        <v>2420.1885236163562</v>
      </c>
      <c r="Q15" s="155">
        <f t="shared" si="4"/>
        <v>37.796999999999997</v>
      </c>
      <c r="R15" s="148">
        <f t="shared" si="2"/>
        <v>462069.39236163558</v>
      </c>
    </row>
    <row r="16" spans="1:18" ht="29.25" customHeight="1" x14ac:dyDescent="0.4">
      <c r="A16" s="90"/>
      <c r="B16" s="42">
        <f t="shared" si="5"/>
        <v>44036</v>
      </c>
      <c r="C16" s="51">
        <v>12225.03</v>
      </c>
      <c r="D16" s="51">
        <v>2200.5054</v>
      </c>
      <c r="E16" s="51">
        <v>943.45110782900008</v>
      </c>
      <c r="F16" s="51">
        <v>0</v>
      </c>
      <c r="G16" s="51">
        <v>3684.0357916989992</v>
      </c>
      <c r="H16" s="51">
        <v>3.7750990553571659</v>
      </c>
      <c r="I16" s="51">
        <v>39.437631000000003</v>
      </c>
      <c r="J16" s="51">
        <v>0</v>
      </c>
      <c r="K16" s="51">
        <v>6.6322037E-2</v>
      </c>
      <c r="L16" s="51">
        <v>0</v>
      </c>
      <c r="M16" s="51">
        <v>0</v>
      </c>
      <c r="N16" s="51">
        <v>0</v>
      </c>
      <c r="O16" s="49">
        <f t="shared" si="3"/>
        <v>4670.7659516203557</v>
      </c>
      <c r="P16" s="49">
        <f t="shared" si="1"/>
        <v>2470.2605516203557</v>
      </c>
      <c r="Q16" s="155">
        <f t="shared" si="4"/>
        <v>38.206600000000002</v>
      </c>
      <c r="R16" s="148">
        <f t="shared" si="2"/>
        <v>467076.59516203561</v>
      </c>
    </row>
    <row r="17" spans="1:18" ht="29.25" customHeight="1" x14ac:dyDescent="0.4">
      <c r="A17" s="90"/>
      <c r="B17" s="42">
        <f t="shared" si="5"/>
        <v>44037</v>
      </c>
      <c r="C17" s="51">
        <v>12225.03</v>
      </c>
      <c r="D17" s="51">
        <v>2200.5054</v>
      </c>
      <c r="E17" s="51">
        <v>943.43578414400008</v>
      </c>
      <c r="F17" s="51">
        <v>0</v>
      </c>
      <c r="G17" s="51">
        <v>3684.4147041279989</v>
      </c>
      <c r="H17" s="51">
        <v>3.7750990553571659</v>
      </c>
      <c r="I17" s="51">
        <v>41.0733289</v>
      </c>
      <c r="J17" s="51">
        <v>0</v>
      </c>
      <c r="K17" s="51">
        <v>6.6322037E-2</v>
      </c>
      <c r="L17" s="51">
        <v>0</v>
      </c>
      <c r="M17" s="51">
        <v>0</v>
      </c>
      <c r="N17" s="51">
        <v>0</v>
      </c>
      <c r="O17" s="49">
        <f t="shared" si="3"/>
        <v>4672.7652382643555</v>
      </c>
      <c r="P17" s="49">
        <f t="shared" si="1"/>
        <v>2472.2598382643555</v>
      </c>
      <c r="Q17" s="155">
        <f t="shared" si="4"/>
        <v>38.222900000000003</v>
      </c>
      <c r="R17" s="148">
        <f t="shared" si="2"/>
        <v>467276.52382643556</v>
      </c>
    </row>
    <row r="18" spans="1:18" ht="29.25" customHeight="1" x14ac:dyDescent="0.4">
      <c r="A18" s="90"/>
      <c r="B18" s="42">
        <f t="shared" si="5"/>
        <v>44038</v>
      </c>
      <c r="C18" s="51">
        <v>12225.03</v>
      </c>
      <c r="D18" s="51">
        <v>2200.5054</v>
      </c>
      <c r="E18" s="51">
        <v>943.42046045899997</v>
      </c>
      <c r="F18" s="51">
        <v>0</v>
      </c>
      <c r="G18" s="51">
        <v>3684.7936165539995</v>
      </c>
      <c r="H18" s="51">
        <v>3.7750990553571659</v>
      </c>
      <c r="I18" s="51">
        <v>40.981995499999996</v>
      </c>
      <c r="J18" s="51">
        <v>0</v>
      </c>
      <c r="K18" s="51">
        <v>6.6322037E-2</v>
      </c>
      <c r="L18" s="51">
        <v>0</v>
      </c>
      <c r="M18" s="51">
        <v>0</v>
      </c>
      <c r="N18" s="51">
        <v>0</v>
      </c>
      <c r="O18" s="49">
        <f t="shared" si="3"/>
        <v>4673.0374936053558</v>
      </c>
      <c r="P18" s="49">
        <f t="shared" si="1"/>
        <v>2472.5320936053558</v>
      </c>
      <c r="Q18" s="155">
        <f t="shared" si="4"/>
        <v>38.225200000000001</v>
      </c>
      <c r="R18" s="148">
        <f t="shared" si="2"/>
        <v>467303.74936053558</v>
      </c>
    </row>
    <row r="19" spans="1:18" ht="29.25" customHeight="1" x14ac:dyDescent="0.4">
      <c r="A19" s="90"/>
      <c r="B19" s="42">
        <f t="shared" si="5"/>
        <v>44039</v>
      </c>
      <c r="C19" s="51">
        <v>12225.03</v>
      </c>
      <c r="D19" s="51">
        <v>2200.5054</v>
      </c>
      <c r="E19" s="51">
        <v>1273.4051367740001</v>
      </c>
      <c r="F19" s="51">
        <v>0</v>
      </c>
      <c r="G19" s="51">
        <v>3380.3230061499999</v>
      </c>
      <c r="H19" s="51">
        <v>3.7750990553571659</v>
      </c>
      <c r="I19" s="51">
        <v>39.937710500000001</v>
      </c>
      <c r="J19" s="51">
        <v>0</v>
      </c>
      <c r="K19" s="51">
        <v>5.6299617000000003E-2</v>
      </c>
      <c r="L19" s="51">
        <v>0</v>
      </c>
      <c r="M19" s="51">
        <v>0</v>
      </c>
      <c r="N19" s="51">
        <v>0</v>
      </c>
      <c r="O19" s="49">
        <f t="shared" si="3"/>
        <v>4697.4972520963574</v>
      </c>
      <c r="P19" s="49">
        <f t="shared" si="1"/>
        <v>2496.9918520963574</v>
      </c>
      <c r="Q19" s="155">
        <f t="shared" si="4"/>
        <v>38.425199999999997</v>
      </c>
      <c r="R19" s="148">
        <f t="shared" si="2"/>
        <v>469749.7252096358</v>
      </c>
    </row>
    <row r="20" spans="1:18" ht="29.25" customHeight="1" x14ac:dyDescent="0.4">
      <c r="A20" s="90"/>
      <c r="B20" s="42">
        <f t="shared" si="5"/>
        <v>44040</v>
      </c>
      <c r="C20" s="51">
        <v>12225.03</v>
      </c>
      <c r="D20" s="51">
        <v>2200.5054</v>
      </c>
      <c r="E20" s="51">
        <v>993.38981308899997</v>
      </c>
      <c r="F20" s="51">
        <v>0</v>
      </c>
      <c r="G20" s="51">
        <v>3533.5201998400003</v>
      </c>
      <c r="H20" s="51">
        <v>3.7750990553571659</v>
      </c>
      <c r="I20" s="51">
        <v>36.588055199999999</v>
      </c>
      <c r="J20" s="51">
        <v>0</v>
      </c>
      <c r="K20" s="51">
        <v>0.126290767</v>
      </c>
      <c r="L20" s="51">
        <v>0</v>
      </c>
      <c r="M20" s="51">
        <v>0</v>
      </c>
      <c r="N20" s="51">
        <v>0</v>
      </c>
      <c r="O20" s="49">
        <f t="shared" si="3"/>
        <v>4567.3994579513565</v>
      </c>
      <c r="P20" s="49">
        <f t="shared" si="1"/>
        <v>2366.8940579513564</v>
      </c>
      <c r="Q20" s="155">
        <f t="shared" si="4"/>
        <v>37.360999999999997</v>
      </c>
      <c r="R20" s="148">
        <f t="shared" si="2"/>
        <v>456739.94579513563</v>
      </c>
    </row>
    <row r="21" spans="1:18" ht="29.25" customHeight="1" x14ac:dyDescent="0.4">
      <c r="A21" s="90"/>
      <c r="B21" s="42">
        <f t="shared" si="5"/>
        <v>44041</v>
      </c>
      <c r="C21" s="51">
        <v>12225.03</v>
      </c>
      <c r="D21" s="51">
        <v>2200.5054</v>
      </c>
      <c r="E21" s="51">
        <v>768.37448940399997</v>
      </c>
      <c r="F21" s="51">
        <v>0</v>
      </c>
      <c r="G21" s="51">
        <v>3594.787029311</v>
      </c>
      <c r="H21" s="51">
        <v>3.7750990553571659</v>
      </c>
      <c r="I21" s="51">
        <v>34.973351299999997</v>
      </c>
      <c r="J21" s="51">
        <v>0</v>
      </c>
      <c r="K21" s="51">
        <v>7.3259496999999993E-2</v>
      </c>
      <c r="L21" s="51">
        <v>0</v>
      </c>
      <c r="M21" s="51">
        <v>0</v>
      </c>
      <c r="N21" s="51">
        <v>0</v>
      </c>
      <c r="O21" s="49">
        <f t="shared" si="3"/>
        <v>4401.9832285673574</v>
      </c>
      <c r="P21" s="49">
        <f t="shared" si="1"/>
        <v>2201.4778285673574</v>
      </c>
      <c r="Q21" s="155">
        <f>ROUND((O21/C21%),4)</f>
        <v>36.008000000000003</v>
      </c>
      <c r="R21" s="148">
        <f t="shared" si="2"/>
        <v>440198.32285673579</v>
      </c>
    </row>
    <row r="22" spans="1:18" ht="29.25" customHeight="1" x14ac:dyDescent="0.4">
      <c r="A22" s="90"/>
      <c r="B22" s="42">
        <f t="shared" si="5"/>
        <v>44042</v>
      </c>
      <c r="C22" s="51">
        <v>12225.03</v>
      </c>
      <c r="D22" s="51">
        <v>2200.5054</v>
      </c>
      <c r="E22" s="51">
        <v>1233.359165719</v>
      </c>
      <c r="F22" s="51">
        <v>0</v>
      </c>
      <c r="G22" s="51">
        <v>3242.2929788820006</v>
      </c>
      <c r="H22" s="51">
        <v>3.7750990553571659</v>
      </c>
      <c r="I22" s="51">
        <v>34.5013054</v>
      </c>
      <c r="J22" s="58">
        <v>0</v>
      </c>
      <c r="K22" s="51">
        <v>0.10622822700000001</v>
      </c>
      <c r="L22" s="58">
        <v>0</v>
      </c>
      <c r="M22" s="58">
        <v>0</v>
      </c>
      <c r="N22" s="58">
        <v>0</v>
      </c>
      <c r="O22" s="49">
        <f t="shared" si="3"/>
        <v>4514.0347772833584</v>
      </c>
      <c r="P22" s="49">
        <f t="shared" si="1"/>
        <v>2313.5293772833584</v>
      </c>
      <c r="Q22" s="155">
        <f t="shared" si="4"/>
        <v>36.924500000000002</v>
      </c>
      <c r="R22" s="148">
        <f t="shared" si="2"/>
        <v>451403.47772833583</v>
      </c>
    </row>
    <row r="23" spans="1:18" ht="29.25" customHeight="1" x14ac:dyDescent="0.4">
      <c r="A23" s="90"/>
      <c r="B23" s="42">
        <f t="shared" si="5"/>
        <v>44043</v>
      </c>
      <c r="C23" s="51">
        <v>12225.03</v>
      </c>
      <c r="D23" s="51">
        <v>2200.5054</v>
      </c>
      <c r="E23" s="51">
        <v>689.73256141599995</v>
      </c>
      <c r="F23" s="51">
        <v>0</v>
      </c>
      <c r="G23" s="51">
        <v>3543.8378680070009</v>
      </c>
      <c r="H23" s="51">
        <v>3.7750990553571659</v>
      </c>
      <c r="I23" s="51">
        <v>32.988203800000001</v>
      </c>
      <c r="J23" s="51">
        <v>0</v>
      </c>
      <c r="K23" s="51">
        <v>0.165966857</v>
      </c>
      <c r="L23" s="51">
        <v>0</v>
      </c>
      <c r="M23" s="51">
        <v>0</v>
      </c>
      <c r="N23" s="51">
        <v>0</v>
      </c>
      <c r="O23" s="49">
        <f t="shared" si="3"/>
        <v>4270.4996991353573</v>
      </c>
      <c r="P23" s="49">
        <f t="shared" si="1"/>
        <v>2069.9942991353573</v>
      </c>
      <c r="Q23" s="155">
        <f t="shared" si="4"/>
        <v>34.932400000000001</v>
      </c>
      <c r="R23" s="148">
        <f t="shared" si="2"/>
        <v>427049.96991353575</v>
      </c>
    </row>
    <row r="24" spans="1:18" ht="29.25" customHeight="1" x14ac:dyDescent="0.4">
      <c r="A24" s="90"/>
      <c r="B24" s="42" t="s">
        <v>4</v>
      </c>
      <c r="C24" s="51">
        <v>0</v>
      </c>
      <c r="D24" s="51">
        <f t="shared" ref="D24:O24" si="6">SUM(D10:D23)</f>
        <v>30807.075600000011</v>
      </c>
      <c r="E24" s="51">
        <f>SUM(E10:E23)</f>
        <v>13734.596963192998</v>
      </c>
      <c r="F24" s="51">
        <f>SUM(F10:F23)</f>
        <v>0</v>
      </c>
      <c r="G24" s="51">
        <f>SUM(G10:G23)</f>
        <v>50013.588911421</v>
      </c>
      <c r="H24" s="51">
        <f>SUM(H10:H23)</f>
        <v>52.851386775000329</v>
      </c>
      <c r="I24" s="51">
        <f t="shared" ref="I24:K24" si="7">SUM(I10:I23)</f>
        <v>559.09133639999993</v>
      </c>
      <c r="J24" s="51">
        <f t="shared" si="7"/>
        <v>0</v>
      </c>
      <c r="K24" s="51">
        <f t="shared" si="7"/>
        <v>1.5705303979999998</v>
      </c>
      <c r="L24" s="51">
        <f t="shared" si="6"/>
        <v>0</v>
      </c>
      <c r="M24" s="51">
        <f t="shared" si="6"/>
        <v>0</v>
      </c>
      <c r="N24" s="51">
        <f t="shared" si="6"/>
        <v>0</v>
      </c>
      <c r="O24" s="49">
        <f t="shared" si="6"/>
        <v>64361.699128186985</v>
      </c>
      <c r="P24" s="49">
        <f>SUM(P10:P23)</f>
        <v>33554.623528186989</v>
      </c>
      <c r="Q24" s="155"/>
    </row>
    <row r="25" spans="1:18" ht="29.25" customHeight="1" x14ac:dyDescent="0.4">
      <c r="A25" s="90"/>
      <c r="B25" s="42" t="s">
        <v>3</v>
      </c>
      <c r="C25" s="51"/>
      <c r="D25" s="51">
        <f t="shared" ref="D25:O25" si="8">AVERAGE(D10:D23)</f>
        <v>2200.5054000000009</v>
      </c>
      <c r="E25" s="51">
        <f>AVERAGE(E10:E23)</f>
        <v>981.04264022807126</v>
      </c>
      <c r="F25" s="51">
        <v>0</v>
      </c>
      <c r="G25" s="51">
        <f>AVERAGE(G10:G23)</f>
        <v>3572.3992079586428</v>
      </c>
      <c r="H25" s="51">
        <f>AVERAGE(H10:H23)</f>
        <v>3.7750990553571664</v>
      </c>
      <c r="I25" s="51">
        <f t="shared" ref="I25:K25" si="9">AVERAGE(I10:I23)</f>
        <v>39.93509545714285</v>
      </c>
      <c r="J25" s="51">
        <f t="shared" si="9"/>
        <v>0</v>
      </c>
      <c r="K25" s="51">
        <f t="shared" si="9"/>
        <v>0.1121807427142857</v>
      </c>
      <c r="L25" s="51">
        <f t="shared" si="8"/>
        <v>0</v>
      </c>
      <c r="M25" s="51">
        <f t="shared" si="8"/>
        <v>0</v>
      </c>
      <c r="N25" s="51">
        <f t="shared" si="8"/>
        <v>0</v>
      </c>
      <c r="O25" s="49">
        <f t="shared" si="8"/>
        <v>4597.2642234419272</v>
      </c>
      <c r="P25" s="49">
        <f>AVERAGE(P10:P23)</f>
        <v>2396.7588234419277</v>
      </c>
      <c r="Q25" s="155"/>
    </row>
    <row r="26" spans="1:18" x14ac:dyDescent="0.4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18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56"/>
    </row>
    <row r="28" spans="1:18" x14ac:dyDescent="0.4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56"/>
    </row>
    <row r="29" spans="1:18" x14ac:dyDescent="0.4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63">
        <v>262440868</v>
      </c>
      <c r="M29" s="1"/>
      <c r="N29" s="1"/>
      <c r="O29" s="1"/>
      <c r="P29" s="1"/>
      <c r="Q29" s="156"/>
    </row>
    <row r="30" spans="1:18" x14ac:dyDescent="0.4">
      <c r="B30" s="5"/>
      <c r="C30" s="1"/>
      <c r="D30" s="1"/>
      <c r="E30" s="1"/>
      <c r="F30" s="1"/>
      <c r="G30" s="1"/>
      <c r="H30" s="1"/>
      <c r="I30" s="1"/>
      <c r="J30" s="1"/>
      <c r="K30" s="163">
        <v>67347400</v>
      </c>
      <c r="M30" s="1"/>
      <c r="N30" s="22" t="s">
        <v>35</v>
      </c>
      <c r="O30" s="22"/>
      <c r="P30" s="22"/>
      <c r="Q30" s="156"/>
    </row>
    <row r="31" spans="1:18" x14ac:dyDescent="0.4">
      <c r="B31" s="5"/>
      <c r="C31" s="1"/>
      <c r="D31" s="1"/>
      <c r="E31" s="1"/>
      <c r="F31" s="1"/>
      <c r="G31" s="1"/>
      <c r="H31" s="22"/>
      <c r="I31" s="22"/>
      <c r="J31" s="22"/>
      <c r="K31" s="163">
        <v>93770</v>
      </c>
      <c r="M31" s="22"/>
      <c r="N31" s="22"/>
      <c r="O31" s="22"/>
      <c r="P31" s="22"/>
      <c r="Q31" s="156"/>
    </row>
    <row r="32" spans="1:18" x14ac:dyDescent="0.4">
      <c r="B32" s="5"/>
      <c r="C32" s="1"/>
      <c r="D32" s="1"/>
      <c r="E32" s="1"/>
      <c r="F32" s="1"/>
      <c r="G32" s="1"/>
      <c r="H32" s="22"/>
      <c r="I32" s="22"/>
      <c r="J32" s="22"/>
      <c r="K32" s="22">
        <f>SUM(K29:K31)/10^7</f>
        <v>32.988203800000001</v>
      </c>
      <c r="L32" s="22"/>
      <c r="M32" s="22"/>
      <c r="N32" s="22"/>
      <c r="O32" s="22"/>
      <c r="P32" s="22"/>
    </row>
    <row r="33" spans="2:16" x14ac:dyDescent="0.4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</row>
    <row r="34" spans="2:16" x14ac:dyDescent="0.4">
      <c r="B34" s="5" t="s">
        <v>8</v>
      </c>
      <c r="H34" s="144"/>
      <c r="N34" s="22" t="s">
        <v>10</v>
      </c>
    </row>
    <row r="35" spans="2:16" x14ac:dyDescent="0.4">
      <c r="B35" s="14"/>
      <c r="H35" s="144"/>
    </row>
    <row r="36" spans="2:16" x14ac:dyDescent="0.4">
      <c r="B36" s="14"/>
      <c r="H36" s="144"/>
    </row>
    <row r="37" spans="2:16" x14ac:dyDescent="0.4">
      <c r="B37" s="14"/>
    </row>
  </sheetData>
  <pageMargins left="0.7" right="0.7" top="0.75" bottom="0.75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F3" zoomScale="55" zoomScaleNormal="55" workbookViewId="0">
      <selection activeCell="S10" sqref="S10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  <col min="19" max="19" width="19" customWidth="1"/>
  </cols>
  <sheetData>
    <row r="1" spans="1:18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18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161">
        <f>C10*18/100</f>
        <v>2262.2849999999999</v>
      </c>
      <c r="M2" s="84"/>
      <c r="N2" s="85"/>
      <c r="O2" s="85"/>
      <c r="P2" s="85"/>
    </row>
    <row r="3" spans="1:18" x14ac:dyDescent="0.4">
      <c r="B3" s="45" t="s">
        <v>52</v>
      </c>
      <c r="C3" s="1"/>
      <c r="D3" s="1"/>
      <c r="E3" s="85"/>
      <c r="F3" s="8"/>
      <c r="G3" s="8"/>
      <c r="H3" s="8"/>
      <c r="I3" s="8"/>
      <c r="J3" s="8"/>
      <c r="K3" s="85"/>
      <c r="L3" s="8"/>
      <c r="M3" s="8"/>
      <c r="N3" s="8"/>
      <c r="O3" s="8"/>
      <c r="P3" s="85"/>
    </row>
    <row r="4" spans="1:18" ht="22.5" customHeight="1" x14ac:dyDescent="0.45">
      <c r="B4" s="46" t="s">
        <v>13</v>
      </c>
      <c r="C4" s="1"/>
      <c r="D4" s="17"/>
      <c r="E4" s="15"/>
      <c r="F4" s="15"/>
      <c r="G4" s="47" t="s">
        <v>172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18" x14ac:dyDescent="0.4">
      <c r="B5" s="45" t="s">
        <v>50</v>
      </c>
      <c r="C5" s="1"/>
      <c r="D5" s="157"/>
      <c r="E5" s="158"/>
      <c r="F5" s="11"/>
      <c r="G5" s="11"/>
      <c r="H5" s="11"/>
      <c r="I5" s="100"/>
      <c r="J5" s="11"/>
      <c r="K5" s="11"/>
      <c r="L5" s="2"/>
      <c r="M5" s="2"/>
      <c r="N5" s="2"/>
      <c r="O5" s="2"/>
      <c r="P5" s="2"/>
      <c r="Q5" s="149"/>
    </row>
    <row r="6" spans="1:18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18" x14ac:dyDescent="0.4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18" s="33" customFormat="1" ht="126" customHeight="1" x14ac:dyDescent="0.25">
      <c r="B8" s="34" t="s">
        <v>21</v>
      </c>
      <c r="C8" s="164" t="s">
        <v>173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18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18" ht="29.25" customHeight="1" x14ac:dyDescent="0.4">
      <c r="B10" s="42">
        <v>44044</v>
      </c>
      <c r="C10" s="51">
        <v>12568.25</v>
      </c>
      <c r="D10" s="51">
        <v>2262.2849999999999</v>
      </c>
      <c r="E10" s="51">
        <v>689.71645711300005</v>
      </c>
      <c r="F10" s="51">
        <v>0</v>
      </c>
      <c r="G10" s="51">
        <v>3544.197368477001</v>
      </c>
      <c r="H10" s="51">
        <v>2.8444353284286144</v>
      </c>
      <c r="I10" s="51">
        <v>32.349929600000003</v>
      </c>
      <c r="J10" s="51">
        <v>0</v>
      </c>
      <c r="K10" s="51">
        <v>0.165966857</v>
      </c>
      <c r="L10" s="51">
        <v>0</v>
      </c>
      <c r="M10" s="51">
        <v>0</v>
      </c>
      <c r="N10" s="51">
        <v>0</v>
      </c>
      <c r="O10" s="49">
        <f t="shared" ref="O10" si="0">SUM(E10:N10)</f>
        <v>4269.2741573754292</v>
      </c>
      <c r="P10" s="49">
        <f t="shared" ref="P10:P11" si="1">O10-D10</f>
        <v>2006.9891573754294</v>
      </c>
      <c r="Q10" s="155">
        <f>ROUND((O10/C10%),4)</f>
        <v>33.968699999999998</v>
      </c>
      <c r="R10" s="148">
        <f t="shared" ref="R10:R23" si="2">(O10*10^7)/10^5</f>
        <v>426927.41573754296</v>
      </c>
    </row>
    <row r="11" spans="1:18" ht="29.25" customHeight="1" x14ac:dyDescent="0.4">
      <c r="B11" s="42">
        <f>B10+1</f>
        <v>44045</v>
      </c>
      <c r="C11" s="51">
        <v>12568.25</v>
      </c>
      <c r="D11" s="51">
        <v>2262.2849999999999</v>
      </c>
      <c r="E11" s="51">
        <v>689.70035280999991</v>
      </c>
      <c r="F11" s="51">
        <v>0</v>
      </c>
      <c r="G11" s="51">
        <v>3544.5568689539991</v>
      </c>
      <c r="H11" s="51">
        <v>2.8444353284286144</v>
      </c>
      <c r="I11" s="51">
        <v>31.8707706</v>
      </c>
      <c r="J11" s="51">
        <v>0</v>
      </c>
      <c r="K11" s="51">
        <v>0.165966857</v>
      </c>
      <c r="L11" s="51">
        <v>0</v>
      </c>
      <c r="M11" s="51">
        <v>0</v>
      </c>
      <c r="N11" s="51">
        <v>0</v>
      </c>
      <c r="O11" s="49">
        <f t="shared" ref="O11" si="3">SUM(E11:N11)</f>
        <v>4269.1383945494272</v>
      </c>
      <c r="P11" s="49">
        <f t="shared" si="1"/>
        <v>2006.8533945494273</v>
      </c>
      <c r="Q11" s="155">
        <f>ROUND((O11/C11%),4)</f>
        <v>33.967599999999997</v>
      </c>
      <c r="R11" s="148">
        <f t="shared" si="2"/>
        <v>426913.83945494273</v>
      </c>
    </row>
    <row r="12" spans="1:18" ht="29.25" customHeight="1" x14ac:dyDescent="0.4">
      <c r="B12" s="42">
        <f>B11+1</f>
        <v>44046</v>
      </c>
      <c r="C12" s="51">
        <v>12568.25</v>
      </c>
      <c r="D12" s="51">
        <v>2262.2849999999999</v>
      </c>
      <c r="E12" s="51">
        <v>1058.126560268</v>
      </c>
      <c r="F12" s="51">
        <v>0</v>
      </c>
      <c r="G12" s="51">
        <v>3237.5223101399997</v>
      </c>
      <c r="H12" s="51">
        <v>2.8444353284286144</v>
      </c>
      <c r="I12" s="51">
        <v>32.569078300000001</v>
      </c>
      <c r="J12" s="51">
        <v>0</v>
      </c>
      <c r="K12" s="51">
        <v>5.3342136999999998E-2</v>
      </c>
      <c r="L12" s="51">
        <v>0</v>
      </c>
      <c r="M12" s="51">
        <v>0</v>
      </c>
      <c r="N12" s="51">
        <v>0</v>
      </c>
      <c r="O12" s="49">
        <f t="shared" ref="O12:O14" si="4">SUM(E12:N12)</f>
        <v>4331.1157261734288</v>
      </c>
      <c r="P12" s="49">
        <f t="shared" ref="P12:P14" si="5">O12-D12</f>
        <v>2068.830726173429</v>
      </c>
      <c r="Q12" s="155">
        <f t="shared" ref="Q12:Q23" si="6">ROUND((O12/C12%),4)</f>
        <v>34.460799999999999</v>
      </c>
      <c r="R12" s="148">
        <f t="shared" si="2"/>
        <v>433111.57261734293</v>
      </c>
    </row>
    <row r="13" spans="1:18" ht="29.25" customHeight="1" x14ac:dyDescent="0.4">
      <c r="B13" s="42">
        <f t="shared" ref="B13:B23" si="7">B12+1</f>
        <v>44047</v>
      </c>
      <c r="C13" s="51">
        <v>12568.25</v>
      </c>
      <c r="D13" s="51">
        <v>2262.2849999999999</v>
      </c>
      <c r="E13" s="51">
        <v>1163.1085177259999</v>
      </c>
      <c r="F13" s="51">
        <v>0</v>
      </c>
      <c r="G13" s="51">
        <v>3260.0892089080007</v>
      </c>
      <c r="H13" s="51">
        <v>2.8444353284286144</v>
      </c>
      <c r="I13" s="51">
        <v>31.657611599999999</v>
      </c>
      <c r="J13" s="51">
        <v>0</v>
      </c>
      <c r="K13" s="51">
        <v>8.3342136999999997E-2</v>
      </c>
      <c r="L13" s="51">
        <v>0</v>
      </c>
      <c r="M13" s="51">
        <v>0</v>
      </c>
      <c r="N13" s="51">
        <v>0</v>
      </c>
      <c r="O13" s="49">
        <f t="shared" si="4"/>
        <v>4457.7831156994289</v>
      </c>
      <c r="P13" s="49">
        <f t="shared" si="5"/>
        <v>2195.498115699429</v>
      </c>
      <c r="Q13" s="155">
        <f t="shared" si="6"/>
        <v>35.468600000000002</v>
      </c>
      <c r="R13" s="148">
        <f t="shared" si="2"/>
        <v>445778.31156994286</v>
      </c>
    </row>
    <row r="14" spans="1:18" ht="29.25" customHeight="1" x14ac:dyDescent="0.4">
      <c r="B14" s="42">
        <f t="shared" si="7"/>
        <v>44048</v>
      </c>
      <c r="C14" s="51">
        <v>12568.25</v>
      </c>
      <c r="D14" s="51">
        <v>2262.2849999999999</v>
      </c>
      <c r="E14" s="51">
        <v>1603.0904751840001</v>
      </c>
      <c r="F14" s="51">
        <v>0</v>
      </c>
      <c r="G14" s="51">
        <v>2928.8107349200009</v>
      </c>
      <c r="H14" s="51">
        <v>2.8444353284286144</v>
      </c>
      <c r="I14" s="51">
        <v>35.838549100000002</v>
      </c>
      <c r="J14" s="51">
        <v>0</v>
      </c>
      <c r="K14" s="51">
        <v>6.633741700000001E-2</v>
      </c>
      <c r="L14" s="51">
        <v>0</v>
      </c>
      <c r="M14" s="51">
        <v>0</v>
      </c>
      <c r="N14" s="51">
        <v>0</v>
      </c>
      <c r="O14" s="49">
        <f t="shared" si="4"/>
        <v>4570.650531949429</v>
      </c>
      <c r="P14" s="49">
        <f t="shared" si="5"/>
        <v>2308.3655319494292</v>
      </c>
      <c r="Q14" s="155">
        <f t="shared" si="6"/>
        <v>36.366599999999998</v>
      </c>
      <c r="R14" s="148">
        <f t="shared" si="2"/>
        <v>457065.05319494294</v>
      </c>
    </row>
    <row r="15" spans="1:18" ht="29.25" customHeight="1" x14ac:dyDescent="0.4">
      <c r="A15" s="90"/>
      <c r="B15" s="42">
        <f t="shared" si="7"/>
        <v>44049</v>
      </c>
      <c r="C15" s="51">
        <v>12568.25</v>
      </c>
      <c r="D15" s="51">
        <v>2262.2849999999999</v>
      </c>
      <c r="E15" s="51">
        <v>1708.0724326420002</v>
      </c>
      <c r="F15" s="51">
        <v>0</v>
      </c>
      <c r="G15" s="51">
        <v>2678.5094335809999</v>
      </c>
      <c r="H15" s="51">
        <v>2.8444353284286144</v>
      </c>
      <c r="I15" s="51">
        <v>37.360311507999995</v>
      </c>
      <c r="J15" s="51">
        <v>0</v>
      </c>
      <c r="K15" s="51">
        <v>0.52633269699999996</v>
      </c>
      <c r="L15" s="51">
        <v>0</v>
      </c>
      <c r="M15" s="51">
        <v>0</v>
      </c>
      <c r="N15" s="51">
        <v>0</v>
      </c>
      <c r="O15" s="49">
        <f t="shared" ref="O15" si="8">SUM(E15:N15)</f>
        <v>4427.3129457564282</v>
      </c>
      <c r="P15" s="49">
        <f t="shared" ref="P15" si="9">O15-D15</f>
        <v>2165.0279457564284</v>
      </c>
      <c r="Q15" s="155">
        <f t="shared" si="6"/>
        <v>35.226199999999999</v>
      </c>
      <c r="R15" s="148">
        <f t="shared" si="2"/>
        <v>442731.29457564285</v>
      </c>
    </row>
    <row r="16" spans="1:18" ht="29.25" customHeight="1" x14ac:dyDescent="0.4">
      <c r="A16" s="90"/>
      <c r="B16" s="42">
        <f t="shared" si="7"/>
        <v>44050</v>
      </c>
      <c r="C16" s="51">
        <v>12568.25</v>
      </c>
      <c r="D16" s="51">
        <v>2262.2849999999999</v>
      </c>
      <c r="E16" s="51">
        <v>1598.0543901000001</v>
      </c>
      <c r="F16" s="51">
        <v>0</v>
      </c>
      <c r="G16" s="51">
        <v>2865.5729963219997</v>
      </c>
      <c r="H16" s="51">
        <v>2.8444353284286144</v>
      </c>
      <c r="I16" s="51">
        <v>38.897821018000002</v>
      </c>
      <c r="J16" s="51">
        <v>0</v>
      </c>
      <c r="K16" s="51">
        <v>0.64333797699999995</v>
      </c>
      <c r="L16" s="51">
        <v>0</v>
      </c>
      <c r="M16" s="51">
        <v>0</v>
      </c>
      <c r="N16" s="51">
        <v>0</v>
      </c>
      <c r="O16" s="49">
        <f t="shared" ref="O16:O19" si="10">SUM(E16:N16)</f>
        <v>4506.0129807454286</v>
      </c>
      <c r="P16" s="49">
        <f t="shared" ref="P16:P19" si="11">O16-D16</f>
        <v>2243.7279807454288</v>
      </c>
      <c r="Q16" s="155">
        <f t="shared" si="6"/>
        <v>35.852400000000003</v>
      </c>
      <c r="R16" s="148">
        <f t="shared" si="2"/>
        <v>450601.29807454284</v>
      </c>
    </row>
    <row r="17" spans="1:18" ht="29.25" customHeight="1" x14ac:dyDescent="0.4">
      <c r="A17" s="90"/>
      <c r="B17" s="42">
        <f t="shared" si="7"/>
        <v>44051</v>
      </c>
      <c r="C17" s="51">
        <v>12568.25</v>
      </c>
      <c r="D17" s="51">
        <v>2262.2849999999999</v>
      </c>
      <c r="E17" s="51">
        <v>1598.036347558</v>
      </c>
      <c r="F17" s="51">
        <v>0</v>
      </c>
      <c r="G17" s="51">
        <v>2865.8627324579998</v>
      </c>
      <c r="H17" s="51">
        <v>2.8444353284286144</v>
      </c>
      <c r="I17" s="51">
        <v>39.186661008000002</v>
      </c>
      <c r="J17" s="51">
        <v>0</v>
      </c>
      <c r="K17" s="51">
        <v>0.64333797699999995</v>
      </c>
      <c r="L17" s="51">
        <v>0</v>
      </c>
      <c r="M17" s="51">
        <v>0</v>
      </c>
      <c r="N17" s="51">
        <v>0</v>
      </c>
      <c r="O17" s="49">
        <f t="shared" si="10"/>
        <v>4506.5735143294278</v>
      </c>
      <c r="P17" s="49">
        <f t="shared" si="11"/>
        <v>2244.2885143294279</v>
      </c>
      <c r="Q17" s="155">
        <f t="shared" si="6"/>
        <v>35.8568</v>
      </c>
      <c r="R17" s="148">
        <f t="shared" si="2"/>
        <v>450657.35143294279</v>
      </c>
    </row>
    <row r="18" spans="1:18" ht="29.25" customHeight="1" x14ac:dyDescent="0.4">
      <c r="A18" s="90"/>
      <c r="B18" s="42">
        <f t="shared" si="7"/>
        <v>44052</v>
      </c>
      <c r="C18" s="51">
        <v>12568.25</v>
      </c>
      <c r="D18" s="51">
        <v>2262.2849999999999</v>
      </c>
      <c r="E18" s="51">
        <v>1598.0183050159999</v>
      </c>
      <c r="F18" s="51">
        <v>0</v>
      </c>
      <c r="G18" s="51">
        <v>2866.1524685890004</v>
      </c>
      <c r="H18" s="51">
        <v>2.8444353284286144</v>
      </c>
      <c r="I18" s="51">
        <v>38.708433608</v>
      </c>
      <c r="J18" s="51">
        <v>0</v>
      </c>
      <c r="K18" s="51">
        <v>0.64333797699999995</v>
      </c>
      <c r="L18" s="51">
        <v>0</v>
      </c>
      <c r="M18" s="51">
        <v>0</v>
      </c>
      <c r="N18" s="51">
        <v>0</v>
      </c>
      <c r="O18" s="49">
        <f t="shared" si="10"/>
        <v>4506.3669805184281</v>
      </c>
      <c r="P18" s="49">
        <f t="shared" si="11"/>
        <v>2244.0819805184283</v>
      </c>
      <c r="Q18" s="155">
        <f t="shared" si="6"/>
        <v>35.855200000000004</v>
      </c>
      <c r="R18" s="148">
        <f t="shared" si="2"/>
        <v>450636.6980518428</v>
      </c>
    </row>
    <row r="19" spans="1:18" ht="29.25" customHeight="1" x14ac:dyDescent="0.4">
      <c r="A19" s="90"/>
      <c r="B19" s="42">
        <f t="shared" si="7"/>
        <v>44053</v>
      </c>
      <c r="C19" s="51">
        <v>12568.25</v>
      </c>
      <c r="D19" s="51">
        <v>2262.2849999999999</v>
      </c>
      <c r="E19" s="51">
        <v>1443.0002624739998</v>
      </c>
      <c r="F19" s="51">
        <v>0</v>
      </c>
      <c r="G19" s="51">
        <v>3016.4723302199995</v>
      </c>
      <c r="H19" s="51">
        <v>2.8444353284286144</v>
      </c>
      <c r="I19" s="51">
        <v>47.989912500000003</v>
      </c>
      <c r="J19" s="51">
        <v>0</v>
      </c>
      <c r="K19" s="51">
        <v>0.50133325699999998</v>
      </c>
      <c r="L19" s="51">
        <v>0</v>
      </c>
      <c r="M19" s="51">
        <v>0</v>
      </c>
      <c r="N19" s="51">
        <v>0</v>
      </c>
      <c r="O19" s="49">
        <f t="shared" si="10"/>
        <v>4510.8082737794275</v>
      </c>
      <c r="P19" s="49">
        <f t="shared" si="11"/>
        <v>2248.5232737794277</v>
      </c>
      <c r="Q19" s="155">
        <f t="shared" si="6"/>
        <v>35.890500000000003</v>
      </c>
      <c r="R19" s="148">
        <f t="shared" si="2"/>
        <v>451080.82737794274</v>
      </c>
    </row>
    <row r="20" spans="1:18" ht="29.25" customHeight="1" x14ac:dyDescent="0.4">
      <c r="A20" s="90"/>
      <c r="B20" s="42">
        <f t="shared" si="7"/>
        <v>44054</v>
      </c>
      <c r="C20" s="51">
        <v>12568.25</v>
      </c>
      <c r="D20" s="51">
        <v>2262.2849999999999</v>
      </c>
      <c r="E20" s="51">
        <v>1203.2565647599999</v>
      </c>
      <c r="F20" s="51">
        <v>0</v>
      </c>
      <c r="G20" s="51">
        <v>3134.4838908510005</v>
      </c>
      <c r="H20" s="51">
        <v>2.8444353284286144</v>
      </c>
      <c r="I20" s="51">
        <v>47.318578519999996</v>
      </c>
      <c r="J20" s="51">
        <v>0</v>
      </c>
      <c r="K20" s="51">
        <v>1.037628537</v>
      </c>
      <c r="L20" s="51">
        <v>0</v>
      </c>
      <c r="M20" s="51">
        <v>0</v>
      </c>
      <c r="N20" s="51">
        <v>0</v>
      </c>
      <c r="O20" s="49">
        <f t="shared" ref="O20:O21" si="12">SUM(E20:N20)</f>
        <v>4388.9410979964296</v>
      </c>
      <c r="P20" s="49">
        <f t="shared" ref="P20:P21" si="13">O20-D20</f>
        <v>2126.6560979964297</v>
      </c>
      <c r="Q20" s="155">
        <f t="shared" si="6"/>
        <v>34.920900000000003</v>
      </c>
      <c r="R20" s="148">
        <f t="shared" si="2"/>
        <v>438894.10979964293</v>
      </c>
    </row>
    <row r="21" spans="1:18" ht="29.25" customHeight="1" x14ac:dyDescent="0.4">
      <c r="A21" s="90"/>
      <c r="B21" s="42">
        <f t="shared" si="7"/>
        <v>44055</v>
      </c>
      <c r="C21" s="51">
        <v>12568.25</v>
      </c>
      <c r="D21" s="51">
        <v>2262.2849999999999</v>
      </c>
      <c r="E21" s="51">
        <v>1333.8155404059999</v>
      </c>
      <c r="F21" s="51">
        <v>0</v>
      </c>
      <c r="G21" s="51">
        <v>2988.9334178250001</v>
      </c>
      <c r="H21" s="51">
        <v>2.8444353284286144</v>
      </c>
      <c r="I21" s="51">
        <v>46.863447319999999</v>
      </c>
      <c r="J21" s="51">
        <v>0</v>
      </c>
      <c r="K21" s="51">
        <v>0.591623817</v>
      </c>
      <c r="L21" s="51">
        <v>0</v>
      </c>
      <c r="M21" s="51">
        <v>0</v>
      </c>
      <c r="N21" s="51">
        <v>0</v>
      </c>
      <c r="O21" s="49">
        <f t="shared" si="12"/>
        <v>4373.0484646964287</v>
      </c>
      <c r="P21" s="49">
        <f t="shared" si="13"/>
        <v>2110.7634646964289</v>
      </c>
      <c r="Q21" s="155">
        <f>ROUND((O21/C21%),4)</f>
        <v>34.794400000000003</v>
      </c>
      <c r="R21" s="148">
        <f t="shared" si="2"/>
        <v>437304.84646964289</v>
      </c>
    </row>
    <row r="22" spans="1:18" ht="29.25" customHeight="1" x14ac:dyDescent="0.4">
      <c r="A22" s="90"/>
      <c r="B22" s="42">
        <f t="shared" si="7"/>
        <v>44056</v>
      </c>
      <c r="C22" s="51">
        <v>12568.25</v>
      </c>
      <c r="D22" s="51">
        <v>2262.2849999999999</v>
      </c>
      <c r="E22" s="51">
        <v>1293.7970160520001</v>
      </c>
      <c r="F22" s="51">
        <v>0</v>
      </c>
      <c r="G22" s="51">
        <v>2989.3533939029994</v>
      </c>
      <c r="H22" s="51">
        <v>2.8444353284286144</v>
      </c>
      <c r="I22" s="51">
        <v>44.05438032</v>
      </c>
      <c r="J22" s="51">
        <v>0</v>
      </c>
      <c r="K22" s="51">
        <v>1.290719097</v>
      </c>
      <c r="L22" s="58">
        <v>0</v>
      </c>
      <c r="M22" s="58">
        <v>0</v>
      </c>
      <c r="N22" s="58">
        <v>0</v>
      </c>
      <c r="O22" s="49">
        <f t="shared" ref="O22:O23" si="14">SUM(E22:N22)</f>
        <v>4331.3399447004276</v>
      </c>
      <c r="P22" s="49">
        <f t="shared" ref="P22:P23" si="15">O22-D22</f>
        <v>2069.0549447004278</v>
      </c>
      <c r="Q22" s="155">
        <f t="shared" si="6"/>
        <v>34.462600000000002</v>
      </c>
      <c r="R22" s="148">
        <f t="shared" si="2"/>
        <v>433133.9944700427</v>
      </c>
    </row>
    <row r="23" spans="1:18" ht="29.25" customHeight="1" x14ac:dyDescent="0.4">
      <c r="A23" s="90"/>
      <c r="B23" s="42">
        <f t="shared" si="7"/>
        <v>44057</v>
      </c>
      <c r="C23" s="51">
        <v>12568.25</v>
      </c>
      <c r="D23" s="51">
        <v>2262.2849999999999</v>
      </c>
      <c r="E23" s="51">
        <v>1358.7784916979997</v>
      </c>
      <c r="F23" s="51">
        <v>0</v>
      </c>
      <c r="G23" s="51">
        <v>2912.2773175629995</v>
      </c>
      <c r="H23" s="51">
        <v>2.8444353284286144</v>
      </c>
      <c r="I23" s="51">
        <v>45.984280319999996</v>
      </c>
      <c r="J23" s="51">
        <v>0</v>
      </c>
      <c r="K23" s="51">
        <v>2.3797190969999997</v>
      </c>
      <c r="L23" s="51">
        <v>0</v>
      </c>
      <c r="M23" s="51">
        <v>0</v>
      </c>
      <c r="N23" s="51">
        <v>0</v>
      </c>
      <c r="O23" s="49">
        <f t="shared" si="14"/>
        <v>4322.2642440064274</v>
      </c>
      <c r="P23" s="49">
        <f t="shared" si="15"/>
        <v>2059.9792440064275</v>
      </c>
      <c r="Q23" s="155">
        <f t="shared" si="6"/>
        <v>34.390300000000003</v>
      </c>
      <c r="R23" s="148">
        <f t="shared" si="2"/>
        <v>432226.42440064269</v>
      </c>
    </row>
    <row r="24" spans="1:18" ht="29.25" customHeight="1" x14ac:dyDescent="0.4">
      <c r="A24" s="90"/>
      <c r="B24" s="42" t="s">
        <v>4</v>
      </c>
      <c r="C24" s="51">
        <v>0</v>
      </c>
      <c r="D24" s="51">
        <f t="shared" ref="D24:O24" si="16">SUM(D10:D23)</f>
        <v>31671.989999999998</v>
      </c>
      <c r="E24" s="51">
        <f>SUM(E10:E23)</f>
        <v>18338.571713806996</v>
      </c>
      <c r="F24" s="51">
        <f>SUM(F10:F23)</f>
        <v>0</v>
      </c>
      <c r="G24" s="51">
        <f>SUM(G10:G23)</f>
        <v>42832.794472711001</v>
      </c>
      <c r="H24" s="51">
        <f>SUM(H10:H23)</f>
        <v>39.822094598000596</v>
      </c>
      <c r="I24" s="51">
        <f t="shared" ref="I24:K24" si="17">SUM(I10:I23)</f>
        <v>550.64976532200001</v>
      </c>
      <c r="J24" s="51">
        <f t="shared" si="17"/>
        <v>0</v>
      </c>
      <c r="K24" s="51">
        <f t="shared" si="17"/>
        <v>8.792325838</v>
      </c>
      <c r="L24" s="51">
        <f t="shared" si="16"/>
        <v>0</v>
      </c>
      <c r="M24" s="51">
        <f t="shared" si="16"/>
        <v>0</v>
      </c>
      <c r="N24" s="51">
        <f t="shared" si="16"/>
        <v>0</v>
      </c>
      <c r="O24" s="49">
        <f t="shared" si="16"/>
        <v>61770.630372275991</v>
      </c>
      <c r="P24" s="49">
        <f>SUM(P10:P23)</f>
        <v>30098.640372276001</v>
      </c>
      <c r="Q24" s="155"/>
    </row>
    <row r="25" spans="1:18" ht="29.25" customHeight="1" x14ac:dyDescent="0.4">
      <c r="A25" s="90"/>
      <c r="B25" s="42" t="s">
        <v>3</v>
      </c>
      <c r="C25" s="51"/>
      <c r="D25" s="51">
        <f t="shared" ref="D25:O25" si="18">AVERAGE(D10:D23)</f>
        <v>2262.2849999999999</v>
      </c>
      <c r="E25" s="51">
        <f>AVERAGE(E10:E23)</f>
        <v>1309.8979795576427</v>
      </c>
      <c r="F25" s="51">
        <v>0</v>
      </c>
      <c r="G25" s="51">
        <f>AVERAGE(G10:G23)</f>
        <v>3059.4853194793573</v>
      </c>
      <c r="H25" s="51">
        <f>AVERAGE(H10:H23)</f>
        <v>2.8444353284286139</v>
      </c>
      <c r="I25" s="51">
        <f t="shared" ref="I25:K25" si="19">AVERAGE(I10:I23)</f>
        <v>39.332126094428574</v>
      </c>
      <c r="J25" s="51">
        <f t="shared" si="19"/>
        <v>0</v>
      </c>
      <c r="K25" s="51">
        <f t="shared" si="19"/>
        <v>0.62802327414285719</v>
      </c>
      <c r="L25" s="51">
        <f t="shared" si="18"/>
        <v>0</v>
      </c>
      <c r="M25" s="51">
        <f t="shared" si="18"/>
        <v>0</v>
      </c>
      <c r="N25" s="51">
        <f t="shared" si="18"/>
        <v>0</v>
      </c>
      <c r="O25" s="49">
        <f t="shared" si="18"/>
        <v>4412.1878837339991</v>
      </c>
      <c r="P25" s="49">
        <f>AVERAGE(P10:P23)</f>
        <v>2149.9028837340002</v>
      </c>
      <c r="Q25" s="155"/>
    </row>
    <row r="26" spans="1:18" x14ac:dyDescent="0.4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18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56"/>
    </row>
    <row r="28" spans="1:18" x14ac:dyDescent="0.4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56"/>
    </row>
    <row r="29" spans="1:18" x14ac:dyDescent="0.4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63">
        <v>380969433.19999999</v>
      </c>
      <c r="M29" s="1"/>
      <c r="N29" s="1"/>
      <c r="O29" s="1"/>
      <c r="P29" s="1"/>
      <c r="Q29" s="156"/>
    </row>
    <row r="30" spans="1:18" x14ac:dyDescent="0.4">
      <c r="B30" s="5"/>
      <c r="C30" s="1"/>
      <c r="D30" s="1"/>
      <c r="E30" s="1"/>
      <c r="F30" s="1"/>
      <c r="G30" s="1"/>
      <c r="H30" s="1"/>
      <c r="I30" s="1"/>
      <c r="J30" s="1"/>
      <c r="K30" s="163">
        <v>79569600</v>
      </c>
      <c r="M30" s="1"/>
      <c r="N30" s="22" t="s">
        <v>35</v>
      </c>
      <c r="O30" s="22"/>
      <c r="P30" s="22"/>
      <c r="Q30" s="156"/>
    </row>
    <row r="31" spans="1:18" x14ac:dyDescent="0.4">
      <c r="B31" s="5"/>
      <c r="C31" s="1"/>
      <c r="D31" s="1"/>
      <c r="E31" s="1"/>
      <c r="F31" s="1"/>
      <c r="G31" s="1"/>
      <c r="H31" s="22"/>
      <c r="I31" s="22"/>
      <c r="J31" s="22"/>
      <c r="K31" s="163">
        <v>-696230</v>
      </c>
      <c r="M31" s="22"/>
      <c r="N31" s="22"/>
      <c r="O31" s="22"/>
      <c r="P31" s="22"/>
      <c r="Q31" s="156"/>
    </row>
    <row r="32" spans="1:18" x14ac:dyDescent="0.4">
      <c r="B32" s="5"/>
      <c r="C32" s="1"/>
      <c r="D32" s="1"/>
      <c r="E32" s="1"/>
      <c r="F32" s="1"/>
      <c r="G32" s="1"/>
      <c r="H32" s="22"/>
      <c r="I32" s="22"/>
      <c r="J32" s="22"/>
      <c r="K32" s="22">
        <f>SUM(K29:K31)/10^7</f>
        <v>45.984280319999996</v>
      </c>
      <c r="L32" s="22"/>
      <c r="M32" s="22"/>
      <c r="N32" s="22"/>
      <c r="O32" s="22"/>
      <c r="P32" s="22"/>
    </row>
    <row r="33" spans="2:16" x14ac:dyDescent="0.4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</row>
    <row r="34" spans="2:16" x14ac:dyDescent="0.4">
      <c r="B34" s="5" t="s">
        <v>8</v>
      </c>
      <c r="H34" s="144"/>
      <c r="N34" s="22" t="s">
        <v>10</v>
      </c>
    </row>
    <row r="35" spans="2:16" x14ac:dyDescent="0.4">
      <c r="B35" s="14"/>
      <c r="H35" s="144"/>
    </row>
    <row r="36" spans="2:16" x14ac:dyDescent="0.4">
      <c r="B36" s="14"/>
      <c r="H36" s="144"/>
    </row>
    <row r="37" spans="2:16" x14ac:dyDescent="0.4">
      <c r="B37" s="14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opLeftCell="B17" zoomScale="55" zoomScaleNormal="55" workbookViewId="0">
      <selection activeCell="B13" sqref="B13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  <col min="19" max="19" width="15.5703125" customWidth="1"/>
    <col min="20" max="20" width="17" customWidth="1"/>
    <col min="21" max="21" width="18.7109375" customWidth="1"/>
    <col min="22" max="22" width="13.5703125" customWidth="1"/>
    <col min="23" max="23" width="12.28515625" customWidth="1"/>
    <col min="24" max="24" width="14.140625" bestFit="1" customWidth="1"/>
  </cols>
  <sheetData>
    <row r="1" spans="1:24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24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161">
        <f>C10*18/100</f>
        <v>2268.6138000000001</v>
      </c>
      <c r="M2" s="84"/>
      <c r="N2" s="85"/>
      <c r="O2" s="85"/>
      <c r="P2" s="85"/>
    </row>
    <row r="3" spans="1:24" x14ac:dyDescent="0.4">
      <c r="B3" s="45" t="s">
        <v>52</v>
      </c>
      <c r="C3" s="1"/>
      <c r="D3" s="1"/>
      <c r="E3" s="85"/>
      <c r="F3" s="8"/>
      <c r="G3" s="8"/>
      <c r="H3" s="8"/>
      <c r="I3" s="8"/>
      <c r="J3" s="8"/>
      <c r="K3" s="85"/>
      <c r="L3" s="8"/>
      <c r="M3" s="8"/>
      <c r="N3" s="8"/>
      <c r="O3" s="8"/>
      <c r="P3" s="85"/>
    </row>
    <row r="4" spans="1:24" ht="22.5" customHeight="1" x14ac:dyDescent="0.45">
      <c r="B4" s="46" t="s">
        <v>13</v>
      </c>
      <c r="C4" s="1"/>
      <c r="D4" s="17"/>
      <c r="E4" s="15"/>
      <c r="F4" s="15"/>
      <c r="G4" s="47" t="s">
        <v>174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24" x14ac:dyDescent="0.4">
      <c r="B5" s="45" t="s">
        <v>50</v>
      </c>
      <c r="C5" s="1"/>
      <c r="D5" s="157"/>
      <c r="E5" s="158"/>
      <c r="F5" s="11"/>
      <c r="G5" s="11"/>
      <c r="H5" s="11"/>
      <c r="I5" s="100"/>
      <c r="J5" s="11"/>
      <c r="K5" s="11"/>
      <c r="L5" s="2"/>
      <c r="M5" s="2"/>
      <c r="N5" s="2"/>
      <c r="O5" s="2"/>
      <c r="P5" s="2"/>
      <c r="Q5" s="149"/>
    </row>
    <row r="6" spans="1:24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24" x14ac:dyDescent="0.4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24" s="33" customFormat="1" ht="126" customHeight="1" x14ac:dyDescent="0.25">
      <c r="B8" s="34" t="s">
        <v>21</v>
      </c>
      <c r="C8" s="164" t="s">
        <v>175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24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24" ht="29.25" customHeight="1" x14ac:dyDescent="0.4">
      <c r="B10" s="42">
        <v>44058</v>
      </c>
      <c r="C10" s="51">
        <v>12603.41</v>
      </c>
      <c r="D10" s="51">
        <v>2268.6138000000001</v>
      </c>
      <c r="E10" s="51">
        <v>1358.759967344</v>
      </c>
      <c r="F10" s="51">
        <v>0</v>
      </c>
      <c r="G10" s="51">
        <v>2912.5712265879993</v>
      </c>
      <c r="H10" s="51">
        <v>3.2446477465714532</v>
      </c>
      <c r="I10" s="51">
        <v>45.495038319999999</v>
      </c>
      <c r="J10" s="51">
        <v>0</v>
      </c>
      <c r="K10" s="51">
        <v>2.3797190969999997</v>
      </c>
      <c r="L10" s="51">
        <v>0</v>
      </c>
      <c r="M10" s="51">
        <v>0</v>
      </c>
      <c r="N10" s="51">
        <v>0</v>
      </c>
      <c r="O10" s="49">
        <f t="shared" ref="O10" si="0">SUM(E10:N10)</f>
        <v>4322.4505990955713</v>
      </c>
      <c r="P10" s="49">
        <f t="shared" ref="P10:P15" si="1">O10-D10</f>
        <v>2053.8367990955712</v>
      </c>
      <c r="Q10" s="155">
        <f>ROUND((O10/C10%),4)</f>
        <v>34.295900000000003</v>
      </c>
      <c r="R10" s="148">
        <f t="shared" ref="R10:R23" si="2">(O10*10^7)/10^5</f>
        <v>432245.05990955711</v>
      </c>
      <c r="S10" s="155">
        <v>2.3797190969999997</v>
      </c>
      <c r="T10" s="155" t="b">
        <f>K10=S10</f>
        <v>1</v>
      </c>
      <c r="U10" s="155">
        <v>45.495038319999999</v>
      </c>
      <c r="V10" s="155" t="b">
        <f>U10=I10</f>
        <v>1</v>
      </c>
      <c r="W10" s="155">
        <f>U10-I10</f>
        <v>0</v>
      </c>
      <c r="X10" s="168">
        <v>0</v>
      </c>
    </row>
    <row r="11" spans="1:24" ht="29.25" customHeight="1" x14ac:dyDescent="0.4">
      <c r="B11" s="42">
        <f>B10+1</f>
        <v>44059</v>
      </c>
      <c r="C11" s="51">
        <v>12603.41</v>
      </c>
      <c r="D11" s="51">
        <v>2268.6138000000001</v>
      </c>
      <c r="E11" s="51">
        <v>1358.74144299</v>
      </c>
      <c r="F11" s="51">
        <v>0</v>
      </c>
      <c r="G11" s="51">
        <v>2912.8651356190003</v>
      </c>
      <c r="H11" s="51">
        <v>3.2446477465714532</v>
      </c>
      <c r="I11" s="51">
        <v>45.245441119999995</v>
      </c>
      <c r="J11" s="51">
        <v>0</v>
      </c>
      <c r="K11" s="51">
        <v>2.3797190969999997</v>
      </c>
      <c r="L11" s="51">
        <v>0</v>
      </c>
      <c r="M11" s="51">
        <v>0</v>
      </c>
      <c r="N11" s="51">
        <v>0</v>
      </c>
      <c r="O11" s="49">
        <f t="shared" ref="O11" si="3">SUM(E11:N11)</f>
        <v>4322.4763865725718</v>
      </c>
      <c r="P11" s="49">
        <f t="shared" si="1"/>
        <v>2053.8625865725717</v>
      </c>
      <c r="Q11" s="155">
        <f>ROUND((O11/C11%),4)</f>
        <v>34.296100000000003</v>
      </c>
      <c r="R11" s="148">
        <f t="shared" si="2"/>
        <v>432247.63865725714</v>
      </c>
      <c r="S11" s="155">
        <v>2.3797190969999997</v>
      </c>
      <c r="T11" s="155" t="b">
        <f t="shared" ref="T11:T23" si="4">K11=S11</f>
        <v>1</v>
      </c>
      <c r="U11" s="155">
        <v>45.245441119999995</v>
      </c>
      <c r="V11" s="155" t="b">
        <f t="shared" ref="V11:V23" si="5">U11=I11</f>
        <v>1</v>
      </c>
      <c r="W11" s="155">
        <f t="shared" ref="W11:W23" si="6">U11-I11</f>
        <v>0</v>
      </c>
      <c r="X11" s="168">
        <v>0</v>
      </c>
    </row>
    <row r="12" spans="1:24" ht="29.25" customHeight="1" x14ac:dyDescent="0.4">
      <c r="B12" s="42">
        <f>B11+1</f>
        <v>44060</v>
      </c>
      <c r="C12" s="51">
        <v>12603.41</v>
      </c>
      <c r="D12" s="51">
        <v>2268.6138000000001</v>
      </c>
      <c r="E12" s="51">
        <v>1468.722918636</v>
      </c>
      <c r="F12" s="51">
        <v>0</v>
      </c>
      <c r="G12" s="51">
        <v>2827.2530615420001</v>
      </c>
      <c r="H12" s="51">
        <v>3.2446477465714532</v>
      </c>
      <c r="I12" s="51">
        <v>52.174732720000002</v>
      </c>
      <c r="J12" s="51">
        <v>0</v>
      </c>
      <c r="K12" s="51">
        <v>0.99801437699999995</v>
      </c>
      <c r="L12" s="51">
        <v>0</v>
      </c>
      <c r="M12" s="51">
        <v>0</v>
      </c>
      <c r="N12" s="51">
        <v>0</v>
      </c>
      <c r="O12" s="49">
        <f t="shared" ref="O12:O15" si="7">SUM(E12:N12)</f>
        <v>4352.393375021572</v>
      </c>
      <c r="P12" s="49">
        <f t="shared" si="1"/>
        <v>2083.7795750215719</v>
      </c>
      <c r="Q12" s="155">
        <f t="shared" ref="Q12:Q23" si="8">ROUND((O12/C12%),4)</f>
        <v>34.533499999999997</v>
      </c>
      <c r="R12" s="148">
        <f t="shared" si="2"/>
        <v>435239.3375021572</v>
      </c>
      <c r="S12" s="155">
        <v>0.99801437699999995</v>
      </c>
      <c r="T12" s="155" t="b">
        <f t="shared" si="4"/>
        <v>1</v>
      </c>
      <c r="U12" s="155">
        <v>52.174732720000002</v>
      </c>
      <c r="V12" s="155" t="b">
        <f t="shared" si="5"/>
        <v>1</v>
      </c>
      <c r="W12" s="155">
        <f t="shared" si="6"/>
        <v>0</v>
      </c>
      <c r="X12" s="168">
        <v>0</v>
      </c>
    </row>
    <row r="13" spans="1:24" ht="29.25" customHeight="1" x14ac:dyDescent="0.4">
      <c r="B13" s="42">
        <f t="shared" ref="B13:B23" si="9">B12+1</f>
        <v>44061</v>
      </c>
      <c r="C13" s="51">
        <v>12603.41</v>
      </c>
      <c r="D13" s="51">
        <v>2268.6138000000001</v>
      </c>
      <c r="E13" s="51">
        <v>1518.7043942820001</v>
      </c>
      <c r="F13" s="51">
        <v>0</v>
      </c>
      <c r="G13" s="51">
        <v>2925.4859689579998</v>
      </c>
      <c r="H13" s="51">
        <v>3.2446477465714532</v>
      </c>
      <c r="I13" s="51">
        <v>52.144112419999999</v>
      </c>
      <c r="J13" s="51">
        <v>0</v>
      </c>
      <c r="K13" s="51">
        <v>2.6298693769999999</v>
      </c>
      <c r="L13" s="51">
        <v>0</v>
      </c>
      <c r="M13" s="51">
        <v>0</v>
      </c>
      <c r="N13" s="51">
        <v>0</v>
      </c>
      <c r="O13" s="49">
        <f t="shared" si="7"/>
        <v>4502.2089927835723</v>
      </c>
      <c r="P13" s="49">
        <f t="shared" si="1"/>
        <v>2233.5951927835722</v>
      </c>
      <c r="Q13" s="155">
        <f t="shared" si="8"/>
        <v>35.722099999999998</v>
      </c>
      <c r="R13" s="148">
        <f t="shared" si="2"/>
        <v>450220.89927835722</v>
      </c>
      <c r="S13" s="155">
        <v>2.6298693769999999</v>
      </c>
      <c r="T13" s="155" t="b">
        <f t="shared" si="4"/>
        <v>1</v>
      </c>
      <c r="U13" s="155">
        <v>52.144112419999999</v>
      </c>
      <c r="V13" s="155" t="b">
        <f t="shared" si="5"/>
        <v>1</v>
      </c>
      <c r="W13" s="155">
        <f t="shared" si="6"/>
        <v>0</v>
      </c>
      <c r="X13" s="168">
        <v>0</v>
      </c>
    </row>
    <row r="14" spans="1:24" ht="29.25" customHeight="1" x14ac:dyDescent="0.4">
      <c r="B14" s="42">
        <f t="shared" si="9"/>
        <v>44062</v>
      </c>
      <c r="C14" s="51">
        <v>12603.41</v>
      </c>
      <c r="D14" s="51">
        <v>2268.6138000000001</v>
      </c>
      <c r="E14" s="51">
        <v>1218.6858699270001</v>
      </c>
      <c r="F14" s="51">
        <v>0</v>
      </c>
      <c r="G14" s="51">
        <v>3184.7350295910001</v>
      </c>
      <c r="H14" s="51">
        <v>3.2446477465714532</v>
      </c>
      <c r="I14" s="51">
        <v>47.50991492</v>
      </c>
      <c r="J14" s="51">
        <v>0</v>
      </c>
      <c r="K14" s="51">
        <v>1.471074657</v>
      </c>
      <c r="L14" s="51">
        <v>0</v>
      </c>
      <c r="M14" s="51">
        <v>0</v>
      </c>
      <c r="N14" s="51">
        <v>0</v>
      </c>
      <c r="O14" s="49">
        <f t="shared" si="7"/>
        <v>4455.6465368415711</v>
      </c>
      <c r="P14" s="49">
        <f t="shared" si="1"/>
        <v>2187.032736841571</v>
      </c>
      <c r="Q14" s="155">
        <f t="shared" si="8"/>
        <v>35.352699999999999</v>
      </c>
      <c r="R14" s="148">
        <f t="shared" si="2"/>
        <v>445564.65368415712</v>
      </c>
      <c r="S14" s="155">
        <v>1.471074657</v>
      </c>
      <c r="T14" s="155" t="b">
        <f t="shared" si="4"/>
        <v>1</v>
      </c>
      <c r="U14" s="155">
        <v>47.50991492</v>
      </c>
      <c r="V14" s="155" t="b">
        <f t="shared" si="5"/>
        <v>1</v>
      </c>
      <c r="W14" s="155">
        <f t="shared" si="6"/>
        <v>0</v>
      </c>
      <c r="X14" s="168">
        <v>0</v>
      </c>
    </row>
    <row r="15" spans="1:24" ht="29.25" customHeight="1" x14ac:dyDescent="0.4">
      <c r="A15" s="90"/>
      <c r="B15" s="42">
        <f t="shared" si="9"/>
        <v>44063</v>
      </c>
      <c r="C15" s="51">
        <v>12603.41</v>
      </c>
      <c r="D15" s="51">
        <v>2268.6138000000001</v>
      </c>
      <c r="E15" s="51">
        <v>2123.6673455730001</v>
      </c>
      <c r="F15" s="51">
        <v>0</v>
      </c>
      <c r="G15" s="51">
        <v>2345.8322263679993</v>
      </c>
      <c r="H15" s="51">
        <v>3.2446477465714532</v>
      </c>
      <c r="I15" s="51">
        <v>51.132162919999999</v>
      </c>
      <c r="J15" s="51">
        <v>0</v>
      </c>
      <c r="K15" s="51">
        <v>0.89959993699999996</v>
      </c>
      <c r="L15" s="51">
        <v>0</v>
      </c>
      <c r="M15" s="51">
        <v>0</v>
      </c>
      <c r="N15" s="51">
        <v>0</v>
      </c>
      <c r="O15" s="49">
        <f t="shared" si="7"/>
        <v>4524.7759825445719</v>
      </c>
      <c r="P15" s="49">
        <f t="shared" si="1"/>
        <v>2256.1621825445718</v>
      </c>
      <c r="Q15" s="155">
        <f t="shared" si="8"/>
        <v>35.901200000000003</v>
      </c>
      <c r="R15" s="148">
        <f t="shared" si="2"/>
        <v>452477.59825445717</v>
      </c>
      <c r="S15" s="155">
        <v>0.89959993699999996</v>
      </c>
      <c r="T15" s="155" t="b">
        <f t="shared" si="4"/>
        <v>1</v>
      </c>
      <c r="U15" s="155">
        <v>51.132162919999999</v>
      </c>
      <c r="V15" s="155" t="b">
        <f t="shared" si="5"/>
        <v>1</v>
      </c>
      <c r="W15" s="155">
        <f t="shared" si="6"/>
        <v>0</v>
      </c>
      <c r="X15" s="168">
        <v>0</v>
      </c>
    </row>
    <row r="16" spans="1:24" ht="29.25" customHeight="1" x14ac:dyDescent="0.4">
      <c r="A16" s="90"/>
      <c r="B16" s="42">
        <f t="shared" si="9"/>
        <v>44064</v>
      </c>
      <c r="C16" s="51">
        <v>12603.41</v>
      </c>
      <c r="D16" s="51">
        <v>2268.6138000000001</v>
      </c>
      <c r="E16" s="51">
        <v>1473.6488212200002</v>
      </c>
      <c r="F16" s="51">
        <v>0</v>
      </c>
      <c r="G16" s="51">
        <v>2854.2826423870006</v>
      </c>
      <c r="H16" s="51">
        <v>3.2446477465714532</v>
      </c>
      <c r="I16" s="51">
        <v>48.7781266</v>
      </c>
      <c r="J16" s="51">
        <v>0</v>
      </c>
      <c r="K16" s="51">
        <v>2.699942412</v>
      </c>
      <c r="L16" s="51">
        <v>0</v>
      </c>
      <c r="M16" s="51">
        <v>0</v>
      </c>
      <c r="N16" s="51">
        <v>0</v>
      </c>
      <c r="O16" s="49">
        <f t="shared" ref="O16:O23" si="10">SUM(E16:N16)</f>
        <v>4382.6541803655737</v>
      </c>
      <c r="P16" s="49">
        <f t="shared" ref="P16:P23" si="11">O16-D16</f>
        <v>2114.0403803655736</v>
      </c>
      <c r="Q16" s="155">
        <f t="shared" si="8"/>
        <v>34.773600000000002</v>
      </c>
      <c r="R16" s="148">
        <f t="shared" si="2"/>
        <v>438265.41803655738</v>
      </c>
      <c r="S16" s="155">
        <v>2.699942412</v>
      </c>
      <c r="T16" s="155" t="b">
        <f t="shared" si="4"/>
        <v>1</v>
      </c>
      <c r="U16" s="155">
        <v>48.7781266</v>
      </c>
      <c r="V16" s="155" t="b">
        <f t="shared" si="5"/>
        <v>1</v>
      </c>
      <c r="W16" s="155">
        <f t="shared" si="6"/>
        <v>0</v>
      </c>
      <c r="X16" s="168">
        <v>0</v>
      </c>
    </row>
    <row r="17" spans="1:24" ht="29.25" customHeight="1" x14ac:dyDescent="0.4">
      <c r="A17" s="90"/>
      <c r="B17" s="42">
        <f t="shared" si="9"/>
        <v>44065</v>
      </c>
      <c r="C17" s="51">
        <v>12603.41</v>
      </c>
      <c r="D17" s="51">
        <v>2268.6138000000001</v>
      </c>
      <c r="E17" s="51">
        <v>1473.630296866</v>
      </c>
      <c r="F17" s="51">
        <v>0</v>
      </c>
      <c r="G17" s="51">
        <v>2854.5815579370005</v>
      </c>
      <c r="H17" s="51">
        <v>3.2446477465714532</v>
      </c>
      <c r="I17" s="51">
        <v>49.065674299999998</v>
      </c>
      <c r="J17" s="51">
        <v>0</v>
      </c>
      <c r="K17" s="51">
        <v>2.699942412</v>
      </c>
      <c r="L17" s="51">
        <v>0</v>
      </c>
      <c r="M17" s="51">
        <v>0</v>
      </c>
      <c r="N17" s="51">
        <v>0</v>
      </c>
      <c r="O17" s="49">
        <f t="shared" si="10"/>
        <v>4383.2221192615725</v>
      </c>
      <c r="P17" s="49">
        <f t="shared" si="11"/>
        <v>2114.6083192615724</v>
      </c>
      <c r="Q17" s="155">
        <f t="shared" si="8"/>
        <v>34.778100000000002</v>
      </c>
      <c r="R17" s="148">
        <f t="shared" si="2"/>
        <v>438322.21192615724</v>
      </c>
      <c r="S17" s="155">
        <v>2.699942412</v>
      </c>
      <c r="T17" s="155" t="b">
        <f t="shared" si="4"/>
        <v>1</v>
      </c>
      <c r="U17" s="155">
        <v>49.065674299999998</v>
      </c>
      <c r="V17" s="155" t="b">
        <f t="shared" si="5"/>
        <v>1</v>
      </c>
      <c r="W17" s="155">
        <f t="shared" si="6"/>
        <v>0</v>
      </c>
      <c r="X17" s="168">
        <v>0</v>
      </c>
    </row>
    <row r="18" spans="1:24" ht="29.25" customHeight="1" x14ac:dyDescent="0.4">
      <c r="A18" s="90"/>
      <c r="B18" s="42">
        <f t="shared" si="9"/>
        <v>44066</v>
      </c>
      <c r="C18" s="51">
        <v>12603.41</v>
      </c>
      <c r="D18" s="51">
        <v>2268.6138000000001</v>
      </c>
      <c r="E18" s="51">
        <v>1473.611772512</v>
      </c>
      <c r="F18" s="51">
        <v>0</v>
      </c>
      <c r="G18" s="51">
        <v>2854.8804734839996</v>
      </c>
      <c r="H18" s="51">
        <v>3.2446477465714532</v>
      </c>
      <c r="I18" s="51">
        <v>49.093124500000002</v>
      </c>
      <c r="J18" s="51">
        <v>0</v>
      </c>
      <c r="K18" s="51">
        <v>2.699942412</v>
      </c>
      <c r="L18" s="51">
        <v>0</v>
      </c>
      <c r="M18" s="51">
        <v>0</v>
      </c>
      <c r="N18" s="51">
        <v>0</v>
      </c>
      <c r="O18" s="49">
        <f t="shared" si="10"/>
        <v>4383.5299606545723</v>
      </c>
      <c r="P18" s="49">
        <f t="shared" si="11"/>
        <v>2114.9161606545722</v>
      </c>
      <c r="Q18" s="155">
        <f t="shared" si="8"/>
        <v>34.780500000000004</v>
      </c>
      <c r="R18" s="148">
        <f t="shared" si="2"/>
        <v>438352.99606545724</v>
      </c>
      <c r="S18" s="155">
        <v>2.699942412</v>
      </c>
      <c r="T18" s="155" t="b">
        <f t="shared" si="4"/>
        <v>1</v>
      </c>
      <c r="U18" s="155">
        <v>49.093124500000002</v>
      </c>
      <c r="V18" s="155" t="b">
        <f t="shared" si="5"/>
        <v>1</v>
      </c>
      <c r="W18" s="155">
        <f t="shared" si="6"/>
        <v>0</v>
      </c>
      <c r="X18" s="168">
        <v>0</v>
      </c>
    </row>
    <row r="19" spans="1:24" ht="29.25" customHeight="1" x14ac:dyDescent="0.4">
      <c r="A19" s="90"/>
      <c r="B19" s="42">
        <f t="shared" si="9"/>
        <v>44067</v>
      </c>
      <c r="C19" s="51">
        <v>12603.41</v>
      </c>
      <c r="D19" s="51">
        <v>2268.6138000000001</v>
      </c>
      <c r="E19" s="51">
        <v>1712.3314671209998</v>
      </c>
      <c r="F19" s="51">
        <v>0</v>
      </c>
      <c r="G19" s="51">
        <v>2652.8310905140002</v>
      </c>
      <c r="H19" s="51">
        <v>3.2446477465714532</v>
      </c>
      <c r="I19" s="51">
        <v>50.159113699999999</v>
      </c>
      <c r="J19" s="51">
        <v>0</v>
      </c>
      <c r="K19" s="51">
        <v>1.1906376919999999</v>
      </c>
      <c r="L19" s="51">
        <v>0</v>
      </c>
      <c r="M19" s="51">
        <v>0</v>
      </c>
      <c r="N19" s="51">
        <v>0</v>
      </c>
      <c r="O19" s="49">
        <f t="shared" si="10"/>
        <v>4419.7569567735709</v>
      </c>
      <c r="P19" s="49">
        <f t="shared" si="11"/>
        <v>2151.1431567735708</v>
      </c>
      <c r="Q19" s="155">
        <f t="shared" si="8"/>
        <v>35.067900000000002</v>
      </c>
      <c r="R19" s="148">
        <f t="shared" si="2"/>
        <v>441975.69567735709</v>
      </c>
      <c r="S19" s="155">
        <v>1.1906376919999999</v>
      </c>
      <c r="T19" s="155" t="b">
        <f t="shared" si="4"/>
        <v>1</v>
      </c>
      <c r="U19" s="155">
        <v>50.159113699999999</v>
      </c>
      <c r="V19" s="155" t="b">
        <f t="shared" si="5"/>
        <v>1</v>
      </c>
      <c r="W19" s="155">
        <f t="shared" si="6"/>
        <v>0</v>
      </c>
      <c r="X19" s="168">
        <v>0</v>
      </c>
    </row>
    <row r="20" spans="1:24" ht="29.25" customHeight="1" x14ac:dyDescent="0.4">
      <c r="A20" s="90"/>
      <c r="B20" s="42">
        <f t="shared" si="9"/>
        <v>44068</v>
      </c>
      <c r="C20" s="51">
        <v>12603.41</v>
      </c>
      <c r="D20" s="51">
        <v>2268.6138000000001</v>
      </c>
      <c r="E20" s="51">
        <v>1747.3136617299999</v>
      </c>
      <c r="F20" s="51">
        <v>0</v>
      </c>
      <c r="G20" s="51">
        <v>2603.4133559269999</v>
      </c>
      <c r="H20" s="51">
        <v>3.2446477465714532</v>
      </c>
      <c r="I20" s="51">
        <v>49.771358999999997</v>
      </c>
      <c r="J20" s="51">
        <v>0</v>
      </c>
      <c r="K20" s="51">
        <v>0.86862412200000005</v>
      </c>
      <c r="L20" s="51">
        <v>0</v>
      </c>
      <c r="M20" s="51">
        <v>0</v>
      </c>
      <c r="N20" s="51">
        <v>0</v>
      </c>
      <c r="O20" s="49">
        <f t="shared" si="10"/>
        <v>4404.6116485255725</v>
      </c>
      <c r="P20" s="49">
        <f t="shared" si="11"/>
        <v>2135.9978485255724</v>
      </c>
      <c r="Q20" s="155">
        <f t="shared" si="8"/>
        <v>34.947800000000001</v>
      </c>
      <c r="R20" s="148">
        <f t="shared" si="2"/>
        <v>440461.16485255724</v>
      </c>
      <c r="S20" s="155">
        <v>0.86862412200000005</v>
      </c>
      <c r="T20" s="155" t="b">
        <f t="shared" si="4"/>
        <v>1</v>
      </c>
      <c r="U20" s="155">
        <v>49.771358999999997</v>
      </c>
      <c r="V20" s="155" t="b">
        <f t="shared" si="5"/>
        <v>1</v>
      </c>
      <c r="W20" s="155">
        <f t="shared" si="6"/>
        <v>0</v>
      </c>
      <c r="X20" s="168">
        <v>0</v>
      </c>
    </row>
    <row r="21" spans="1:24" ht="29.25" customHeight="1" x14ac:dyDescent="0.4">
      <c r="A21" s="90"/>
      <c r="B21" s="42">
        <f t="shared" si="9"/>
        <v>44069</v>
      </c>
      <c r="C21" s="51">
        <v>12603.41</v>
      </c>
      <c r="D21" s="51">
        <v>2268.6138000000001</v>
      </c>
      <c r="E21" s="51">
        <v>1617.171856339</v>
      </c>
      <c r="F21" s="51">
        <v>0</v>
      </c>
      <c r="G21" s="51">
        <v>2694.657860541</v>
      </c>
      <c r="H21" s="51">
        <v>3.2446477465714532</v>
      </c>
      <c r="I21" s="51">
        <v>46.972967500000003</v>
      </c>
      <c r="J21" s="51">
        <v>0</v>
      </c>
      <c r="K21" s="51">
        <v>1.265975552</v>
      </c>
      <c r="L21" s="51">
        <v>0</v>
      </c>
      <c r="M21" s="51">
        <v>0</v>
      </c>
      <c r="N21" s="51">
        <v>0</v>
      </c>
      <c r="O21" s="49">
        <f t="shared" si="10"/>
        <v>4363.3133076785716</v>
      </c>
      <c r="P21" s="49">
        <f t="shared" si="11"/>
        <v>2094.6995076785715</v>
      </c>
      <c r="Q21" s="155">
        <f>ROUND((O21/C21%),4)</f>
        <v>34.620100000000001</v>
      </c>
      <c r="R21" s="148">
        <f t="shared" si="2"/>
        <v>436331.33076785714</v>
      </c>
      <c r="S21" s="155">
        <v>1.265975552</v>
      </c>
      <c r="T21" s="155" t="b">
        <f t="shared" si="4"/>
        <v>1</v>
      </c>
      <c r="U21" s="155">
        <v>46.972967500000003</v>
      </c>
      <c r="V21" s="155" t="b">
        <f t="shared" si="5"/>
        <v>1</v>
      </c>
      <c r="W21" s="155">
        <f t="shared" si="6"/>
        <v>0</v>
      </c>
      <c r="X21" s="168">
        <v>0</v>
      </c>
    </row>
    <row r="22" spans="1:24" ht="29.25" customHeight="1" x14ac:dyDescent="0.4">
      <c r="A22" s="90"/>
      <c r="B22" s="42">
        <f t="shared" si="9"/>
        <v>44070</v>
      </c>
      <c r="C22" s="51">
        <v>12603.41</v>
      </c>
      <c r="D22" s="51">
        <v>2268.6138000000001</v>
      </c>
      <c r="E22" s="51">
        <v>1767.2780509480003</v>
      </c>
      <c r="F22" s="51">
        <v>0</v>
      </c>
      <c r="G22" s="51">
        <v>2530.0633625360001</v>
      </c>
      <c r="H22" s="51">
        <v>3.2446477465714532</v>
      </c>
      <c r="I22" s="51">
        <v>46.213816000000001</v>
      </c>
      <c r="J22" s="51">
        <v>0</v>
      </c>
      <c r="K22" s="51">
        <v>0.56769428200000005</v>
      </c>
      <c r="L22" s="58">
        <v>0</v>
      </c>
      <c r="M22" s="58">
        <v>0</v>
      </c>
      <c r="N22" s="58">
        <v>0</v>
      </c>
      <c r="O22" s="49">
        <f t="shared" si="10"/>
        <v>4347.3675715125728</v>
      </c>
      <c r="P22" s="49">
        <f t="shared" si="11"/>
        <v>2078.7537715125727</v>
      </c>
      <c r="Q22" s="155">
        <f t="shared" si="8"/>
        <v>34.493600000000001</v>
      </c>
      <c r="R22" s="148">
        <f t="shared" si="2"/>
        <v>434736.75715125725</v>
      </c>
      <c r="S22" s="155">
        <v>0.56769428200000005</v>
      </c>
      <c r="T22" s="155" t="b">
        <f t="shared" si="4"/>
        <v>1</v>
      </c>
      <c r="U22" s="155">
        <v>46.213816000000001</v>
      </c>
      <c r="V22" s="155" t="b">
        <f t="shared" si="5"/>
        <v>1</v>
      </c>
      <c r="W22" s="155">
        <f t="shared" si="6"/>
        <v>0</v>
      </c>
      <c r="X22" s="168">
        <v>0</v>
      </c>
    </row>
    <row r="23" spans="1:24" ht="29.25" customHeight="1" x14ac:dyDescent="0.4">
      <c r="A23" s="90"/>
      <c r="B23" s="42">
        <f t="shared" si="9"/>
        <v>44071</v>
      </c>
      <c r="C23" s="51">
        <v>12603.41</v>
      </c>
      <c r="D23" s="51">
        <v>2268.6138000000001</v>
      </c>
      <c r="E23" s="51">
        <v>1877.260245557</v>
      </c>
      <c r="F23" s="51">
        <v>0</v>
      </c>
      <c r="G23" s="51">
        <v>2456.9334461140002</v>
      </c>
      <c r="H23" s="51">
        <v>3.2446477465714532</v>
      </c>
      <c r="I23" s="51">
        <v>46.788204350000001</v>
      </c>
      <c r="J23" s="51">
        <v>0</v>
      </c>
      <c r="K23" s="51">
        <v>0.70768071200000005</v>
      </c>
      <c r="L23" s="51">
        <v>0</v>
      </c>
      <c r="M23" s="51">
        <v>0</v>
      </c>
      <c r="N23" s="51">
        <v>0</v>
      </c>
      <c r="O23" s="49">
        <f t="shared" si="10"/>
        <v>4384.9342244795725</v>
      </c>
      <c r="P23" s="49">
        <f t="shared" si="11"/>
        <v>2116.3204244795725</v>
      </c>
      <c r="Q23" s="155">
        <f t="shared" si="8"/>
        <v>34.791600000000003</v>
      </c>
      <c r="R23" s="148">
        <f t="shared" si="2"/>
        <v>438493.42244795721</v>
      </c>
      <c r="S23" s="155">
        <v>0.70768071200000005</v>
      </c>
      <c r="T23" s="155" t="b">
        <f t="shared" si="4"/>
        <v>1</v>
      </c>
      <c r="U23" s="155">
        <v>46.788204350000001</v>
      </c>
      <c r="V23" s="155" t="b">
        <f t="shared" si="5"/>
        <v>1</v>
      </c>
      <c r="W23" s="155">
        <f t="shared" si="6"/>
        <v>0</v>
      </c>
      <c r="X23" s="168">
        <v>0</v>
      </c>
    </row>
    <row r="24" spans="1:24" ht="29.25" customHeight="1" x14ac:dyDescent="0.4">
      <c r="A24" s="90"/>
      <c r="B24" s="42" t="s">
        <v>4</v>
      </c>
      <c r="C24" s="51">
        <v>0</v>
      </c>
      <c r="D24" s="51">
        <f t="shared" ref="D24:O24" si="12">SUM(D10:D23)</f>
        <v>31760.593199999992</v>
      </c>
      <c r="E24" s="51">
        <f>SUM(E10:E23)</f>
        <v>22189.528111044998</v>
      </c>
      <c r="F24" s="51">
        <f>SUM(F10:F23)</f>
        <v>0</v>
      </c>
      <c r="G24" s="51">
        <f>SUM(G10:G23)</f>
        <v>38610.386438105998</v>
      </c>
      <c r="H24" s="51">
        <f>SUM(H10:H23)</f>
        <v>45.425068452000339</v>
      </c>
      <c r="I24" s="51">
        <f t="shared" ref="I24:K24" si="13">SUM(I10:I23)</f>
        <v>680.5437883699999</v>
      </c>
      <c r="J24" s="51">
        <f t="shared" si="13"/>
        <v>0</v>
      </c>
      <c r="K24" s="51">
        <f t="shared" si="13"/>
        <v>23.458436137999996</v>
      </c>
      <c r="L24" s="51">
        <f t="shared" si="12"/>
        <v>0</v>
      </c>
      <c r="M24" s="51">
        <f t="shared" si="12"/>
        <v>0</v>
      </c>
      <c r="N24" s="51">
        <f t="shared" si="12"/>
        <v>0</v>
      </c>
      <c r="O24" s="49">
        <f t="shared" si="12"/>
        <v>61549.341842111011</v>
      </c>
      <c r="P24" s="49">
        <f>SUM(P10:P23)</f>
        <v>29788.748642111008</v>
      </c>
      <c r="Q24" s="155"/>
      <c r="T24" s="169">
        <f>COUNTIF(T10:T23,FALSE)</f>
        <v>0</v>
      </c>
      <c r="V24" s="169">
        <f>COUNTIF(V10:V23,FALSE)</f>
        <v>0</v>
      </c>
    </row>
    <row r="25" spans="1:24" ht="29.25" customHeight="1" x14ac:dyDescent="0.4">
      <c r="A25" s="90"/>
      <c r="B25" s="42" t="s">
        <v>3</v>
      </c>
      <c r="C25" s="51"/>
      <c r="D25" s="51">
        <f t="shared" ref="D25:O25" si="14">AVERAGE(D10:D23)</f>
        <v>2268.6137999999996</v>
      </c>
      <c r="E25" s="51">
        <f>AVERAGE(E10:E23)</f>
        <v>1584.9662936460713</v>
      </c>
      <c r="F25" s="51">
        <v>0</v>
      </c>
      <c r="G25" s="51">
        <f>AVERAGE(G10:G23)</f>
        <v>2757.8847455789996</v>
      </c>
      <c r="H25" s="51">
        <f>AVERAGE(H10:H23)</f>
        <v>3.2446477465714527</v>
      </c>
      <c r="I25" s="51">
        <f t="shared" ref="I25:K25" si="15">AVERAGE(I10:I23)</f>
        <v>48.610270597857138</v>
      </c>
      <c r="J25" s="51">
        <f t="shared" si="15"/>
        <v>0</v>
      </c>
      <c r="K25" s="51">
        <f t="shared" si="15"/>
        <v>1.675602581285714</v>
      </c>
      <c r="L25" s="51">
        <f t="shared" si="14"/>
        <v>0</v>
      </c>
      <c r="M25" s="51">
        <f t="shared" si="14"/>
        <v>0</v>
      </c>
      <c r="N25" s="51">
        <f t="shared" si="14"/>
        <v>0</v>
      </c>
      <c r="O25" s="49">
        <f t="shared" si="14"/>
        <v>4396.3815601507868</v>
      </c>
      <c r="P25" s="49">
        <f>AVERAGE(P10:P23)</f>
        <v>2127.7677601507862</v>
      </c>
      <c r="Q25" s="155"/>
    </row>
    <row r="26" spans="1:24" x14ac:dyDescent="0.4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24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56"/>
    </row>
    <row r="28" spans="1:24" x14ac:dyDescent="0.4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56"/>
    </row>
    <row r="29" spans="1:24" x14ac:dyDescent="0.4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63">
        <v>386297818.5</v>
      </c>
      <c r="M29" s="1"/>
      <c r="N29" s="1"/>
      <c r="O29" s="1"/>
      <c r="P29" s="1"/>
      <c r="Q29" s="156"/>
    </row>
    <row r="30" spans="1:24" x14ac:dyDescent="0.4">
      <c r="B30" s="5"/>
      <c r="C30" s="1"/>
      <c r="D30" s="1"/>
      <c r="E30" s="1"/>
      <c r="F30" s="1"/>
      <c r="G30" s="1"/>
      <c r="H30" s="1"/>
      <c r="I30" s="1"/>
      <c r="J30" s="1"/>
      <c r="K30" s="163">
        <v>81501300</v>
      </c>
      <c r="M30" s="1"/>
      <c r="N30" s="22" t="s">
        <v>35</v>
      </c>
      <c r="O30" s="22"/>
      <c r="P30" s="22"/>
      <c r="Q30" s="156"/>
    </row>
    <row r="31" spans="1:24" x14ac:dyDescent="0.4">
      <c r="B31" s="5"/>
      <c r="C31" s="1"/>
      <c r="D31" s="1"/>
      <c r="E31" s="1"/>
      <c r="F31" s="1"/>
      <c r="G31" s="1"/>
      <c r="H31" s="22"/>
      <c r="I31" s="22"/>
      <c r="J31" s="22"/>
      <c r="K31" s="163">
        <v>103770</v>
      </c>
      <c r="M31" s="22"/>
      <c r="N31" s="22"/>
      <c r="O31" s="22"/>
      <c r="P31" s="22"/>
      <c r="Q31" s="156"/>
    </row>
    <row r="32" spans="1:24" x14ac:dyDescent="0.4">
      <c r="B32" s="5"/>
      <c r="C32" s="1"/>
      <c r="D32" s="1"/>
      <c r="E32" s="1"/>
      <c r="F32" s="1"/>
      <c r="G32" s="1"/>
      <c r="H32" s="22"/>
      <c r="I32" s="22"/>
      <c r="J32" s="22"/>
      <c r="K32" s="22">
        <f>SUM(K29:K31)/10^7</f>
        <v>46.790288850000003</v>
      </c>
      <c r="L32" s="22"/>
      <c r="M32" s="22"/>
      <c r="N32" s="22"/>
      <c r="O32" s="22"/>
      <c r="P32" s="22"/>
    </row>
    <row r="33" spans="2:16" x14ac:dyDescent="0.4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</row>
    <row r="34" spans="2:16" x14ac:dyDescent="0.4">
      <c r="B34" s="5" t="s">
        <v>8</v>
      </c>
      <c r="H34" s="144"/>
      <c r="N34" s="22" t="s">
        <v>10</v>
      </c>
    </row>
    <row r="35" spans="2:16" x14ac:dyDescent="0.4">
      <c r="B35" s="14"/>
      <c r="H35" s="144"/>
    </row>
    <row r="36" spans="2:16" x14ac:dyDescent="0.4">
      <c r="B36" s="14"/>
      <c r="H36" s="144"/>
    </row>
    <row r="37" spans="2:16" x14ac:dyDescent="0.4">
      <c r="B37" s="14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opLeftCell="E14" zoomScale="55" zoomScaleNormal="55" workbookViewId="0">
      <selection activeCell="K32" sqref="K32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  <col min="20" max="20" width="17.7109375" customWidth="1"/>
    <col min="22" max="22" width="16.140625" customWidth="1"/>
  </cols>
  <sheetData>
    <row r="1" spans="1:23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23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161">
        <f>C10*18/100</f>
        <v>2255.6412</v>
      </c>
      <c r="M2" s="84"/>
      <c r="N2" s="85"/>
      <c r="O2" s="85"/>
      <c r="P2" s="85"/>
    </row>
    <row r="3" spans="1:23" x14ac:dyDescent="0.4">
      <c r="B3" s="45" t="s">
        <v>52</v>
      </c>
      <c r="C3" s="1"/>
      <c r="D3" s="1"/>
      <c r="E3" s="85"/>
      <c r="F3" s="8"/>
      <c r="G3" s="8"/>
      <c r="H3" s="8"/>
      <c r="I3" s="8"/>
      <c r="J3" s="8"/>
      <c r="K3" s="85"/>
      <c r="L3" s="8"/>
      <c r="M3" s="8"/>
      <c r="N3" s="8"/>
      <c r="O3" s="8"/>
      <c r="P3" s="85"/>
    </row>
    <row r="4" spans="1:23" ht="22.5" customHeight="1" x14ac:dyDescent="0.45">
      <c r="B4" s="46" t="s">
        <v>13</v>
      </c>
      <c r="C4" s="1"/>
      <c r="D4" s="17"/>
      <c r="E4" s="15"/>
      <c r="F4" s="15"/>
      <c r="G4" s="47" t="s">
        <v>176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23" x14ac:dyDescent="0.4">
      <c r="B5" s="45" t="s">
        <v>50</v>
      </c>
      <c r="C5" s="1"/>
      <c r="D5" s="157"/>
      <c r="E5" s="158"/>
      <c r="F5" s="11"/>
      <c r="G5" s="11"/>
      <c r="H5" s="11"/>
      <c r="I5" s="100"/>
      <c r="J5" s="11"/>
      <c r="K5" s="11"/>
      <c r="L5" s="2"/>
      <c r="M5" s="2"/>
      <c r="N5" s="2"/>
      <c r="O5" s="2"/>
      <c r="P5" s="2"/>
      <c r="Q5" s="149"/>
    </row>
    <row r="6" spans="1:23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23" x14ac:dyDescent="0.4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23" s="33" customFormat="1" ht="126" customHeight="1" x14ac:dyDescent="0.25">
      <c r="B8" s="34" t="s">
        <v>21</v>
      </c>
      <c r="C8" s="164" t="s">
        <v>177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23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23" ht="29.25" customHeight="1" x14ac:dyDescent="0.4">
      <c r="B10" s="42">
        <v>44072</v>
      </c>
      <c r="C10" s="51">
        <v>12531.34</v>
      </c>
      <c r="D10" s="51">
        <v>2255.6412</v>
      </c>
      <c r="E10" s="51">
        <v>1877.2424401660001</v>
      </c>
      <c r="F10" s="51">
        <v>0</v>
      </c>
      <c r="G10" s="51">
        <v>2457.1928624750008</v>
      </c>
      <c r="H10" s="51">
        <v>3.1654144636428327</v>
      </c>
      <c r="I10" s="51">
        <v>45.451214350000001</v>
      </c>
      <c r="J10" s="51">
        <v>0</v>
      </c>
      <c r="K10" s="51">
        <v>1.168680712</v>
      </c>
      <c r="L10" s="51">
        <v>0</v>
      </c>
      <c r="M10" s="51">
        <v>0</v>
      </c>
      <c r="N10" s="51">
        <v>0</v>
      </c>
      <c r="O10" s="49">
        <f t="shared" ref="O10" si="0">SUM(E10:N10)</f>
        <v>4384.2206121666441</v>
      </c>
      <c r="P10" s="49">
        <f t="shared" ref="P10" si="1">O10-D10</f>
        <v>2128.579412166644</v>
      </c>
      <c r="Q10" s="155">
        <f>ROUND((O10/C10%),4)</f>
        <v>34.985999999999997</v>
      </c>
      <c r="R10" s="148">
        <f t="shared" ref="R10:R23" si="2">(O10*10^7)/10^5</f>
        <v>438422.06121666444</v>
      </c>
      <c r="T10" s="78">
        <v>45.451214350000001</v>
      </c>
      <c r="U10" t="b">
        <f>T10=I10</f>
        <v>1</v>
      </c>
      <c r="V10">
        <v>1.168680712</v>
      </c>
      <c r="W10" t="b">
        <f>V10=K10</f>
        <v>1</v>
      </c>
    </row>
    <row r="11" spans="1:23" ht="29.25" customHeight="1" x14ac:dyDescent="0.4">
      <c r="B11" s="42">
        <f>B10+1</f>
        <v>44073</v>
      </c>
      <c r="C11" s="51">
        <v>12531.34</v>
      </c>
      <c r="D11" s="51">
        <v>2255.6412</v>
      </c>
      <c r="E11" s="51">
        <v>1877.2246347749999</v>
      </c>
      <c r="F11" s="51">
        <v>0</v>
      </c>
      <c r="G11" s="51">
        <v>2457.4522788419999</v>
      </c>
      <c r="H11" s="51">
        <v>3.1654144636428327</v>
      </c>
      <c r="I11" s="51">
        <v>45.644864949999999</v>
      </c>
      <c r="J11" s="51">
        <v>0</v>
      </c>
      <c r="K11" s="51">
        <v>1.168680712</v>
      </c>
      <c r="L11" s="51">
        <v>0</v>
      </c>
      <c r="M11" s="51">
        <v>0</v>
      </c>
      <c r="N11" s="51">
        <v>0</v>
      </c>
      <c r="O11" s="49">
        <f t="shared" ref="O11" si="3">SUM(E11:N11)</f>
        <v>4384.6558737426431</v>
      </c>
      <c r="P11" s="49">
        <f t="shared" ref="P11" si="4">O11-D11</f>
        <v>2129.014673742643</v>
      </c>
      <c r="Q11" s="155">
        <f>ROUND((O11/C11%),4)</f>
        <v>34.9895</v>
      </c>
      <c r="R11" s="148">
        <f t="shared" si="2"/>
        <v>438465.58737426432</v>
      </c>
      <c r="T11" s="78">
        <v>45.644864949999999</v>
      </c>
      <c r="U11" t="b">
        <f t="shared" ref="U11:U23" si="5">T11=I11</f>
        <v>1</v>
      </c>
      <c r="V11">
        <v>1.168680712</v>
      </c>
      <c r="W11" t="b">
        <f t="shared" ref="W11:W12" si="6">V11=K11</f>
        <v>1</v>
      </c>
    </row>
    <row r="12" spans="1:23" ht="29.25" customHeight="1" x14ac:dyDescent="0.4">
      <c r="B12" s="42">
        <f>B11+1</f>
        <v>44074</v>
      </c>
      <c r="C12" s="51">
        <v>12531.34</v>
      </c>
      <c r="D12" s="51">
        <v>2255.6412</v>
      </c>
      <c r="E12" s="51">
        <v>2047.2068293840005</v>
      </c>
      <c r="F12" s="51">
        <v>0</v>
      </c>
      <c r="G12" s="51">
        <v>2632.0817495079996</v>
      </c>
      <c r="H12" s="51">
        <v>3.1654144636428327</v>
      </c>
      <c r="I12" s="51">
        <v>46.88232885</v>
      </c>
      <c r="J12" s="51">
        <v>0</v>
      </c>
      <c r="K12" s="51">
        <v>0.73107599199999995</v>
      </c>
      <c r="L12" s="51">
        <v>0</v>
      </c>
      <c r="M12" s="51">
        <v>0</v>
      </c>
      <c r="N12" s="51">
        <v>0</v>
      </c>
      <c r="O12" s="49">
        <f t="shared" ref="O12" si="7">SUM(E12:N12)</f>
        <v>4730.0673981976433</v>
      </c>
      <c r="P12" s="49">
        <f t="shared" ref="P12" si="8">O12-D12</f>
        <v>2474.4261981976433</v>
      </c>
      <c r="Q12" s="155">
        <f t="shared" ref="Q12:Q23" si="9">ROUND((O12/C12%),4)</f>
        <v>37.745899999999999</v>
      </c>
      <c r="R12" s="148">
        <f t="shared" si="2"/>
        <v>473006.73981976433</v>
      </c>
      <c r="T12" s="78">
        <v>46.88232885</v>
      </c>
      <c r="U12" t="b">
        <f t="shared" si="5"/>
        <v>1</v>
      </c>
      <c r="V12">
        <v>0.73107599199999995</v>
      </c>
      <c r="W12" t="b">
        <f t="shared" si="6"/>
        <v>1</v>
      </c>
    </row>
    <row r="13" spans="1:23" ht="29.25" customHeight="1" x14ac:dyDescent="0.4">
      <c r="B13" s="42">
        <f t="shared" ref="B13:B23" si="10">B12+1</f>
        <v>44075</v>
      </c>
      <c r="C13" s="51">
        <v>12531.34</v>
      </c>
      <c r="D13" s="51">
        <v>2255.6412</v>
      </c>
      <c r="E13" s="51">
        <v>1987.1890239930001</v>
      </c>
      <c r="F13" s="51">
        <v>0</v>
      </c>
      <c r="G13" s="51">
        <v>2632.3586970530005</v>
      </c>
      <c r="H13" s="51">
        <v>3.1654144636428327</v>
      </c>
      <c r="I13" s="51">
        <v>42.037968050000003</v>
      </c>
      <c r="J13" s="51">
        <v>0</v>
      </c>
      <c r="K13" s="51">
        <v>1.367776192</v>
      </c>
      <c r="L13" s="51">
        <v>0</v>
      </c>
      <c r="M13" s="51">
        <v>0</v>
      </c>
      <c r="N13" s="51">
        <v>0</v>
      </c>
      <c r="O13" s="49">
        <f t="shared" ref="O13" si="11">SUM(E13:N13)</f>
        <v>4666.1188797516434</v>
      </c>
      <c r="P13" s="49">
        <f t="shared" ref="P13" si="12">O13-D13</f>
        <v>2410.4776797516433</v>
      </c>
      <c r="Q13" s="155">
        <f t="shared" si="9"/>
        <v>37.235599999999998</v>
      </c>
      <c r="R13" s="148">
        <f t="shared" si="2"/>
        <v>466611.88797516434</v>
      </c>
      <c r="T13" s="78">
        <v>42.037968050000003</v>
      </c>
      <c r="U13" t="b">
        <f t="shared" si="5"/>
        <v>1</v>
      </c>
      <c r="V13">
        <v>1.367776192</v>
      </c>
      <c r="W13" t="b">
        <f>V13=K13</f>
        <v>1</v>
      </c>
    </row>
    <row r="14" spans="1:23" ht="29.25" customHeight="1" x14ac:dyDescent="0.4">
      <c r="B14" s="42">
        <f t="shared" si="10"/>
        <v>44076</v>
      </c>
      <c r="C14" s="51">
        <v>12531.34</v>
      </c>
      <c r="D14" s="51">
        <v>2255.6412</v>
      </c>
      <c r="E14" s="51">
        <v>2017.171218602</v>
      </c>
      <c r="F14" s="51">
        <v>0</v>
      </c>
      <c r="G14" s="51">
        <v>2632.635644594</v>
      </c>
      <c r="H14" s="51">
        <v>3.1654144636428327</v>
      </c>
      <c r="I14" s="51">
        <v>37.826599950000002</v>
      </c>
      <c r="J14" s="51">
        <v>0</v>
      </c>
      <c r="K14" s="51">
        <v>1.8087714719999999</v>
      </c>
      <c r="L14" s="51">
        <v>0</v>
      </c>
      <c r="M14" s="51">
        <v>0</v>
      </c>
      <c r="N14" s="51">
        <v>0</v>
      </c>
      <c r="O14" s="49">
        <f t="shared" ref="O14" si="13">SUM(E14:N14)</f>
        <v>4692.6076490816431</v>
      </c>
      <c r="P14" s="49">
        <f t="shared" ref="P14" si="14">O14-D14</f>
        <v>2436.9664490816431</v>
      </c>
      <c r="Q14" s="155">
        <f t="shared" si="9"/>
        <v>37.447000000000003</v>
      </c>
      <c r="R14" s="148">
        <f t="shared" si="2"/>
        <v>469260.76490816427</v>
      </c>
      <c r="T14" s="78">
        <v>37.826599950000002</v>
      </c>
      <c r="U14" t="b">
        <f t="shared" si="5"/>
        <v>1</v>
      </c>
      <c r="V14">
        <v>1.8087714719999999</v>
      </c>
      <c r="W14" t="b">
        <f t="shared" ref="W14:W23" si="15">V14=K14</f>
        <v>1</v>
      </c>
    </row>
    <row r="15" spans="1:23" ht="29.25" customHeight="1" x14ac:dyDescent="0.4">
      <c r="A15" s="90"/>
      <c r="B15" s="42">
        <f t="shared" si="10"/>
        <v>44077</v>
      </c>
      <c r="C15" s="51">
        <v>12531.34</v>
      </c>
      <c r="D15" s="51">
        <v>2255.6412</v>
      </c>
      <c r="E15" s="51">
        <v>2257.153413211</v>
      </c>
      <c r="F15" s="51">
        <v>0</v>
      </c>
      <c r="G15" s="51">
        <v>2337.8807613850008</v>
      </c>
      <c r="H15" s="51">
        <v>3.1654144636428327</v>
      </c>
      <c r="I15" s="51">
        <v>38.773807550000001</v>
      </c>
      <c r="J15" s="51">
        <v>0</v>
      </c>
      <c r="K15" s="51">
        <v>0.76038975199999992</v>
      </c>
      <c r="L15" s="51">
        <v>0</v>
      </c>
      <c r="M15" s="51">
        <v>0</v>
      </c>
      <c r="N15" s="51">
        <v>0</v>
      </c>
      <c r="O15" s="49">
        <f t="shared" ref="O15" si="16">SUM(E15:N15)</f>
        <v>4637.7337863616449</v>
      </c>
      <c r="P15" s="49">
        <f t="shared" ref="P15" si="17">O15-D15</f>
        <v>2382.0925863616449</v>
      </c>
      <c r="Q15" s="155">
        <f t="shared" si="9"/>
        <v>37.009099999999997</v>
      </c>
      <c r="R15" s="148">
        <f t="shared" si="2"/>
        <v>463773.37863616447</v>
      </c>
      <c r="T15" s="78">
        <v>38.773807550000001</v>
      </c>
      <c r="U15" t="b">
        <f t="shared" si="5"/>
        <v>1</v>
      </c>
      <c r="V15">
        <v>0.76038975199999992</v>
      </c>
      <c r="W15" t="b">
        <f t="shared" si="15"/>
        <v>1</v>
      </c>
    </row>
    <row r="16" spans="1:23" ht="29.25" customHeight="1" x14ac:dyDescent="0.4">
      <c r="A16" s="90"/>
      <c r="B16" s="42">
        <f t="shared" si="10"/>
        <v>44078</v>
      </c>
      <c r="C16" s="51">
        <v>12531.34</v>
      </c>
      <c r="D16" s="51">
        <v>2255.6412</v>
      </c>
      <c r="E16" s="51">
        <v>2257.1356078199997</v>
      </c>
      <c r="F16" s="51">
        <v>0</v>
      </c>
      <c r="G16" s="51">
        <v>2338.1258781719998</v>
      </c>
      <c r="H16" s="51">
        <v>3.1654144636428327</v>
      </c>
      <c r="I16" s="51">
        <v>39.562424649999997</v>
      </c>
      <c r="J16" s="51">
        <v>0</v>
      </c>
      <c r="K16" s="51">
        <v>0.52931563199999998</v>
      </c>
      <c r="L16" s="51">
        <v>0</v>
      </c>
      <c r="M16" s="51">
        <v>0</v>
      </c>
      <c r="N16" s="51">
        <v>0</v>
      </c>
      <c r="O16" s="49">
        <f t="shared" ref="O16" si="18">SUM(E16:N16)</f>
        <v>4638.5186407376432</v>
      </c>
      <c r="P16" s="49">
        <f t="shared" ref="P16" si="19">O16-D16</f>
        <v>2382.8774407376432</v>
      </c>
      <c r="Q16" s="155">
        <f t="shared" si="9"/>
        <v>37.015300000000003</v>
      </c>
      <c r="R16" s="148">
        <f t="shared" si="2"/>
        <v>463851.86407376436</v>
      </c>
      <c r="T16" s="78">
        <v>39.562424649999997</v>
      </c>
      <c r="U16" t="b">
        <f t="shared" si="5"/>
        <v>1</v>
      </c>
      <c r="V16">
        <v>0.52931563199999998</v>
      </c>
      <c r="W16" t="b">
        <f t="shared" si="15"/>
        <v>1</v>
      </c>
    </row>
    <row r="17" spans="1:23" ht="29.25" customHeight="1" x14ac:dyDescent="0.4">
      <c r="A17" s="90"/>
      <c r="B17" s="42">
        <f t="shared" si="10"/>
        <v>44079</v>
      </c>
      <c r="C17" s="51">
        <v>12531.34</v>
      </c>
      <c r="D17" s="51">
        <v>2255.6412</v>
      </c>
      <c r="E17" s="51">
        <v>2257.1178024290002</v>
      </c>
      <c r="F17" s="51">
        <v>0</v>
      </c>
      <c r="G17" s="51">
        <v>2338.3709949640001</v>
      </c>
      <c r="H17" s="51">
        <v>3.1654144636428327</v>
      </c>
      <c r="I17" s="51">
        <v>40.537171749999999</v>
      </c>
      <c r="J17" s="51">
        <v>0</v>
      </c>
      <c r="K17" s="51">
        <v>1.118715632</v>
      </c>
      <c r="L17" s="51">
        <v>0</v>
      </c>
      <c r="M17" s="51">
        <v>0</v>
      </c>
      <c r="N17" s="51">
        <v>0</v>
      </c>
      <c r="O17" s="49">
        <f t="shared" ref="O17:O18" si="20">SUM(E17:N17)</f>
        <v>4640.3100992386435</v>
      </c>
      <c r="P17" s="49">
        <f t="shared" ref="P17:P18" si="21">O17-D17</f>
        <v>2384.6688992386435</v>
      </c>
      <c r="Q17" s="155">
        <f t="shared" si="9"/>
        <v>37.029600000000002</v>
      </c>
      <c r="R17" s="148">
        <f t="shared" si="2"/>
        <v>464031.00992386439</v>
      </c>
      <c r="T17" s="78">
        <v>40.537171749999999</v>
      </c>
      <c r="U17" t="b">
        <f t="shared" si="5"/>
        <v>1</v>
      </c>
      <c r="V17">
        <v>1.118715632</v>
      </c>
      <c r="W17" t="b">
        <f t="shared" si="15"/>
        <v>1</v>
      </c>
    </row>
    <row r="18" spans="1:23" ht="29.25" customHeight="1" x14ac:dyDescent="0.4">
      <c r="A18" s="90"/>
      <c r="B18" s="42">
        <f t="shared" si="10"/>
        <v>44080</v>
      </c>
      <c r="C18" s="51">
        <v>12531.34</v>
      </c>
      <c r="D18" s="51">
        <v>2255.6412</v>
      </c>
      <c r="E18" s="51">
        <v>2257.0999970379999</v>
      </c>
      <c r="F18" s="51">
        <v>0</v>
      </c>
      <c r="G18" s="51">
        <v>2338.6161117520001</v>
      </c>
      <c r="H18" s="51">
        <v>3.1654144636428327</v>
      </c>
      <c r="I18" s="51">
        <v>40.207141350000001</v>
      </c>
      <c r="J18" s="51">
        <v>0</v>
      </c>
      <c r="K18" s="51">
        <v>1.118715632</v>
      </c>
      <c r="L18" s="51">
        <v>0</v>
      </c>
      <c r="M18" s="51">
        <v>0</v>
      </c>
      <c r="N18" s="51">
        <v>0</v>
      </c>
      <c r="O18" s="49">
        <f t="shared" si="20"/>
        <v>4640.2073802356435</v>
      </c>
      <c r="P18" s="49">
        <f t="shared" si="21"/>
        <v>2384.5661802356435</v>
      </c>
      <c r="Q18" s="155">
        <f t="shared" si="9"/>
        <v>37.028799999999997</v>
      </c>
      <c r="R18" s="148">
        <f t="shared" si="2"/>
        <v>464020.73802356439</v>
      </c>
      <c r="T18" s="78">
        <v>40.207141350000001</v>
      </c>
      <c r="U18" t="b">
        <f t="shared" si="5"/>
        <v>1</v>
      </c>
      <c r="V18">
        <v>1.118715632</v>
      </c>
      <c r="W18" t="b">
        <f t="shared" si="15"/>
        <v>1</v>
      </c>
    </row>
    <row r="19" spans="1:23" ht="29.25" customHeight="1" x14ac:dyDescent="0.4">
      <c r="A19" s="90"/>
      <c r="B19" s="42">
        <f t="shared" si="10"/>
        <v>44081</v>
      </c>
      <c r="C19" s="51">
        <v>12531.34</v>
      </c>
      <c r="D19" s="51">
        <v>2255.6412</v>
      </c>
      <c r="E19" s="51">
        <v>2257.0821916469999</v>
      </c>
      <c r="F19" s="51">
        <v>0</v>
      </c>
      <c r="G19" s="51">
        <v>2338.8612285420004</v>
      </c>
      <c r="H19" s="51">
        <v>3.1654144636428327</v>
      </c>
      <c r="I19" s="51">
        <v>53.765435050000001</v>
      </c>
      <c r="J19" s="51">
        <v>0</v>
      </c>
      <c r="K19" s="51">
        <v>0.51671091199999997</v>
      </c>
      <c r="L19" s="51">
        <v>0</v>
      </c>
      <c r="M19" s="51">
        <v>0</v>
      </c>
      <c r="N19" s="51">
        <v>0</v>
      </c>
      <c r="O19" s="49">
        <f t="shared" ref="O19" si="22">SUM(E19:N19)</f>
        <v>4653.390980614643</v>
      </c>
      <c r="P19" s="49">
        <f t="shared" ref="P19" si="23">O19-D19</f>
        <v>2397.749780614643</v>
      </c>
      <c r="Q19" s="155">
        <f t="shared" si="9"/>
        <v>37.134</v>
      </c>
      <c r="R19" s="148">
        <f t="shared" si="2"/>
        <v>465339.09806146432</v>
      </c>
      <c r="T19" s="78">
        <v>53.765435050000001</v>
      </c>
      <c r="U19" t="b">
        <f t="shared" si="5"/>
        <v>1</v>
      </c>
      <c r="V19">
        <v>0.51671091199999997</v>
      </c>
      <c r="W19" t="b">
        <f t="shared" si="15"/>
        <v>1</v>
      </c>
    </row>
    <row r="20" spans="1:23" ht="29.25" customHeight="1" x14ac:dyDescent="0.4">
      <c r="A20" s="90"/>
      <c r="B20" s="42">
        <f t="shared" si="10"/>
        <v>44082</v>
      </c>
      <c r="C20" s="51">
        <v>12531.34</v>
      </c>
      <c r="D20" s="51">
        <v>2255.6412</v>
      </c>
      <c r="E20" s="51">
        <v>2197.0643862559996</v>
      </c>
      <c r="F20" s="51">
        <v>0</v>
      </c>
      <c r="G20" s="51">
        <v>2339.1063453310007</v>
      </c>
      <c r="H20" s="51">
        <v>3.1654144636428327</v>
      </c>
      <c r="I20" s="51">
        <v>57.203776650000002</v>
      </c>
      <c r="J20" s="51">
        <v>0</v>
      </c>
      <c r="K20" s="51">
        <v>2.2784333769999998</v>
      </c>
      <c r="L20" s="51">
        <v>0</v>
      </c>
      <c r="M20" s="51">
        <v>0</v>
      </c>
      <c r="N20" s="51">
        <v>0</v>
      </c>
      <c r="O20" s="49">
        <f t="shared" ref="O20" si="24">SUM(E20:N20)</f>
        <v>4598.8183560776433</v>
      </c>
      <c r="P20" s="49">
        <f t="shared" ref="P20" si="25">O20-D20</f>
        <v>2343.1771560776433</v>
      </c>
      <c r="Q20" s="155">
        <f t="shared" si="9"/>
        <v>36.698500000000003</v>
      </c>
      <c r="R20" s="148">
        <f t="shared" si="2"/>
        <v>459881.83560776437</v>
      </c>
      <c r="T20" s="78">
        <v>57.203776650000002</v>
      </c>
      <c r="U20" t="b">
        <f t="shared" si="5"/>
        <v>1</v>
      </c>
      <c r="V20">
        <v>2.2784333769999998</v>
      </c>
      <c r="W20" t="b">
        <f t="shared" si="15"/>
        <v>1</v>
      </c>
    </row>
    <row r="21" spans="1:23" ht="29.25" customHeight="1" x14ac:dyDescent="0.4">
      <c r="A21" s="90"/>
      <c r="B21" s="42">
        <f t="shared" si="10"/>
        <v>44083</v>
      </c>
      <c r="C21" s="51">
        <v>12531.34</v>
      </c>
      <c r="D21" s="51">
        <v>2255.6412</v>
      </c>
      <c r="E21" s="51">
        <v>2175.9976840260001</v>
      </c>
      <c r="F21" s="51">
        <v>0</v>
      </c>
      <c r="G21" s="51">
        <v>2339.3514621220002</v>
      </c>
      <c r="H21" s="51">
        <v>3.1654144636428327</v>
      </c>
      <c r="I21" s="51">
        <v>59.38968715</v>
      </c>
      <c r="J21" s="51">
        <v>0</v>
      </c>
      <c r="K21" s="51">
        <v>2.0382286569999999</v>
      </c>
      <c r="L21" s="51">
        <v>0</v>
      </c>
      <c r="M21" s="51">
        <v>0</v>
      </c>
      <c r="N21" s="51">
        <v>0</v>
      </c>
      <c r="O21" s="49">
        <f t="shared" ref="O21:O22" si="26">SUM(E21:N21)</f>
        <v>4579.9424764186442</v>
      </c>
      <c r="P21" s="49">
        <f t="shared" ref="P21:P22" si="27">O21-D21</f>
        <v>2324.3012764186442</v>
      </c>
      <c r="Q21" s="155">
        <f>ROUND((O21/C21%),4)</f>
        <v>36.547899999999998</v>
      </c>
      <c r="R21" s="148">
        <f t="shared" si="2"/>
        <v>457994.24764186441</v>
      </c>
      <c r="T21" s="78">
        <v>59.38968715</v>
      </c>
      <c r="U21" t="b">
        <f t="shared" si="5"/>
        <v>1</v>
      </c>
      <c r="V21">
        <v>2.0382286569999999</v>
      </c>
      <c r="W21" t="b">
        <f t="shared" si="15"/>
        <v>1</v>
      </c>
    </row>
    <row r="22" spans="1:23" ht="29.25" customHeight="1" x14ac:dyDescent="0.4">
      <c r="A22" s="90"/>
      <c r="B22" s="42">
        <f t="shared" si="10"/>
        <v>44084</v>
      </c>
      <c r="C22" s="51">
        <v>12531.34</v>
      </c>
      <c r="D22" s="51">
        <v>2255.6412</v>
      </c>
      <c r="E22" s="51">
        <v>2220.9804817959998</v>
      </c>
      <c r="F22" s="51">
        <v>0</v>
      </c>
      <c r="G22" s="51">
        <v>2339.5965789100001</v>
      </c>
      <c r="H22" s="51">
        <v>3.1654144636428327</v>
      </c>
      <c r="I22" s="51">
        <v>63.544762349999999</v>
      </c>
      <c r="J22" s="51">
        <v>0</v>
      </c>
      <c r="K22" s="51">
        <v>2.5756183670000001</v>
      </c>
      <c r="L22" s="58">
        <v>0</v>
      </c>
      <c r="M22" s="58">
        <v>0</v>
      </c>
      <c r="N22" s="58">
        <v>0</v>
      </c>
      <c r="O22" s="49">
        <f t="shared" si="26"/>
        <v>4629.862855886644</v>
      </c>
      <c r="P22" s="49">
        <f t="shared" si="27"/>
        <v>2374.2216558866439</v>
      </c>
      <c r="Q22" s="155">
        <f t="shared" si="9"/>
        <v>36.946300000000001</v>
      </c>
      <c r="R22" s="148">
        <f t="shared" si="2"/>
        <v>462986.28558866441</v>
      </c>
      <c r="T22" s="78">
        <v>63.544762349999999</v>
      </c>
      <c r="U22" t="b">
        <f t="shared" si="5"/>
        <v>1</v>
      </c>
      <c r="V22">
        <v>2.5756183670000001</v>
      </c>
      <c r="W22" t="b">
        <f t="shared" si="15"/>
        <v>1</v>
      </c>
    </row>
    <row r="23" spans="1:23" ht="29.25" customHeight="1" x14ac:dyDescent="0.4">
      <c r="A23" s="90"/>
      <c r="B23" s="42">
        <f t="shared" si="10"/>
        <v>44085</v>
      </c>
      <c r="C23" s="51">
        <v>12531.34</v>
      </c>
      <c r="D23" s="51">
        <v>2255.6412</v>
      </c>
      <c r="E23" s="51">
        <v>2365.9632795660004</v>
      </c>
      <c r="F23" s="51">
        <v>0</v>
      </c>
      <c r="G23" s="51">
        <v>2138.000829265</v>
      </c>
      <c r="H23" s="51">
        <v>3.1654144636428327</v>
      </c>
      <c r="I23" s="51">
        <v>60.489970649999997</v>
      </c>
      <c r="J23" s="51">
        <v>0</v>
      </c>
      <c r="K23" s="51">
        <v>3.5927967970000001</v>
      </c>
      <c r="L23" s="51">
        <v>0</v>
      </c>
      <c r="M23" s="51">
        <v>0</v>
      </c>
      <c r="N23" s="51">
        <v>0</v>
      </c>
      <c r="O23" s="49">
        <f t="shared" ref="O23" si="28">SUM(E23:N23)</f>
        <v>4571.2122907416433</v>
      </c>
      <c r="P23" s="49">
        <f t="shared" ref="P23" si="29">O23-D23</f>
        <v>2315.5710907416433</v>
      </c>
      <c r="Q23" s="155">
        <f t="shared" si="9"/>
        <v>36.478200000000001</v>
      </c>
      <c r="R23" s="148">
        <f t="shared" si="2"/>
        <v>457121.22907416435</v>
      </c>
      <c r="T23" s="78">
        <v>60.489970649999997</v>
      </c>
      <c r="U23" t="b">
        <f t="shared" si="5"/>
        <v>1</v>
      </c>
      <c r="V23">
        <v>3.5927967970000001</v>
      </c>
      <c r="W23" t="b">
        <f t="shared" si="15"/>
        <v>1</v>
      </c>
    </row>
    <row r="24" spans="1:23" ht="29.25" customHeight="1" x14ac:dyDescent="0.4">
      <c r="A24" s="90"/>
      <c r="B24" s="42" t="s">
        <v>4</v>
      </c>
      <c r="C24" s="51">
        <v>0</v>
      </c>
      <c r="D24" s="51">
        <f t="shared" ref="D24:O24" si="30">SUM(D10:D23)</f>
        <v>31578.976799999989</v>
      </c>
      <c r="E24" s="51">
        <f>SUM(E10:E23)</f>
        <v>30051.628990708996</v>
      </c>
      <c r="F24" s="51">
        <f>SUM(F10:F23)</f>
        <v>0</v>
      </c>
      <c r="G24" s="51">
        <f>SUM(G10:G23)</f>
        <v>33659.631422915001</v>
      </c>
      <c r="H24" s="51">
        <f>SUM(H10:H23)</f>
        <v>44.315802490999658</v>
      </c>
      <c r="I24" s="51">
        <f t="shared" ref="I24:K24" si="31">SUM(I10:I23)</f>
        <v>671.3171533000002</v>
      </c>
      <c r="J24" s="51">
        <f t="shared" si="31"/>
        <v>0</v>
      </c>
      <c r="K24" s="51">
        <f t="shared" si="31"/>
        <v>20.773909838000002</v>
      </c>
      <c r="L24" s="51">
        <f t="shared" si="30"/>
        <v>0</v>
      </c>
      <c r="M24" s="51">
        <f t="shared" si="30"/>
        <v>0</v>
      </c>
      <c r="N24" s="51">
        <f t="shared" si="30"/>
        <v>0</v>
      </c>
      <c r="O24" s="49">
        <f t="shared" si="30"/>
        <v>64447.667279253023</v>
      </c>
      <c r="P24" s="49">
        <f>SUM(P10:P23)</f>
        <v>32868.690479253011</v>
      </c>
      <c r="Q24" s="155"/>
    </row>
    <row r="25" spans="1:23" ht="29.25" customHeight="1" x14ac:dyDescent="0.4">
      <c r="A25" s="90"/>
      <c r="B25" s="42" t="s">
        <v>3</v>
      </c>
      <c r="C25" s="51"/>
      <c r="D25" s="51">
        <f t="shared" ref="D25:O25" si="32">AVERAGE(D10:D23)</f>
        <v>2255.6411999999991</v>
      </c>
      <c r="E25" s="51">
        <f>AVERAGE(E10:E23)</f>
        <v>2146.5449279077852</v>
      </c>
      <c r="F25" s="51">
        <v>0</v>
      </c>
      <c r="G25" s="51">
        <f>AVERAGE(G10:G23)</f>
        <v>2404.2593873510714</v>
      </c>
      <c r="H25" s="51">
        <f>AVERAGE(H10:H23)</f>
        <v>3.1654144636428327</v>
      </c>
      <c r="I25" s="51">
        <f t="shared" ref="I25:K25" si="33">AVERAGE(I10:I23)</f>
        <v>47.951225235714297</v>
      </c>
      <c r="J25" s="51">
        <f t="shared" si="33"/>
        <v>0</v>
      </c>
      <c r="K25" s="51">
        <f t="shared" si="33"/>
        <v>1.4838507027142858</v>
      </c>
      <c r="L25" s="51">
        <f t="shared" si="32"/>
        <v>0</v>
      </c>
      <c r="M25" s="51">
        <f t="shared" si="32"/>
        <v>0</v>
      </c>
      <c r="N25" s="51">
        <f t="shared" si="32"/>
        <v>0</v>
      </c>
      <c r="O25" s="49">
        <f t="shared" si="32"/>
        <v>4603.4048056609299</v>
      </c>
      <c r="P25" s="49">
        <f>AVERAGE(P10:P23)</f>
        <v>2347.7636056609294</v>
      </c>
      <c r="Q25" s="155"/>
    </row>
    <row r="26" spans="1:23" x14ac:dyDescent="0.4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23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56"/>
    </row>
    <row r="28" spans="1:23" x14ac:dyDescent="0.4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56"/>
    </row>
    <row r="29" spans="1:23" x14ac:dyDescent="0.4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63">
        <v>518616560.5</v>
      </c>
      <c r="M29" s="1"/>
      <c r="N29" s="1"/>
      <c r="O29" s="1"/>
      <c r="P29" s="1"/>
      <c r="Q29" s="156"/>
    </row>
    <row r="30" spans="1:23" x14ac:dyDescent="0.4">
      <c r="B30" s="5"/>
      <c r="C30" s="1"/>
      <c r="D30" s="1"/>
      <c r="E30" s="1"/>
      <c r="F30" s="1"/>
      <c r="G30" s="1"/>
      <c r="H30" s="1"/>
      <c r="I30" s="1"/>
      <c r="J30" s="1"/>
      <c r="K30" s="163">
        <v>86210800</v>
      </c>
      <c r="M30" s="1"/>
      <c r="N30" s="22" t="s">
        <v>35</v>
      </c>
      <c r="O30" s="22"/>
      <c r="P30" s="22"/>
      <c r="Q30" s="156"/>
    </row>
    <row r="31" spans="1:23" x14ac:dyDescent="0.4">
      <c r="B31" s="5"/>
      <c r="C31" s="1"/>
      <c r="D31" s="1"/>
      <c r="E31" s="1"/>
      <c r="F31" s="1"/>
      <c r="G31" s="1"/>
      <c r="H31" s="22"/>
      <c r="I31" s="22"/>
      <c r="J31" s="22"/>
      <c r="K31" s="163">
        <v>72346</v>
      </c>
      <c r="M31" s="22"/>
      <c r="N31" s="22"/>
      <c r="O31" s="22"/>
      <c r="P31" s="22"/>
      <c r="Q31" s="156"/>
    </row>
    <row r="32" spans="1:23" x14ac:dyDescent="0.4">
      <c r="B32" s="5"/>
      <c r="C32" s="1"/>
      <c r="D32" s="1"/>
      <c r="E32" s="1"/>
      <c r="F32" s="1"/>
      <c r="G32" s="1"/>
      <c r="H32" s="22"/>
      <c r="I32" s="22"/>
      <c r="J32" s="22"/>
      <c r="K32" s="22">
        <f>SUM(K29:K31)/10^7</f>
        <v>60.489970649999997</v>
      </c>
      <c r="L32" s="22"/>
      <c r="M32" s="22"/>
      <c r="N32" s="22"/>
      <c r="O32" s="22"/>
      <c r="P32" s="22"/>
    </row>
    <row r="33" spans="2:16" x14ac:dyDescent="0.4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</row>
    <row r="34" spans="2:16" x14ac:dyDescent="0.4">
      <c r="B34" s="5" t="s">
        <v>8</v>
      </c>
      <c r="H34" s="144"/>
      <c r="N34" s="22" t="s">
        <v>10</v>
      </c>
    </row>
    <row r="35" spans="2:16" x14ac:dyDescent="0.4">
      <c r="B35" s="14"/>
      <c r="H35" s="144"/>
    </row>
    <row r="36" spans="2:16" x14ac:dyDescent="0.4">
      <c r="B36" s="14"/>
      <c r="H36" s="144"/>
    </row>
    <row r="37" spans="2:16" x14ac:dyDescent="0.4">
      <c r="B37" s="14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zoomScale="60" zoomScaleNormal="60" workbookViewId="0">
      <selection activeCell="J5" sqref="J5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</cols>
  <sheetData>
    <row r="1" spans="1:18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18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161">
        <f>C10*18/100</f>
        <v>2280.2795999999998</v>
      </c>
      <c r="M2" s="84"/>
      <c r="N2" s="85"/>
      <c r="O2" s="85"/>
      <c r="P2" s="85"/>
    </row>
    <row r="3" spans="1:18" x14ac:dyDescent="0.4">
      <c r="B3" s="45" t="s">
        <v>52</v>
      </c>
      <c r="C3" s="1"/>
      <c r="D3" s="1"/>
      <c r="E3" s="85"/>
      <c r="F3" s="8"/>
      <c r="G3" s="8"/>
      <c r="H3" s="8"/>
      <c r="I3" s="8"/>
      <c r="J3" s="8"/>
      <c r="K3" s="85"/>
      <c r="L3" s="8"/>
      <c r="M3" s="8"/>
      <c r="N3" s="8"/>
      <c r="O3" s="8"/>
      <c r="P3" s="85"/>
    </row>
    <row r="4" spans="1:18" ht="22.5" customHeight="1" x14ac:dyDescent="0.45">
      <c r="B4" s="46" t="s">
        <v>13</v>
      </c>
      <c r="C4" s="1"/>
      <c r="D4" s="17"/>
      <c r="E4" s="15"/>
      <c r="F4" s="15"/>
      <c r="G4" s="47" t="s">
        <v>178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18" x14ac:dyDescent="0.4">
      <c r="B5" s="45" t="s">
        <v>50</v>
      </c>
      <c r="C5" s="1"/>
      <c r="D5" s="157"/>
      <c r="E5" s="158"/>
      <c r="F5" s="11"/>
      <c r="G5" s="11"/>
      <c r="H5" s="11"/>
      <c r="I5" s="100"/>
      <c r="J5" s="11"/>
      <c r="K5" s="11"/>
      <c r="L5" s="2"/>
      <c r="M5" s="2"/>
      <c r="N5" s="2"/>
      <c r="O5" s="2"/>
      <c r="P5" s="2"/>
      <c r="Q5" s="149"/>
    </row>
    <row r="6" spans="1:18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18" x14ac:dyDescent="0.4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18" s="33" customFormat="1" ht="126" customHeight="1" x14ac:dyDescent="0.25">
      <c r="B8" s="34" t="s">
        <v>21</v>
      </c>
      <c r="C8" s="164" t="s">
        <v>179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18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18" ht="29.25" customHeight="1" x14ac:dyDescent="0.4">
      <c r="B10" s="42">
        <v>44086</v>
      </c>
      <c r="C10" s="51">
        <v>12668.22</v>
      </c>
      <c r="D10" s="51">
        <v>2280.2795999999998</v>
      </c>
      <c r="E10" s="51">
        <v>2365.9460773360001</v>
      </c>
      <c r="F10" s="51">
        <v>0</v>
      </c>
      <c r="G10" s="51">
        <v>2138.2247517740002</v>
      </c>
      <c r="H10" s="51">
        <v>2.5880581375000093</v>
      </c>
      <c r="I10" s="51">
        <v>63.089828850000004</v>
      </c>
      <c r="J10" s="51">
        <v>0</v>
      </c>
      <c r="K10" s="51">
        <v>3.5927967970000001</v>
      </c>
      <c r="L10" s="51">
        <v>0</v>
      </c>
      <c r="M10" s="51">
        <v>0</v>
      </c>
      <c r="N10" s="51">
        <v>0</v>
      </c>
      <c r="O10" s="49">
        <f t="shared" ref="O10" si="0">SUM(E10:N10)</f>
        <v>4573.4415128945011</v>
      </c>
      <c r="P10" s="49">
        <f t="shared" ref="P10" si="1">O10-D10</f>
        <v>2293.1619128945013</v>
      </c>
      <c r="Q10" s="155">
        <f>ROUND((O10/C10%),4)</f>
        <v>36.101700000000001</v>
      </c>
      <c r="R10" s="148">
        <f t="shared" ref="R10:R23" si="2">(O10*10^7)/10^5</f>
        <v>457344.15128945006</v>
      </c>
    </row>
    <row r="11" spans="1:18" ht="29.25" customHeight="1" x14ac:dyDescent="0.4">
      <c r="B11" s="42">
        <f>B10+1</f>
        <v>44087</v>
      </c>
      <c r="C11" s="51">
        <v>12668.22</v>
      </c>
      <c r="D11" s="51">
        <v>2280.2795999999998</v>
      </c>
      <c r="E11" s="51">
        <v>2365.9288751060003</v>
      </c>
      <c r="F11" s="51">
        <v>0</v>
      </c>
      <c r="G11" s="51">
        <v>2138.4486742859999</v>
      </c>
      <c r="H11" s="51">
        <v>2.5880581375000093</v>
      </c>
      <c r="I11" s="51">
        <v>62.883449749999997</v>
      </c>
      <c r="J11" s="51">
        <v>0</v>
      </c>
      <c r="K11" s="51">
        <v>3.5927967970000001</v>
      </c>
      <c r="L11" s="51">
        <v>0</v>
      </c>
      <c r="M11" s="51">
        <v>0</v>
      </c>
      <c r="N11" s="51">
        <v>0</v>
      </c>
      <c r="O11" s="49">
        <f t="shared" ref="O11" si="3">SUM(E11:N11)</f>
        <v>4573.4418540765009</v>
      </c>
      <c r="P11" s="49">
        <f t="shared" ref="P11" si="4">O11-D11</f>
        <v>2293.1622540765011</v>
      </c>
      <c r="Q11" s="155">
        <f>ROUND((O11/C11%),4)</f>
        <v>36.101700000000001</v>
      </c>
      <c r="R11" s="148">
        <f t="shared" si="2"/>
        <v>457344.18540765007</v>
      </c>
    </row>
    <row r="12" spans="1:18" ht="29.25" customHeight="1" x14ac:dyDescent="0.4">
      <c r="B12" s="42">
        <f>B11+1</f>
        <v>44088</v>
      </c>
      <c r="C12" s="51">
        <v>12668.22</v>
      </c>
      <c r="D12" s="51">
        <v>2280.2795999999998</v>
      </c>
      <c r="E12" s="51">
        <v>2633.2956162759997</v>
      </c>
      <c r="F12" s="51">
        <v>0</v>
      </c>
      <c r="G12" s="51">
        <v>2340.5770460680001</v>
      </c>
      <c r="H12" s="51">
        <v>2.5880581375000093</v>
      </c>
      <c r="I12" s="51">
        <v>66.815135949999998</v>
      </c>
      <c r="J12" s="51">
        <v>0</v>
      </c>
      <c r="K12" s="51">
        <v>3.330110227</v>
      </c>
      <c r="L12" s="51">
        <v>0</v>
      </c>
      <c r="M12" s="51">
        <v>0</v>
      </c>
      <c r="N12" s="51">
        <v>0</v>
      </c>
      <c r="O12" s="49">
        <f t="shared" ref="O12" si="5">SUM(E12:N12)</f>
        <v>5046.6059666584997</v>
      </c>
      <c r="P12" s="49">
        <f t="shared" ref="P12" si="6">O12-D12</f>
        <v>2766.3263666584999</v>
      </c>
      <c r="Q12" s="155">
        <f t="shared" ref="Q12:Q23" si="7">ROUND((O12/C12%),4)</f>
        <v>39.8367</v>
      </c>
      <c r="R12" s="148">
        <f t="shared" si="2"/>
        <v>504660.59666584997</v>
      </c>
    </row>
    <row r="13" spans="1:18" ht="29.25" customHeight="1" x14ac:dyDescent="0.4">
      <c r="B13" s="42">
        <f t="shared" ref="B13:B23" si="8">B12+1</f>
        <v>44089</v>
      </c>
      <c r="C13" s="51">
        <v>12668.22</v>
      </c>
      <c r="D13" s="51">
        <v>2280.2795999999998</v>
      </c>
      <c r="E13" s="51">
        <v>2693.2784140459994</v>
      </c>
      <c r="F13" s="51">
        <v>0</v>
      </c>
      <c r="G13" s="51">
        <v>2340.822162858</v>
      </c>
      <c r="H13" s="51">
        <v>2.5880581375000093</v>
      </c>
      <c r="I13" s="51">
        <v>63.812394050000002</v>
      </c>
      <c r="J13" s="51">
        <v>0</v>
      </c>
      <c r="K13" s="51">
        <v>4.3832378070000004</v>
      </c>
      <c r="L13" s="51">
        <v>0</v>
      </c>
      <c r="M13" s="51">
        <v>0</v>
      </c>
      <c r="N13" s="51">
        <v>0</v>
      </c>
      <c r="O13" s="49">
        <f t="shared" ref="O13" si="9">SUM(E13:N13)</f>
        <v>5104.8842668984998</v>
      </c>
      <c r="P13" s="49">
        <f t="shared" ref="P13" si="10">O13-D13</f>
        <v>2824.6046668985</v>
      </c>
      <c r="Q13" s="155">
        <f t="shared" si="7"/>
        <v>40.296799999999998</v>
      </c>
      <c r="R13" s="148">
        <f t="shared" si="2"/>
        <v>510488.42668984999</v>
      </c>
    </row>
    <row r="14" spans="1:18" ht="29.25" customHeight="1" x14ac:dyDescent="0.4">
      <c r="B14" s="42">
        <f t="shared" si="8"/>
        <v>44090</v>
      </c>
      <c r="C14" s="51">
        <v>12668.22</v>
      </c>
      <c r="D14" s="51">
        <v>2280.2795999999998</v>
      </c>
      <c r="E14" s="51">
        <v>2688.261211816</v>
      </c>
      <c r="F14" s="51">
        <v>0</v>
      </c>
      <c r="G14" s="51">
        <v>2340.1580576190004</v>
      </c>
      <c r="H14" s="51">
        <v>2.5880581375000093</v>
      </c>
      <c r="I14" s="51">
        <v>60.967078649999998</v>
      </c>
      <c r="J14" s="51">
        <v>0</v>
      </c>
      <c r="K14" s="51">
        <v>3.7425242369999996</v>
      </c>
      <c r="L14" s="51">
        <v>0</v>
      </c>
      <c r="M14" s="51">
        <v>0</v>
      </c>
      <c r="N14" s="51">
        <v>0</v>
      </c>
      <c r="O14" s="49">
        <f t="shared" ref="O14" si="11">SUM(E14:N14)</f>
        <v>5095.7169304595009</v>
      </c>
      <c r="P14" s="49">
        <f t="shared" ref="P14" si="12">O14-D14</f>
        <v>2815.437330459501</v>
      </c>
      <c r="Q14" s="155">
        <f t="shared" si="7"/>
        <v>40.224400000000003</v>
      </c>
      <c r="R14" s="148">
        <f t="shared" si="2"/>
        <v>509571.69304595009</v>
      </c>
    </row>
    <row r="15" spans="1:18" ht="29.25" customHeight="1" x14ac:dyDescent="0.4">
      <c r="A15" s="90"/>
      <c r="B15" s="42">
        <f t="shared" si="8"/>
        <v>44091</v>
      </c>
      <c r="C15" s="51">
        <v>12668.22</v>
      </c>
      <c r="D15" s="51">
        <v>2280.2795999999998</v>
      </c>
      <c r="E15" s="51">
        <v>3088.2440095860002</v>
      </c>
      <c r="F15" s="51">
        <v>0</v>
      </c>
      <c r="G15" s="51">
        <v>1961.2686702330002</v>
      </c>
      <c r="H15" s="51">
        <v>2.5880581375000093</v>
      </c>
      <c r="I15" s="51">
        <v>59.106964550000001</v>
      </c>
      <c r="J15" s="51">
        <v>0</v>
      </c>
      <c r="K15" s="51">
        <v>6.8586342370000004</v>
      </c>
      <c r="L15" s="51">
        <v>0</v>
      </c>
      <c r="M15" s="51">
        <v>0</v>
      </c>
      <c r="N15" s="51">
        <v>0</v>
      </c>
      <c r="O15" s="49">
        <f t="shared" ref="O15" si="13">SUM(E15:N15)</f>
        <v>5118.0663367435009</v>
      </c>
      <c r="P15" s="49">
        <f t="shared" ref="P15" si="14">O15-D15</f>
        <v>2837.786736743501</v>
      </c>
      <c r="Q15" s="155">
        <f t="shared" si="7"/>
        <v>40.400799999999997</v>
      </c>
      <c r="R15" s="148">
        <f t="shared" si="2"/>
        <v>511806.63367435004</v>
      </c>
    </row>
    <row r="16" spans="1:18" ht="29.25" customHeight="1" x14ac:dyDescent="0.4">
      <c r="A16" s="90"/>
      <c r="B16" s="42">
        <f t="shared" si="8"/>
        <v>44092</v>
      </c>
      <c r="C16" s="51">
        <v>12668.22</v>
      </c>
      <c r="D16" s="51">
        <v>2280.2795999999998</v>
      </c>
      <c r="E16" s="51">
        <v>2953.2268073560003</v>
      </c>
      <c r="F16" s="51">
        <v>0</v>
      </c>
      <c r="G16" s="51">
        <v>1961.4700608199994</v>
      </c>
      <c r="H16" s="51">
        <v>2.5880581375000093</v>
      </c>
      <c r="I16" s="51">
        <v>57.265180450000003</v>
      </c>
      <c r="J16" s="51">
        <v>0</v>
      </c>
      <c r="K16" s="51">
        <v>3.1341318170000001</v>
      </c>
      <c r="L16" s="51">
        <v>0</v>
      </c>
      <c r="M16" s="51">
        <v>0</v>
      </c>
      <c r="N16" s="51">
        <v>0</v>
      </c>
      <c r="O16" s="49">
        <f t="shared" ref="O16" si="15">SUM(E16:N16)</f>
        <v>4977.6842385805003</v>
      </c>
      <c r="P16" s="49">
        <f t="shared" ref="P16" si="16">O16-D16</f>
        <v>2697.4046385805004</v>
      </c>
      <c r="Q16" s="155">
        <f t="shared" si="7"/>
        <v>39.292700000000004</v>
      </c>
      <c r="R16" s="148">
        <f t="shared" si="2"/>
        <v>497768.42385805002</v>
      </c>
    </row>
    <row r="17" spans="1:18" ht="29.25" customHeight="1" x14ac:dyDescent="0.4">
      <c r="A17" s="90"/>
      <c r="B17" s="42">
        <f t="shared" si="8"/>
        <v>44093</v>
      </c>
      <c r="C17" s="51">
        <v>12668.22</v>
      </c>
      <c r="D17" s="51">
        <v>2280.2795999999998</v>
      </c>
      <c r="E17" s="51">
        <v>2953.209605126</v>
      </c>
      <c r="F17" s="51">
        <v>0</v>
      </c>
      <c r="G17" s="51">
        <v>1961.6714514060002</v>
      </c>
      <c r="H17" s="51">
        <v>2.5880581375000093</v>
      </c>
      <c r="I17" s="51">
        <v>51.024565449999997</v>
      </c>
      <c r="J17" s="51">
        <v>0</v>
      </c>
      <c r="K17" s="51">
        <v>5.0656641169999999</v>
      </c>
      <c r="L17" s="51">
        <v>0</v>
      </c>
      <c r="M17" s="51">
        <v>0</v>
      </c>
      <c r="N17" s="51">
        <v>0</v>
      </c>
      <c r="O17" s="49">
        <f t="shared" ref="O17:O19" si="17">SUM(E17:N17)</f>
        <v>4973.5593442365007</v>
      </c>
      <c r="P17" s="49">
        <f t="shared" ref="P17:P19" si="18">O17-D17</f>
        <v>2693.2797442365008</v>
      </c>
      <c r="Q17" s="155">
        <f t="shared" si="7"/>
        <v>39.260100000000001</v>
      </c>
      <c r="R17" s="148">
        <f t="shared" si="2"/>
        <v>497355.93442365003</v>
      </c>
    </row>
    <row r="18" spans="1:18" ht="29.25" customHeight="1" x14ac:dyDescent="0.4">
      <c r="A18" s="90"/>
      <c r="B18" s="42">
        <f t="shared" si="8"/>
        <v>44094</v>
      </c>
      <c r="C18" s="51">
        <v>12668.22</v>
      </c>
      <c r="D18" s="51">
        <v>2280.2795999999998</v>
      </c>
      <c r="E18" s="51">
        <v>2953.1924028960002</v>
      </c>
      <c r="F18" s="51">
        <v>0</v>
      </c>
      <c r="G18" s="51">
        <v>1961.8728419940003</v>
      </c>
      <c r="H18" s="51">
        <v>2.5880581375000093</v>
      </c>
      <c r="I18" s="51">
        <v>50.903691549999998</v>
      </c>
      <c r="J18" s="51">
        <v>0</v>
      </c>
      <c r="K18" s="51">
        <v>5.0656641169999999</v>
      </c>
      <c r="L18" s="51">
        <v>0</v>
      </c>
      <c r="M18" s="51">
        <v>0</v>
      </c>
      <c r="N18" s="51">
        <v>0</v>
      </c>
      <c r="O18" s="49">
        <f t="shared" si="17"/>
        <v>4973.6226586945004</v>
      </c>
      <c r="P18" s="49">
        <f t="shared" si="18"/>
        <v>2693.3430586945005</v>
      </c>
      <c r="Q18" s="155">
        <f t="shared" si="7"/>
        <v>39.260599999999997</v>
      </c>
      <c r="R18" s="148">
        <f t="shared" si="2"/>
        <v>497362.26586945006</v>
      </c>
    </row>
    <row r="19" spans="1:18" ht="29.25" customHeight="1" x14ac:dyDescent="0.4">
      <c r="A19" s="90"/>
      <c r="B19" s="42">
        <f t="shared" si="8"/>
        <v>44095</v>
      </c>
      <c r="C19" s="51">
        <v>12668.22</v>
      </c>
      <c r="D19" s="51">
        <v>2280.2795999999998</v>
      </c>
      <c r="E19" s="51">
        <v>3023.1752006659999</v>
      </c>
      <c r="F19" s="51">
        <v>0</v>
      </c>
      <c r="G19" s="51">
        <v>1962.0742325809997</v>
      </c>
      <c r="H19" s="51">
        <v>2.5880581375000093</v>
      </c>
      <c r="I19" s="51">
        <v>58.36646545</v>
      </c>
      <c r="J19" s="51">
        <v>0</v>
      </c>
      <c r="K19" s="51">
        <v>1.8029723969999998</v>
      </c>
      <c r="L19" s="51">
        <v>0</v>
      </c>
      <c r="M19" s="51">
        <v>0</v>
      </c>
      <c r="N19" s="51">
        <v>0</v>
      </c>
      <c r="O19" s="49">
        <f t="shared" si="17"/>
        <v>5048.0069292315002</v>
      </c>
      <c r="P19" s="49">
        <f t="shared" si="18"/>
        <v>2767.7273292315003</v>
      </c>
      <c r="Q19" s="155">
        <f t="shared" si="7"/>
        <v>39.847799999999999</v>
      </c>
      <c r="R19" s="148">
        <f t="shared" si="2"/>
        <v>504800.69292315003</v>
      </c>
    </row>
    <row r="20" spans="1:18" ht="29.25" customHeight="1" x14ac:dyDescent="0.4">
      <c r="A20" s="90"/>
      <c r="B20" s="42">
        <f t="shared" si="8"/>
        <v>44096</v>
      </c>
      <c r="C20" s="51">
        <v>12668.22</v>
      </c>
      <c r="D20" s="51">
        <v>2280.2795999999998</v>
      </c>
      <c r="E20" s="51">
        <v>3058.1579984360001</v>
      </c>
      <c r="F20" s="51">
        <v>0</v>
      </c>
      <c r="G20" s="51">
        <v>1962.2756231690003</v>
      </c>
      <c r="H20" s="51">
        <v>2.5880581375000093</v>
      </c>
      <c r="I20" s="51">
        <v>52.970642349999999</v>
      </c>
      <c r="J20" s="51">
        <v>0</v>
      </c>
      <c r="K20" s="51">
        <v>4.3233390470000002</v>
      </c>
      <c r="L20" s="51">
        <v>0</v>
      </c>
      <c r="M20" s="51">
        <v>0</v>
      </c>
      <c r="N20" s="51">
        <v>0</v>
      </c>
      <c r="O20" s="49">
        <f t="shared" ref="O20:O23" si="19">SUM(E20:N20)</f>
        <v>5080.3156611395016</v>
      </c>
      <c r="P20" s="49">
        <f t="shared" ref="P20:P23" si="20">O20-D20</f>
        <v>2800.0360611395017</v>
      </c>
      <c r="Q20" s="155">
        <f t="shared" si="7"/>
        <v>40.102800000000002</v>
      </c>
      <c r="R20" s="148">
        <f t="shared" si="2"/>
        <v>508031.56611395022</v>
      </c>
    </row>
    <row r="21" spans="1:18" ht="29.25" customHeight="1" x14ac:dyDescent="0.4">
      <c r="A21" s="90"/>
      <c r="B21" s="42">
        <f t="shared" si="8"/>
        <v>44097</v>
      </c>
      <c r="C21" s="51">
        <v>12668.22</v>
      </c>
      <c r="D21" s="51">
        <v>2280.2795999999998</v>
      </c>
      <c r="E21" s="51">
        <v>3063.6487231469996</v>
      </c>
      <c r="F21" s="51">
        <v>0</v>
      </c>
      <c r="G21" s="51">
        <v>1962.4770137550004</v>
      </c>
      <c r="H21" s="51">
        <v>2.5880581375000093</v>
      </c>
      <c r="I21" s="51">
        <v>51.620099349999997</v>
      </c>
      <c r="J21" s="51">
        <v>0</v>
      </c>
      <c r="K21" s="51">
        <v>1.6923103269999999</v>
      </c>
      <c r="L21" s="51">
        <v>0</v>
      </c>
      <c r="M21" s="51">
        <v>0</v>
      </c>
      <c r="N21" s="51">
        <v>0</v>
      </c>
      <c r="O21" s="49">
        <f t="shared" si="19"/>
        <v>5082.0262047165006</v>
      </c>
      <c r="P21" s="49">
        <f t="shared" si="20"/>
        <v>2801.7466047165008</v>
      </c>
      <c r="Q21" s="155">
        <f>ROUND((O21/C21%),4)</f>
        <v>40.116300000000003</v>
      </c>
      <c r="R21" s="148">
        <f t="shared" si="2"/>
        <v>508202.62047165009</v>
      </c>
    </row>
    <row r="22" spans="1:18" ht="29.25" customHeight="1" x14ac:dyDescent="0.4">
      <c r="A22" s="90"/>
      <c r="B22" s="42">
        <f t="shared" si="8"/>
        <v>44098</v>
      </c>
      <c r="C22" s="51">
        <v>12668.22</v>
      </c>
      <c r="D22" s="51">
        <v>2280.2795999999998</v>
      </c>
      <c r="E22" s="51">
        <v>2989.6314478580002</v>
      </c>
      <c r="F22" s="51">
        <v>0</v>
      </c>
      <c r="G22" s="51">
        <v>2068.1236071450003</v>
      </c>
      <c r="H22" s="51">
        <v>2.5880581375000093</v>
      </c>
      <c r="I22" s="51">
        <v>51.53556245</v>
      </c>
      <c r="J22" s="51">
        <v>0</v>
      </c>
      <c r="K22" s="51">
        <v>2.3919417570000001</v>
      </c>
      <c r="L22" s="58">
        <v>0</v>
      </c>
      <c r="M22" s="58">
        <v>0</v>
      </c>
      <c r="N22" s="58">
        <v>0</v>
      </c>
      <c r="O22" s="49">
        <f t="shared" si="19"/>
        <v>5114.2706173475008</v>
      </c>
      <c r="P22" s="49">
        <f t="shared" si="20"/>
        <v>2833.9910173475009</v>
      </c>
      <c r="Q22" s="155">
        <f t="shared" si="7"/>
        <v>40.370899999999999</v>
      </c>
      <c r="R22" s="148">
        <f t="shared" si="2"/>
        <v>511427.06173475005</v>
      </c>
    </row>
    <row r="23" spans="1:18" ht="29.25" customHeight="1" x14ac:dyDescent="0.4">
      <c r="A23" s="90"/>
      <c r="B23" s="42">
        <f t="shared" si="8"/>
        <v>44099</v>
      </c>
      <c r="C23" s="51">
        <v>12668.22</v>
      </c>
      <c r="D23" s="51">
        <v>2280.2795999999998</v>
      </c>
      <c r="E23" s="51">
        <v>2894.6141725689999</v>
      </c>
      <c r="F23" s="51">
        <v>0</v>
      </c>
      <c r="G23" s="51">
        <v>2105.7696582390004</v>
      </c>
      <c r="H23" s="51">
        <v>2.5880581375000093</v>
      </c>
      <c r="I23" s="51">
        <v>51.38298305</v>
      </c>
      <c r="J23" s="51">
        <v>0</v>
      </c>
      <c r="K23" s="51">
        <v>3.925095207</v>
      </c>
      <c r="L23" s="51">
        <v>0</v>
      </c>
      <c r="M23" s="51">
        <v>0</v>
      </c>
      <c r="N23" s="51">
        <v>0</v>
      </c>
      <c r="O23" s="49">
        <f t="shared" si="19"/>
        <v>5058.2799672025003</v>
      </c>
      <c r="P23" s="49">
        <f t="shared" si="20"/>
        <v>2778.0003672025005</v>
      </c>
      <c r="Q23" s="155">
        <f t="shared" si="7"/>
        <v>39.928899999999999</v>
      </c>
      <c r="R23" s="148">
        <f t="shared" si="2"/>
        <v>505827.99672025</v>
      </c>
    </row>
    <row r="24" spans="1:18" ht="29.25" customHeight="1" x14ac:dyDescent="0.4">
      <c r="A24" s="90"/>
      <c r="B24" s="42" t="s">
        <v>4</v>
      </c>
      <c r="C24" s="51">
        <v>0</v>
      </c>
      <c r="D24" s="51">
        <f t="shared" ref="D24:O24" si="21">SUM(D10:D23)</f>
        <v>31923.914400000009</v>
      </c>
      <c r="E24" s="51">
        <f>SUM(E10:E23)</f>
        <v>39723.810562220002</v>
      </c>
      <c r="F24" s="51">
        <f>SUM(F10:F23)</f>
        <v>0</v>
      </c>
      <c r="G24" s="51">
        <f>SUM(G10:G23)</f>
        <v>29205.233851947003</v>
      </c>
      <c r="H24" s="51">
        <f>SUM(H10:H23)</f>
        <v>36.23281392500013</v>
      </c>
      <c r="I24" s="51">
        <f t="shared" ref="I24:K24" si="22">SUM(I10:I23)</f>
        <v>801.74404190000007</v>
      </c>
      <c r="J24" s="51">
        <f t="shared" si="22"/>
        <v>0</v>
      </c>
      <c r="K24" s="51">
        <f t="shared" si="22"/>
        <v>52.901218887999988</v>
      </c>
      <c r="L24" s="51">
        <f t="shared" si="21"/>
        <v>0</v>
      </c>
      <c r="M24" s="51">
        <f t="shared" si="21"/>
        <v>0</v>
      </c>
      <c r="N24" s="51">
        <f t="shared" si="21"/>
        <v>0</v>
      </c>
      <c r="O24" s="49">
        <f t="shared" si="21"/>
        <v>69819.922488880009</v>
      </c>
      <c r="P24" s="49">
        <f>SUM(P10:P23)</f>
        <v>37896.008088880008</v>
      </c>
      <c r="Q24" s="155"/>
    </row>
    <row r="25" spans="1:18" ht="29.25" customHeight="1" x14ac:dyDescent="0.4">
      <c r="A25" s="90"/>
      <c r="B25" s="42" t="s">
        <v>3</v>
      </c>
      <c r="C25" s="51"/>
      <c r="D25" s="51">
        <f t="shared" ref="D25:O25" si="23">AVERAGE(D10:D23)</f>
        <v>2280.2796000000008</v>
      </c>
      <c r="E25" s="51">
        <f>AVERAGE(E10:E23)</f>
        <v>2837.4150401585716</v>
      </c>
      <c r="F25" s="51">
        <v>0</v>
      </c>
      <c r="G25" s="51">
        <f>AVERAGE(G10:G23)</f>
        <v>2086.0881322819287</v>
      </c>
      <c r="H25" s="51">
        <f>AVERAGE(H10:H23)</f>
        <v>2.5880581375000093</v>
      </c>
      <c r="I25" s="51">
        <f t="shared" ref="I25:K25" si="24">AVERAGE(I10:I23)</f>
        <v>57.267431564285722</v>
      </c>
      <c r="J25" s="51">
        <f t="shared" si="24"/>
        <v>0</v>
      </c>
      <c r="K25" s="51">
        <f t="shared" si="24"/>
        <v>3.778658491999999</v>
      </c>
      <c r="L25" s="51">
        <f t="shared" si="23"/>
        <v>0</v>
      </c>
      <c r="M25" s="51">
        <f t="shared" si="23"/>
        <v>0</v>
      </c>
      <c r="N25" s="51">
        <f t="shared" si="23"/>
        <v>0</v>
      </c>
      <c r="O25" s="49">
        <f t="shared" si="23"/>
        <v>4987.137320634286</v>
      </c>
      <c r="P25" s="49">
        <f>AVERAGE(P10:P23)</f>
        <v>2706.8577206342861</v>
      </c>
      <c r="Q25" s="155"/>
    </row>
    <row r="26" spans="1:18" x14ac:dyDescent="0.4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18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56"/>
    </row>
    <row r="28" spans="1:18" x14ac:dyDescent="0.4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56"/>
    </row>
    <row r="29" spans="1:18" x14ac:dyDescent="0.4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63"/>
      <c r="M29" s="1"/>
      <c r="N29" s="1"/>
      <c r="O29" s="1"/>
      <c r="P29" s="1"/>
      <c r="Q29" s="156"/>
    </row>
    <row r="30" spans="1:18" x14ac:dyDescent="0.4">
      <c r="B30" s="5"/>
      <c r="C30" s="1"/>
      <c r="D30" s="1"/>
      <c r="E30" s="1"/>
      <c r="F30" s="1"/>
      <c r="G30" s="1"/>
      <c r="H30" s="1"/>
      <c r="I30" s="1"/>
      <c r="J30" s="1"/>
      <c r="K30" s="163"/>
      <c r="M30" s="1"/>
      <c r="N30" s="22" t="s">
        <v>35</v>
      </c>
      <c r="O30" s="22"/>
      <c r="P30" s="22"/>
      <c r="Q30" s="156"/>
    </row>
    <row r="31" spans="1:18" x14ac:dyDescent="0.4">
      <c r="B31" s="5"/>
      <c r="C31" s="1"/>
      <c r="D31" s="1"/>
      <c r="E31" s="1"/>
      <c r="F31" s="1"/>
      <c r="G31" s="1"/>
      <c r="H31" s="22"/>
      <c r="I31" s="22"/>
      <c r="J31" s="22"/>
      <c r="K31" s="163"/>
      <c r="M31" s="22"/>
      <c r="N31" s="22"/>
      <c r="O31" s="22"/>
      <c r="P31" s="22"/>
      <c r="Q31" s="156"/>
    </row>
    <row r="32" spans="1:18" x14ac:dyDescent="0.4">
      <c r="B32" s="5"/>
      <c r="C32" s="1"/>
      <c r="D32" s="1"/>
      <c r="E32" s="1"/>
      <c r="F32" s="1"/>
      <c r="G32" s="1"/>
      <c r="H32" s="22"/>
      <c r="I32" s="22"/>
      <c r="J32" s="22"/>
      <c r="K32" s="22"/>
      <c r="L32" s="22"/>
      <c r="M32" s="22"/>
      <c r="N32" s="22"/>
      <c r="O32" s="22"/>
      <c r="P32" s="22"/>
    </row>
    <row r="33" spans="2:16" x14ac:dyDescent="0.4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</row>
    <row r="34" spans="2:16" x14ac:dyDescent="0.4">
      <c r="B34" s="5" t="s">
        <v>8</v>
      </c>
      <c r="H34" s="144"/>
      <c r="N34" s="22" t="s">
        <v>10</v>
      </c>
    </row>
    <row r="35" spans="2:16" x14ac:dyDescent="0.4">
      <c r="B35" s="14"/>
      <c r="H35" s="144"/>
    </row>
    <row r="36" spans="2:16" x14ac:dyDescent="0.4">
      <c r="B36" s="14"/>
      <c r="H36" s="144"/>
    </row>
    <row r="37" spans="2:16" x14ac:dyDescent="0.4">
      <c r="B37" s="14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zoomScale="50" zoomScaleNormal="50" workbookViewId="0">
      <selection activeCell="L16" sqref="L16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</cols>
  <sheetData>
    <row r="1" spans="1:18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18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161">
        <f>C10*18/100</f>
        <v>2280.7457999999997</v>
      </c>
      <c r="M2" s="84"/>
      <c r="N2" s="85"/>
      <c r="O2" s="85"/>
      <c r="P2" s="85"/>
    </row>
    <row r="3" spans="1:18" x14ac:dyDescent="0.4">
      <c r="B3" s="45" t="s">
        <v>52</v>
      </c>
      <c r="C3" s="1"/>
      <c r="D3" s="1"/>
      <c r="E3" s="85"/>
      <c r="F3" s="8"/>
      <c r="G3" s="8"/>
      <c r="H3" s="8"/>
      <c r="I3" s="8"/>
      <c r="J3" s="8"/>
      <c r="K3" s="85"/>
      <c r="L3" s="8"/>
      <c r="M3" s="8"/>
      <c r="N3" s="8"/>
      <c r="O3" s="8"/>
      <c r="P3" s="85"/>
    </row>
    <row r="4" spans="1:18" ht="22.5" customHeight="1" x14ac:dyDescent="0.45">
      <c r="B4" s="46" t="s">
        <v>13</v>
      </c>
      <c r="C4" s="1"/>
      <c r="D4" s="17"/>
      <c r="E4" s="15"/>
      <c r="F4" s="15"/>
      <c r="G4" s="47" t="s">
        <v>180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18" x14ac:dyDescent="0.4">
      <c r="B5" s="45" t="s">
        <v>50</v>
      </c>
      <c r="C5" s="1"/>
      <c r="D5" s="157"/>
      <c r="E5" s="158"/>
      <c r="F5" s="11"/>
      <c r="G5" s="11"/>
      <c r="H5" s="11"/>
      <c r="I5" s="100"/>
      <c r="J5" s="11"/>
      <c r="K5" s="100">
        <f>E11+615-5</f>
        <v>3504.5796219909994</v>
      </c>
      <c r="L5" s="2"/>
      <c r="M5" s="2"/>
      <c r="N5" s="2"/>
      <c r="O5" s="2"/>
      <c r="P5" s="2"/>
      <c r="Q5" s="149"/>
    </row>
    <row r="6" spans="1:18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18" x14ac:dyDescent="0.4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18" s="33" customFormat="1" ht="126" customHeight="1" x14ac:dyDescent="0.25">
      <c r="B8" s="34" t="s">
        <v>21</v>
      </c>
      <c r="C8" s="164" t="s">
        <v>181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18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18" ht="29.25" customHeight="1" x14ac:dyDescent="0.4">
      <c r="B10" s="42">
        <v>44100</v>
      </c>
      <c r="C10" s="51">
        <v>12670.81</v>
      </c>
      <c r="D10" s="51">
        <v>2280.7457999999997</v>
      </c>
      <c r="E10" s="51">
        <v>2894.5968972800001</v>
      </c>
      <c r="F10" s="51"/>
      <c r="G10" s="51">
        <v>2105.9859804800003</v>
      </c>
      <c r="H10" s="51">
        <v>5.1969490803571388</v>
      </c>
      <c r="I10" s="51">
        <v>52.076702349999998</v>
      </c>
      <c r="J10" s="51"/>
      <c r="K10" s="51">
        <v>3.925095207</v>
      </c>
      <c r="L10" s="51">
        <v>0</v>
      </c>
      <c r="M10" s="51">
        <v>0</v>
      </c>
      <c r="N10" s="51">
        <v>0</v>
      </c>
      <c r="O10" s="49">
        <f t="shared" ref="O10" si="0">SUM(E10:N10)</f>
        <v>5061.7816243973566</v>
      </c>
      <c r="P10" s="49">
        <f t="shared" ref="P10:P16" si="1">O10-D10</f>
        <v>2781.0358243973569</v>
      </c>
      <c r="Q10" s="155">
        <f>ROUND((O10/C10%),4)</f>
        <v>39.948399999999999</v>
      </c>
      <c r="R10" s="148">
        <f t="shared" ref="R10:R23" si="2">(O10*10^7)/10^5</f>
        <v>506178.16243973566</v>
      </c>
    </row>
    <row r="11" spans="1:18" ht="29.25" customHeight="1" x14ac:dyDescent="0.4">
      <c r="B11" s="42">
        <f>B10+1</f>
        <v>44101</v>
      </c>
      <c r="C11" s="51">
        <v>12670.81</v>
      </c>
      <c r="D11" s="51">
        <v>2280.7457999999997</v>
      </c>
      <c r="E11" s="51">
        <v>2894.5796219909994</v>
      </c>
      <c r="F11" s="51"/>
      <c r="G11" s="51">
        <v>2106.2023027210003</v>
      </c>
      <c r="H11" s="51">
        <v>5.1969490803571388</v>
      </c>
      <c r="I11" s="51">
        <v>52.059240449999997</v>
      </c>
      <c r="J11" s="51"/>
      <c r="K11" s="51">
        <v>3.925095207</v>
      </c>
      <c r="L11" s="51">
        <v>0</v>
      </c>
      <c r="M11" s="51">
        <v>0</v>
      </c>
      <c r="N11" s="51">
        <v>0</v>
      </c>
      <c r="O11" s="49">
        <f t="shared" ref="O11:O16" si="3">SUM(E11:N11)</f>
        <v>5061.9632094493563</v>
      </c>
      <c r="P11" s="49">
        <f t="shared" si="1"/>
        <v>2781.2174094493566</v>
      </c>
      <c r="Q11" s="155">
        <f>ROUND((O11/C11%),4)</f>
        <v>39.949800000000003</v>
      </c>
      <c r="R11" s="148">
        <f t="shared" si="2"/>
        <v>506196.32094493561</v>
      </c>
    </row>
    <row r="12" spans="1:18" ht="29.25" customHeight="1" x14ac:dyDescent="0.4">
      <c r="B12" s="42">
        <f>B11+1</f>
        <v>44102</v>
      </c>
      <c r="C12" s="51">
        <v>12670.81</v>
      </c>
      <c r="D12" s="51">
        <v>2280.7457999999997</v>
      </c>
      <c r="E12" s="51">
        <v>2860.6230774909995</v>
      </c>
      <c r="F12" s="51"/>
      <c r="G12" s="51">
        <v>2106.4186249630006</v>
      </c>
      <c r="H12" s="51">
        <v>5.1969490803571388</v>
      </c>
      <c r="I12" s="51">
        <v>53.949516449999997</v>
      </c>
      <c r="J12" s="51"/>
      <c r="K12" s="51">
        <v>2.2129867870000002</v>
      </c>
      <c r="L12" s="51">
        <v>0</v>
      </c>
      <c r="M12" s="51">
        <v>0</v>
      </c>
      <c r="N12" s="51">
        <v>0</v>
      </c>
      <c r="O12" s="49">
        <f t="shared" si="3"/>
        <v>5028.4011547713571</v>
      </c>
      <c r="P12" s="49">
        <f t="shared" si="1"/>
        <v>2747.6553547713575</v>
      </c>
      <c r="Q12" s="155">
        <f t="shared" ref="Q12:Q23" si="4">ROUND((O12/C12%),4)</f>
        <v>39.684899999999999</v>
      </c>
      <c r="R12" s="148">
        <f t="shared" si="2"/>
        <v>502840.1154771357</v>
      </c>
    </row>
    <row r="13" spans="1:18" ht="29.25" customHeight="1" x14ac:dyDescent="0.4">
      <c r="B13" s="42">
        <f t="shared" ref="B13:B23" si="5">B12+1</f>
        <v>44103</v>
      </c>
      <c r="C13" s="51">
        <v>12670.81</v>
      </c>
      <c r="D13" s="51">
        <v>2280.7457999999997</v>
      </c>
      <c r="E13" s="51">
        <v>3304.5450714130002</v>
      </c>
      <c r="F13" s="51"/>
      <c r="G13" s="51">
        <v>1712.6549000179998</v>
      </c>
      <c r="H13" s="51">
        <v>5.1969490803571388</v>
      </c>
      <c r="I13" s="51">
        <v>48.355707250000002</v>
      </c>
      <c r="J13" s="51"/>
      <c r="K13" s="51">
        <v>1.2100732169999999</v>
      </c>
      <c r="L13" s="51">
        <v>0</v>
      </c>
      <c r="M13" s="51">
        <v>0</v>
      </c>
      <c r="N13" s="51">
        <v>0</v>
      </c>
      <c r="O13" s="49">
        <f t="shared" si="3"/>
        <v>5071.9627009783571</v>
      </c>
      <c r="P13" s="49">
        <f t="shared" si="1"/>
        <v>2791.2169009783574</v>
      </c>
      <c r="Q13" s="155">
        <f t="shared" si="4"/>
        <v>40.028700000000001</v>
      </c>
      <c r="R13" s="148">
        <f t="shared" si="2"/>
        <v>507196.27009783569</v>
      </c>
    </row>
    <row r="14" spans="1:18" ht="29.25" customHeight="1" x14ac:dyDescent="0.4">
      <c r="B14" s="42">
        <f t="shared" si="5"/>
        <v>44104</v>
      </c>
      <c r="C14" s="51">
        <v>12670.81</v>
      </c>
      <c r="D14" s="51">
        <v>2280.7457999999997</v>
      </c>
      <c r="E14" s="51">
        <v>2394.4397777619997</v>
      </c>
      <c r="F14" s="51"/>
      <c r="G14" s="51">
        <v>1716.9646657000001</v>
      </c>
      <c r="H14" s="51">
        <v>5.1969490803571388</v>
      </c>
      <c r="I14" s="51">
        <v>50.721417150000001</v>
      </c>
      <c r="J14" s="51"/>
      <c r="K14" s="51">
        <v>1.7639781569999999</v>
      </c>
      <c r="L14" s="51">
        <v>0</v>
      </c>
      <c r="M14" s="51">
        <v>0</v>
      </c>
      <c r="N14" s="51">
        <v>0</v>
      </c>
      <c r="O14" s="49">
        <f t="shared" si="3"/>
        <v>4169.0867878493564</v>
      </c>
      <c r="P14" s="49">
        <f t="shared" si="1"/>
        <v>1888.3409878493567</v>
      </c>
      <c r="Q14" s="155">
        <f t="shared" si="4"/>
        <v>32.903100000000002</v>
      </c>
      <c r="R14" s="148">
        <f t="shared" si="2"/>
        <v>416908.67878493562</v>
      </c>
    </row>
    <row r="15" spans="1:18" ht="29.25" customHeight="1" x14ac:dyDescent="0.4">
      <c r="A15" s="90"/>
      <c r="B15" s="42">
        <f t="shared" si="5"/>
        <v>44105</v>
      </c>
      <c r="C15" s="51">
        <v>12670.81</v>
      </c>
      <c r="D15" s="51">
        <v>2280.7457999999997</v>
      </c>
      <c r="E15" s="51">
        <v>2369.4225537059997</v>
      </c>
      <c r="F15" s="51"/>
      <c r="G15" s="51">
        <v>1717.14579669</v>
      </c>
      <c r="H15" s="51">
        <v>5.1969490803571388</v>
      </c>
      <c r="I15" s="51">
        <v>44.652585549999998</v>
      </c>
      <c r="J15" s="51"/>
      <c r="K15" s="51">
        <v>0.91382063699999994</v>
      </c>
      <c r="L15" s="51">
        <v>0</v>
      </c>
      <c r="M15" s="51">
        <v>0</v>
      </c>
      <c r="N15" s="51">
        <v>0</v>
      </c>
      <c r="O15" s="49">
        <f t="shared" si="3"/>
        <v>4137.3317056633568</v>
      </c>
      <c r="P15" s="49">
        <f t="shared" si="1"/>
        <v>1856.5859056633572</v>
      </c>
      <c r="Q15" s="155">
        <f t="shared" si="4"/>
        <v>32.652500000000003</v>
      </c>
      <c r="R15" s="148">
        <f t="shared" si="2"/>
        <v>413733.17056633567</v>
      </c>
    </row>
    <row r="16" spans="1:18" ht="29.25" customHeight="1" x14ac:dyDescent="0.4">
      <c r="A16" s="90"/>
      <c r="B16" s="42">
        <f t="shared" si="5"/>
        <v>44106</v>
      </c>
      <c r="C16" s="51">
        <v>12670.81</v>
      </c>
      <c r="D16" s="51">
        <v>2280.7457999999997</v>
      </c>
      <c r="E16" s="51">
        <v>2369.4053296500001</v>
      </c>
      <c r="F16" s="51"/>
      <c r="G16" s="51">
        <v>1717.3269276789999</v>
      </c>
      <c r="H16" s="51">
        <v>5.1969490803571388</v>
      </c>
      <c r="I16" s="51">
        <v>43.88</v>
      </c>
      <c r="J16" s="51"/>
      <c r="K16" s="51">
        <v>0.91382063699999994</v>
      </c>
      <c r="L16" s="51">
        <v>0</v>
      </c>
      <c r="M16" s="51">
        <v>0</v>
      </c>
      <c r="N16" s="51">
        <v>0</v>
      </c>
      <c r="O16" s="49">
        <f t="shared" si="3"/>
        <v>4136.7230270463569</v>
      </c>
      <c r="P16" s="49">
        <f t="shared" si="1"/>
        <v>1855.9772270463573</v>
      </c>
      <c r="Q16" s="155">
        <f t="shared" si="4"/>
        <v>32.6477</v>
      </c>
      <c r="R16" s="148">
        <f t="shared" si="2"/>
        <v>413672.30270463572</v>
      </c>
    </row>
    <row r="17" spans="1:18" ht="29.25" customHeight="1" x14ac:dyDescent="0.4">
      <c r="A17" s="90"/>
      <c r="B17" s="42">
        <f t="shared" si="5"/>
        <v>44107</v>
      </c>
      <c r="C17" s="51">
        <v>12670.81</v>
      </c>
      <c r="D17" s="51">
        <v>2280.7457999999997</v>
      </c>
      <c r="E17" s="51">
        <v>2469.3881055940001</v>
      </c>
      <c r="F17" s="51"/>
      <c r="G17" s="51">
        <v>1717.5080586689999</v>
      </c>
      <c r="H17" s="51">
        <v>5.1969490803571388</v>
      </c>
      <c r="I17" s="51">
        <v>42.464676949999998</v>
      </c>
      <c r="J17" s="51"/>
      <c r="K17" s="51">
        <v>1.405520637</v>
      </c>
      <c r="L17" s="51">
        <v>0</v>
      </c>
      <c r="M17" s="51">
        <v>0</v>
      </c>
      <c r="N17" s="51">
        <v>0</v>
      </c>
      <c r="O17" s="49">
        <f t="shared" ref="O17:O18" si="6">SUM(E17:N17)</f>
        <v>4235.9633109303568</v>
      </c>
      <c r="P17" s="49">
        <f t="shared" ref="P17:P18" si="7">O17-D17</f>
        <v>1955.2175109303571</v>
      </c>
      <c r="Q17" s="155">
        <f t="shared" si="4"/>
        <v>33.430900000000001</v>
      </c>
      <c r="R17" s="148">
        <f t="shared" si="2"/>
        <v>423596.33109303564</v>
      </c>
    </row>
    <row r="18" spans="1:18" ht="29.25" customHeight="1" x14ac:dyDescent="0.4">
      <c r="A18" s="90"/>
      <c r="B18" s="42">
        <f t="shared" si="5"/>
        <v>44108</v>
      </c>
      <c r="C18" s="51">
        <v>12670.81</v>
      </c>
      <c r="D18" s="51">
        <v>2280.7457999999997</v>
      </c>
      <c r="E18" s="51">
        <v>2469.3708815380005</v>
      </c>
      <c r="F18" s="51"/>
      <c r="G18" s="51">
        <v>1717.6891896580003</v>
      </c>
      <c r="H18" s="51">
        <v>5.1969490803571388</v>
      </c>
      <c r="I18" s="51">
        <v>41.891230950000001</v>
      </c>
      <c r="J18" s="51"/>
      <c r="K18" s="51">
        <v>1.405520637</v>
      </c>
      <c r="L18" s="51">
        <v>0</v>
      </c>
      <c r="M18" s="51">
        <v>0</v>
      </c>
      <c r="N18" s="51">
        <v>0</v>
      </c>
      <c r="O18" s="49">
        <f t="shared" si="6"/>
        <v>4235.5537718633577</v>
      </c>
      <c r="P18" s="49">
        <f t="shared" si="7"/>
        <v>1954.807971863358</v>
      </c>
      <c r="Q18" s="155">
        <f t="shared" si="4"/>
        <v>33.427599999999998</v>
      </c>
      <c r="R18" s="148">
        <f t="shared" si="2"/>
        <v>423555.37718633574</v>
      </c>
    </row>
    <row r="19" spans="1:18" ht="29.25" customHeight="1" x14ac:dyDescent="0.4">
      <c r="A19" s="90"/>
      <c r="B19" s="42">
        <f t="shared" si="5"/>
        <v>44109</v>
      </c>
      <c r="C19" s="51">
        <v>12670.81</v>
      </c>
      <c r="D19" s="51">
        <v>2280.7457999999997</v>
      </c>
      <c r="E19" s="51">
        <v>2486.353657482</v>
      </c>
      <c r="F19" s="51"/>
      <c r="G19" s="51">
        <v>1717.8703206480002</v>
      </c>
      <c r="H19" s="51">
        <v>5.1969490803571388</v>
      </c>
      <c r="I19" s="51">
        <v>51.223312450000002</v>
      </c>
      <c r="J19" s="51"/>
      <c r="K19" s="51">
        <v>0.45390871700000002</v>
      </c>
      <c r="L19" s="51">
        <v>0</v>
      </c>
      <c r="M19" s="51">
        <v>0</v>
      </c>
      <c r="N19" s="51">
        <v>0</v>
      </c>
      <c r="O19" s="49">
        <f t="shared" ref="O19" si="8">SUM(E19:N19)</f>
        <v>4261.0981483773567</v>
      </c>
      <c r="P19" s="49">
        <f t="shared" ref="P19" si="9">O19-D19</f>
        <v>1980.352348377357</v>
      </c>
      <c r="Q19" s="155">
        <f t="shared" si="4"/>
        <v>33.629199999999997</v>
      </c>
      <c r="R19" s="148">
        <f t="shared" si="2"/>
        <v>426109.81483773567</v>
      </c>
    </row>
    <row r="20" spans="1:18" ht="29.25" customHeight="1" x14ac:dyDescent="0.4">
      <c r="A20" s="90"/>
      <c r="B20" s="42">
        <f t="shared" si="5"/>
        <v>44110</v>
      </c>
      <c r="C20" s="51">
        <v>12670.81</v>
      </c>
      <c r="D20" s="51">
        <v>2280.7457999999997</v>
      </c>
      <c r="E20" s="51">
        <v>2514.336433426</v>
      </c>
      <c r="F20" s="51"/>
      <c r="G20" s="51">
        <v>1718.0514516370004</v>
      </c>
      <c r="H20" s="51">
        <v>5.1969490803571388</v>
      </c>
      <c r="I20" s="51">
        <v>53.777608749999999</v>
      </c>
      <c r="J20" s="51"/>
      <c r="K20" s="51">
        <v>2.145493997</v>
      </c>
      <c r="L20" s="51">
        <v>0</v>
      </c>
      <c r="M20" s="51">
        <v>0</v>
      </c>
      <c r="N20" s="51">
        <v>0</v>
      </c>
      <c r="O20" s="49">
        <f t="shared" ref="O20" si="10">SUM(E20:N20)</f>
        <v>4293.5079368903571</v>
      </c>
      <c r="P20" s="49">
        <f t="shared" ref="P20" si="11">O20-D20</f>
        <v>2012.7621368903574</v>
      </c>
      <c r="Q20" s="155">
        <f t="shared" si="4"/>
        <v>33.884999999999998</v>
      </c>
      <c r="R20" s="148">
        <f t="shared" si="2"/>
        <v>429350.79368903569</v>
      </c>
    </row>
    <row r="21" spans="1:18" ht="29.25" customHeight="1" x14ac:dyDescent="0.4">
      <c r="A21" s="90"/>
      <c r="B21" s="42">
        <f t="shared" si="5"/>
        <v>44111</v>
      </c>
      <c r="C21" s="51">
        <v>12670.81</v>
      </c>
      <c r="D21" s="51">
        <v>2280.7457999999997</v>
      </c>
      <c r="E21" s="51">
        <v>2614.31920937</v>
      </c>
      <c r="F21" s="51"/>
      <c r="G21" s="51">
        <v>1718.2325826270001</v>
      </c>
      <c r="H21" s="51">
        <v>5.1969490803571388</v>
      </c>
      <c r="I21" s="51">
        <v>54.502768449999998</v>
      </c>
      <c r="J21" s="51"/>
      <c r="K21" s="51">
        <v>2.597929277</v>
      </c>
      <c r="L21" s="51">
        <v>0</v>
      </c>
      <c r="M21" s="51">
        <v>0</v>
      </c>
      <c r="N21" s="51">
        <v>0</v>
      </c>
      <c r="O21" s="49">
        <f t="shared" ref="O21" si="12">SUM(E21:N21)</f>
        <v>4394.8494388043564</v>
      </c>
      <c r="P21" s="49">
        <f t="shared" ref="P21" si="13">O21-D21</f>
        <v>2114.1036388043567</v>
      </c>
      <c r="Q21" s="155">
        <f>ROUND((O21/C21%),4)</f>
        <v>34.684800000000003</v>
      </c>
      <c r="R21" s="148">
        <f t="shared" si="2"/>
        <v>439484.94388043566</v>
      </c>
    </row>
    <row r="22" spans="1:18" ht="29.25" customHeight="1" x14ac:dyDescent="0.4">
      <c r="A22" s="90"/>
      <c r="B22" s="42">
        <f t="shared" si="5"/>
        <v>44112</v>
      </c>
      <c r="C22" s="51">
        <v>12670.81</v>
      </c>
      <c r="D22" s="51">
        <v>2280.7457999999997</v>
      </c>
      <c r="E22" s="51">
        <v>2635.3019853140004</v>
      </c>
      <c r="F22" s="51"/>
      <c r="G22" s="51">
        <v>1718.4137136160005</v>
      </c>
      <c r="H22" s="51">
        <v>5.1969490803571388</v>
      </c>
      <c r="I22" s="51">
        <v>55.028786250000003</v>
      </c>
      <c r="J22" s="51"/>
      <c r="K22" s="51">
        <v>2.2316460569999998</v>
      </c>
      <c r="L22" s="58">
        <v>0</v>
      </c>
      <c r="M22" s="58">
        <v>0</v>
      </c>
      <c r="N22" s="58">
        <v>0</v>
      </c>
      <c r="O22" s="49">
        <f t="shared" ref="O22:O23" si="14">SUM(E22:N22)</f>
        <v>4416.1730803173577</v>
      </c>
      <c r="P22" s="49">
        <f t="shared" ref="P22:P23" si="15">O22-D22</f>
        <v>2135.4272803173581</v>
      </c>
      <c r="Q22" s="155">
        <f t="shared" si="4"/>
        <v>34.853099999999998</v>
      </c>
      <c r="R22" s="148">
        <f t="shared" si="2"/>
        <v>441617.30803173577</v>
      </c>
    </row>
    <row r="23" spans="1:18" ht="29.25" customHeight="1" x14ac:dyDescent="0.4">
      <c r="A23" s="90"/>
      <c r="B23" s="42">
        <f t="shared" si="5"/>
        <v>44113</v>
      </c>
      <c r="C23" s="51">
        <v>12670.81</v>
      </c>
      <c r="D23" s="51">
        <v>2280.7457999999997</v>
      </c>
      <c r="E23" s="51">
        <v>2601.2847612579999</v>
      </c>
      <c r="F23" s="51"/>
      <c r="G23" s="51">
        <v>1718.5948446059997</v>
      </c>
      <c r="H23" s="51">
        <v>5.1969490803571388</v>
      </c>
      <c r="I23" s="51">
        <v>53.676408850000001</v>
      </c>
      <c r="J23" s="51"/>
      <c r="K23" s="51">
        <v>3.0150513370000001</v>
      </c>
      <c r="L23" s="51">
        <v>0</v>
      </c>
      <c r="M23" s="51">
        <v>0</v>
      </c>
      <c r="N23" s="51">
        <v>0</v>
      </c>
      <c r="O23" s="49">
        <f t="shared" si="14"/>
        <v>4381.7680151313571</v>
      </c>
      <c r="P23" s="49">
        <f t="shared" si="15"/>
        <v>2101.0222151313574</v>
      </c>
      <c r="Q23" s="155">
        <f t="shared" si="4"/>
        <v>34.581600000000002</v>
      </c>
      <c r="R23" s="148">
        <f t="shared" si="2"/>
        <v>438176.80151313567</v>
      </c>
    </row>
    <row r="24" spans="1:18" ht="29.25" customHeight="1" x14ac:dyDescent="0.4">
      <c r="A24" s="90"/>
      <c r="B24" s="42" t="s">
        <v>4</v>
      </c>
      <c r="C24" s="51">
        <v>0</v>
      </c>
      <c r="D24" s="51">
        <f t="shared" ref="D24:O24" si="16">SUM(D10:D23)</f>
        <v>31930.441200000005</v>
      </c>
      <c r="E24" s="51">
        <f>SUM(E10:E23)</f>
        <v>36877.967363274998</v>
      </c>
      <c r="F24" s="51">
        <f>SUM(F10:F23)</f>
        <v>0</v>
      </c>
      <c r="G24" s="51">
        <f>SUM(G10:G23)</f>
        <v>25209.059359711999</v>
      </c>
      <c r="H24" s="51">
        <f>SUM(H10:H23)</f>
        <v>72.757287124999934</v>
      </c>
      <c r="I24" s="51">
        <f t="shared" ref="I24:K24" si="17">SUM(I10:I23)</f>
        <v>698.25996185000008</v>
      </c>
      <c r="J24" s="51">
        <f t="shared" si="17"/>
        <v>0</v>
      </c>
      <c r="K24" s="51">
        <f t="shared" si="17"/>
        <v>28.119940507999996</v>
      </c>
      <c r="L24" s="51">
        <f t="shared" si="16"/>
        <v>0</v>
      </c>
      <c r="M24" s="51">
        <f t="shared" si="16"/>
        <v>0</v>
      </c>
      <c r="N24" s="51">
        <f t="shared" si="16"/>
        <v>0</v>
      </c>
      <c r="O24" s="49">
        <f t="shared" si="16"/>
        <v>62886.163912469994</v>
      </c>
      <c r="P24" s="49">
        <f>SUM(P10:P23)</f>
        <v>30955.722712470004</v>
      </c>
      <c r="Q24" s="155"/>
    </row>
    <row r="25" spans="1:18" ht="29.25" customHeight="1" x14ac:dyDescent="0.4">
      <c r="A25" s="90"/>
      <c r="B25" s="42" t="s">
        <v>3</v>
      </c>
      <c r="C25" s="51"/>
      <c r="D25" s="51">
        <f t="shared" ref="D25:O25" si="18">AVERAGE(D10:D23)</f>
        <v>2280.7458000000001</v>
      </c>
      <c r="E25" s="51">
        <f>AVERAGE(E10:E23)</f>
        <v>2634.140525948214</v>
      </c>
      <c r="F25" s="51">
        <v>0</v>
      </c>
      <c r="G25" s="51">
        <f>AVERAGE(G10:G23)</f>
        <v>1800.6470971222857</v>
      </c>
      <c r="H25" s="51">
        <f t="shared" ref="H25:K25" si="19">AVERAGE(H10:H23)</f>
        <v>5.1969490803571379</v>
      </c>
      <c r="I25" s="51">
        <f t="shared" si="19"/>
        <v>49.875711560714294</v>
      </c>
      <c r="J25" s="51"/>
      <c r="K25" s="51">
        <f t="shared" si="19"/>
        <v>2.0085671791428568</v>
      </c>
      <c r="L25" s="51">
        <f t="shared" si="18"/>
        <v>0</v>
      </c>
      <c r="M25" s="51">
        <f t="shared" si="18"/>
        <v>0</v>
      </c>
      <c r="N25" s="51">
        <f t="shared" si="18"/>
        <v>0</v>
      </c>
      <c r="O25" s="49">
        <f t="shared" si="18"/>
        <v>4491.8688508907135</v>
      </c>
      <c r="P25" s="49">
        <f>AVERAGE(P10:P23)</f>
        <v>2211.1230508907147</v>
      </c>
      <c r="Q25" s="155"/>
    </row>
    <row r="26" spans="1:18" x14ac:dyDescent="0.4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18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56"/>
    </row>
    <row r="28" spans="1:18" x14ac:dyDescent="0.4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56"/>
    </row>
    <row r="29" spans="1:18" x14ac:dyDescent="0.4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63">
        <v>432263510.5</v>
      </c>
      <c r="M29" s="1"/>
      <c r="N29" s="1"/>
      <c r="O29" s="1"/>
      <c r="P29" s="1"/>
      <c r="Q29" s="156"/>
    </row>
    <row r="30" spans="1:18" x14ac:dyDescent="0.4">
      <c r="B30" s="5"/>
      <c r="C30" s="1"/>
      <c r="D30" s="1"/>
      <c r="E30" s="1"/>
      <c r="F30" s="1"/>
      <c r="G30" s="1"/>
      <c r="H30" s="1"/>
      <c r="I30" s="1"/>
      <c r="J30" s="1"/>
      <c r="K30" s="163">
        <v>104451200</v>
      </c>
      <c r="M30" s="1"/>
      <c r="N30" s="22" t="s">
        <v>35</v>
      </c>
      <c r="O30" s="22"/>
      <c r="P30" s="22"/>
      <c r="Q30" s="156"/>
    </row>
    <row r="31" spans="1:18" x14ac:dyDescent="0.4">
      <c r="B31" s="5"/>
      <c r="C31" s="1"/>
      <c r="D31" s="1"/>
      <c r="E31" s="1"/>
      <c r="F31" s="1"/>
      <c r="G31" s="1"/>
      <c r="H31" s="22"/>
      <c r="I31" s="22"/>
      <c r="J31" s="22"/>
      <c r="K31" s="163">
        <v>49378</v>
      </c>
      <c r="M31" s="22"/>
      <c r="N31" s="22"/>
      <c r="O31" s="22"/>
      <c r="P31" s="22"/>
      <c r="Q31" s="156"/>
    </row>
    <row r="32" spans="1:18" x14ac:dyDescent="0.4">
      <c r="B32" s="5"/>
      <c r="C32" s="1"/>
      <c r="D32" s="1"/>
      <c r="E32" s="1"/>
      <c r="F32" s="1"/>
      <c r="G32" s="1"/>
      <c r="H32" s="22"/>
      <c r="I32" s="22"/>
      <c r="J32" s="22"/>
      <c r="K32" s="22">
        <f>SUM(K29:K31)/10^7</f>
        <v>53.676408850000001</v>
      </c>
      <c r="L32" s="22"/>
      <c r="M32" s="22"/>
      <c r="N32" s="22"/>
      <c r="O32" s="22"/>
      <c r="P32" s="22"/>
    </row>
    <row r="33" spans="2:16" x14ac:dyDescent="0.4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</row>
    <row r="34" spans="2:16" x14ac:dyDescent="0.4">
      <c r="B34" s="5" t="s">
        <v>8</v>
      </c>
      <c r="H34" s="144"/>
      <c r="N34" s="22" t="s">
        <v>10</v>
      </c>
    </row>
    <row r="35" spans="2:16" x14ac:dyDescent="0.4">
      <c r="B35" s="14"/>
      <c r="H35" s="144"/>
    </row>
    <row r="36" spans="2:16" x14ac:dyDescent="0.4">
      <c r="B36" s="14"/>
      <c r="H36" s="144"/>
    </row>
    <row r="37" spans="2:16" x14ac:dyDescent="0.4">
      <c r="B37" s="14"/>
    </row>
  </sheetData>
  <pageMargins left="0.7" right="0.7" top="0.75" bottom="0.75" header="0.3" footer="0.3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C1" zoomScale="60" zoomScaleNormal="60" workbookViewId="0">
      <selection activeCell="S10" sqref="S10:S23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</cols>
  <sheetData>
    <row r="1" spans="1:18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18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161">
        <f>C10*18/100</f>
        <v>2248.0919999999996</v>
      </c>
      <c r="M2" s="84"/>
      <c r="N2" s="85"/>
      <c r="O2" s="85"/>
      <c r="P2" s="85"/>
    </row>
    <row r="3" spans="1:18" x14ac:dyDescent="0.4">
      <c r="B3" s="45" t="s">
        <v>52</v>
      </c>
      <c r="C3" s="1"/>
      <c r="D3" s="1"/>
      <c r="E3" s="85"/>
      <c r="F3" s="8"/>
      <c r="G3" s="8"/>
      <c r="H3" s="8"/>
      <c r="I3" s="8"/>
      <c r="J3" s="8"/>
      <c r="K3" s="85"/>
      <c r="L3" s="8"/>
      <c r="M3" s="8"/>
      <c r="N3" s="8"/>
      <c r="O3" s="8"/>
      <c r="P3" s="85"/>
    </row>
    <row r="4" spans="1:18" ht="22.5" customHeight="1" x14ac:dyDescent="0.45">
      <c r="B4" s="46" t="s">
        <v>13</v>
      </c>
      <c r="C4" s="1"/>
      <c r="D4" s="17"/>
      <c r="E4" s="15"/>
      <c r="F4" s="15"/>
      <c r="G4" s="47" t="s">
        <v>183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18" x14ac:dyDescent="0.4">
      <c r="B5" s="45" t="s">
        <v>50</v>
      </c>
      <c r="C5" s="1"/>
      <c r="D5" s="157"/>
      <c r="E5" s="158"/>
      <c r="F5" s="11"/>
      <c r="G5" s="11"/>
      <c r="H5" s="11"/>
      <c r="I5" s="100"/>
      <c r="J5" s="11"/>
      <c r="K5" s="100">
        <f>E11+615-5</f>
        <v>3211.2503131459998</v>
      </c>
      <c r="L5" s="2"/>
      <c r="M5" s="2"/>
      <c r="N5" s="2"/>
      <c r="O5" s="2"/>
      <c r="P5" s="2"/>
      <c r="Q5" s="149"/>
    </row>
    <row r="6" spans="1:18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18" x14ac:dyDescent="0.4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18" s="33" customFormat="1" ht="126" customHeight="1" x14ac:dyDescent="0.25">
      <c r="B8" s="34" t="s">
        <v>21</v>
      </c>
      <c r="C8" s="164" t="s">
        <v>182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18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18" ht="29.25" customHeight="1" x14ac:dyDescent="0.4">
      <c r="B10" s="42">
        <v>44114</v>
      </c>
      <c r="C10" s="51">
        <v>12489.4</v>
      </c>
      <c r="D10" s="51">
        <v>2248.0919999999996</v>
      </c>
      <c r="E10" s="51">
        <v>2601.2675372019999</v>
      </c>
      <c r="F10" s="51">
        <v>0</v>
      </c>
      <c r="G10" s="51">
        <v>1718.7759755950005</v>
      </c>
      <c r="H10" s="51">
        <v>2.7800375259286016</v>
      </c>
      <c r="I10" s="51">
        <v>54.366616649999997</v>
      </c>
      <c r="J10" s="51">
        <v>0</v>
      </c>
      <c r="K10" s="51">
        <v>3.0150513370000001</v>
      </c>
      <c r="L10" s="51">
        <v>0</v>
      </c>
      <c r="M10" s="51">
        <v>0</v>
      </c>
      <c r="N10" s="51">
        <v>0</v>
      </c>
      <c r="O10" s="49">
        <f t="shared" ref="O10" si="0">SUM(E10:N10)</f>
        <v>4380.2052183099286</v>
      </c>
      <c r="P10" s="49">
        <f t="shared" ref="P10:P23" si="1">O10-D10</f>
        <v>2132.1132183099289</v>
      </c>
      <c r="Q10" s="155">
        <f>ROUND((O10/C10%),4)</f>
        <v>35.071399999999997</v>
      </c>
      <c r="R10" s="148">
        <f t="shared" ref="R10:R23" si="2">(O10*10^7)/10^5</f>
        <v>438020.52183099289</v>
      </c>
    </row>
    <row r="11" spans="1:18" ht="29.25" customHeight="1" x14ac:dyDescent="0.4">
      <c r="B11" s="42">
        <f>B10+1</f>
        <v>44115</v>
      </c>
      <c r="C11" s="51">
        <v>12489.4</v>
      </c>
      <c r="D11" s="51">
        <v>2248.0919999999996</v>
      </c>
      <c r="E11" s="51">
        <v>2601.2503131459998</v>
      </c>
      <c r="F11" s="51">
        <v>0</v>
      </c>
      <c r="G11" s="51">
        <v>1718.957106586</v>
      </c>
      <c r="H11" s="51">
        <v>2.7800375259286016</v>
      </c>
      <c r="I11" s="51">
        <v>53.871064449999999</v>
      </c>
      <c r="J11" s="51">
        <v>0</v>
      </c>
      <c r="K11" s="51">
        <v>3.0150513370000001</v>
      </c>
      <c r="L11" s="51">
        <v>0</v>
      </c>
      <c r="M11" s="51">
        <v>0</v>
      </c>
      <c r="N11" s="51">
        <v>0</v>
      </c>
      <c r="O11" s="49">
        <f t="shared" ref="O11:O16" si="3">SUM(E11:N11)</f>
        <v>4379.873573044928</v>
      </c>
      <c r="P11" s="49">
        <f t="shared" si="1"/>
        <v>2131.7815730449283</v>
      </c>
      <c r="Q11" s="155">
        <f>ROUND((O11/C11%),4)</f>
        <v>35.0687</v>
      </c>
      <c r="R11" s="148">
        <f t="shared" si="2"/>
        <v>437987.35730449279</v>
      </c>
    </row>
    <row r="12" spans="1:18" ht="29.25" customHeight="1" x14ac:dyDescent="0.4">
      <c r="B12" s="42">
        <f>B11+1</f>
        <v>44116</v>
      </c>
      <c r="C12" s="51">
        <v>12489.4</v>
      </c>
      <c r="D12" s="51">
        <v>2248.0919999999996</v>
      </c>
      <c r="E12" s="51">
        <v>2497.2330890900002</v>
      </c>
      <c r="F12" s="51">
        <v>0</v>
      </c>
      <c r="G12" s="51">
        <v>1719.1382375749999</v>
      </c>
      <c r="H12" s="51">
        <v>2.7800375259286016</v>
      </c>
      <c r="I12" s="51">
        <v>62.061437349999999</v>
      </c>
      <c r="J12" s="51">
        <v>0</v>
      </c>
      <c r="K12" s="51">
        <v>3.1301816170000003</v>
      </c>
      <c r="L12" s="51">
        <v>0</v>
      </c>
      <c r="M12" s="51">
        <v>0</v>
      </c>
      <c r="N12" s="51">
        <v>0</v>
      </c>
      <c r="O12" s="49">
        <f t="shared" si="3"/>
        <v>4284.3429831579288</v>
      </c>
      <c r="P12" s="49">
        <f t="shared" si="1"/>
        <v>2036.2509831579291</v>
      </c>
      <c r="Q12" s="155">
        <f t="shared" ref="Q12:Q23" si="4">ROUND((O12/C12%),4)</f>
        <v>34.303800000000003</v>
      </c>
      <c r="R12" s="148">
        <f t="shared" si="2"/>
        <v>428434.29831579287</v>
      </c>
    </row>
    <row r="13" spans="1:18" ht="29.25" customHeight="1" x14ac:dyDescent="0.4">
      <c r="B13" s="42">
        <f t="shared" ref="B13:B23" si="5">B12+1</f>
        <v>44117</v>
      </c>
      <c r="C13" s="51">
        <v>12489.4</v>
      </c>
      <c r="D13" s="51">
        <v>2248.0919999999996</v>
      </c>
      <c r="E13" s="51">
        <v>2719.2158650340002</v>
      </c>
      <c r="F13" s="51">
        <v>0</v>
      </c>
      <c r="G13" s="51">
        <v>1719.3193685660001</v>
      </c>
      <c r="H13" s="51">
        <v>2.7800375259286016</v>
      </c>
      <c r="I13" s="51">
        <v>58.863661950000001</v>
      </c>
      <c r="J13" s="51">
        <v>0</v>
      </c>
      <c r="K13" s="51">
        <v>3.3330738969999998</v>
      </c>
      <c r="L13" s="51">
        <v>0</v>
      </c>
      <c r="M13" s="51">
        <v>0</v>
      </c>
      <c r="N13" s="51">
        <v>0</v>
      </c>
      <c r="O13" s="49">
        <f t="shared" si="3"/>
        <v>4503.5120069729292</v>
      </c>
      <c r="P13" s="49">
        <f t="shared" si="1"/>
        <v>2255.4200069729295</v>
      </c>
      <c r="Q13" s="155">
        <f t="shared" si="4"/>
        <v>36.058700000000002</v>
      </c>
      <c r="R13" s="148">
        <f t="shared" si="2"/>
        <v>450351.20069729292</v>
      </c>
    </row>
    <row r="14" spans="1:18" ht="29.25" customHeight="1" x14ac:dyDescent="0.4">
      <c r="B14" s="42">
        <f t="shared" si="5"/>
        <v>44118</v>
      </c>
      <c r="C14" s="51">
        <v>12489.4</v>
      </c>
      <c r="D14" s="51">
        <v>2248.0919999999996</v>
      </c>
      <c r="E14" s="51">
        <v>2705.1986409780002</v>
      </c>
      <c r="F14" s="51">
        <v>0</v>
      </c>
      <c r="G14" s="51">
        <v>1719.5004995550003</v>
      </c>
      <c r="H14" s="51">
        <v>2.7800375259286016</v>
      </c>
      <c r="I14" s="51">
        <v>57.476912550000002</v>
      </c>
      <c r="J14" s="51">
        <v>0</v>
      </c>
      <c r="K14" s="51">
        <v>0.36427917700000001</v>
      </c>
      <c r="L14" s="51">
        <v>0</v>
      </c>
      <c r="M14" s="51">
        <v>0</v>
      </c>
      <c r="N14" s="51">
        <v>0</v>
      </c>
      <c r="O14" s="49">
        <f t="shared" si="3"/>
        <v>4485.320369785929</v>
      </c>
      <c r="P14" s="49">
        <f t="shared" si="1"/>
        <v>2237.2283697859293</v>
      </c>
      <c r="Q14" s="155">
        <f t="shared" si="4"/>
        <v>35.912999999999997</v>
      </c>
      <c r="R14" s="148">
        <f t="shared" si="2"/>
        <v>448532.03697859292</v>
      </c>
    </row>
    <row r="15" spans="1:18" ht="29.25" customHeight="1" x14ac:dyDescent="0.4">
      <c r="A15" s="90"/>
      <c r="B15" s="42">
        <f t="shared" si="5"/>
        <v>44119</v>
      </c>
      <c r="C15" s="51">
        <v>12489.4</v>
      </c>
      <c r="D15" s="51">
        <v>2248.0919999999996</v>
      </c>
      <c r="E15" s="51">
        <v>2744.1814169220006</v>
      </c>
      <c r="F15" s="51">
        <v>0</v>
      </c>
      <c r="G15" s="51">
        <v>1719.681630546</v>
      </c>
      <c r="H15" s="51">
        <v>2.7800375259286016</v>
      </c>
      <c r="I15" s="51">
        <v>57.380786149999999</v>
      </c>
      <c r="J15" s="51">
        <v>0</v>
      </c>
      <c r="K15" s="51">
        <v>5.3825374569999997</v>
      </c>
      <c r="L15" s="51">
        <v>0</v>
      </c>
      <c r="M15" s="51">
        <v>0</v>
      </c>
      <c r="N15" s="51">
        <v>0</v>
      </c>
      <c r="O15" s="49">
        <f t="shared" si="3"/>
        <v>4529.4064086009284</v>
      </c>
      <c r="P15" s="49">
        <f t="shared" si="1"/>
        <v>2281.3144086009288</v>
      </c>
      <c r="Q15" s="155">
        <f t="shared" si="4"/>
        <v>36.265999999999998</v>
      </c>
      <c r="R15" s="148">
        <f t="shared" si="2"/>
        <v>452940.64086009283</v>
      </c>
    </row>
    <row r="16" spans="1:18" ht="29.25" customHeight="1" x14ac:dyDescent="0.4">
      <c r="A16" s="90"/>
      <c r="B16" s="42">
        <f t="shared" si="5"/>
        <v>44120</v>
      </c>
      <c r="C16" s="51">
        <v>12489.4</v>
      </c>
      <c r="D16" s="51">
        <v>2248.0919999999996</v>
      </c>
      <c r="E16" s="51">
        <v>2624.1641928669997</v>
      </c>
      <c r="F16" s="51">
        <v>0</v>
      </c>
      <c r="G16" s="51">
        <v>1719.8627615349999</v>
      </c>
      <c r="H16" s="51">
        <v>2.7800375259286016</v>
      </c>
      <c r="I16" s="51">
        <v>55.329022600000002</v>
      </c>
      <c r="J16" s="51">
        <v>0</v>
      </c>
      <c r="K16" s="51">
        <v>2.6785727370000001</v>
      </c>
      <c r="L16" s="51">
        <v>0</v>
      </c>
      <c r="M16" s="51">
        <v>0</v>
      </c>
      <c r="N16" s="51">
        <v>0</v>
      </c>
      <c r="O16" s="49">
        <f t="shared" si="3"/>
        <v>4404.8145872649275</v>
      </c>
      <c r="P16" s="49">
        <f t="shared" si="1"/>
        <v>2156.7225872649278</v>
      </c>
      <c r="Q16" s="155">
        <f t="shared" si="4"/>
        <v>35.2684</v>
      </c>
      <c r="R16" s="148">
        <f t="shared" si="2"/>
        <v>440481.45872649277</v>
      </c>
    </row>
    <row r="17" spans="1:18" ht="29.25" customHeight="1" x14ac:dyDescent="0.4">
      <c r="A17" s="90"/>
      <c r="B17" s="42">
        <f t="shared" si="5"/>
        <v>44121</v>
      </c>
      <c r="C17" s="51">
        <v>12489.4</v>
      </c>
      <c r="D17" s="51">
        <v>2248.0919999999996</v>
      </c>
      <c r="E17" s="51">
        <v>2664.1469688110001</v>
      </c>
      <c r="F17" s="51">
        <v>0</v>
      </c>
      <c r="G17" s="51">
        <v>1720.043892525</v>
      </c>
      <c r="H17" s="51">
        <v>2.7800375259286016</v>
      </c>
      <c r="I17" s="51">
        <v>48.388305099999997</v>
      </c>
      <c r="J17" s="51">
        <v>0</v>
      </c>
      <c r="K17" s="51">
        <v>5.6606927369999998</v>
      </c>
      <c r="L17" s="51">
        <v>0</v>
      </c>
      <c r="M17" s="51">
        <v>0</v>
      </c>
      <c r="N17" s="51">
        <v>0</v>
      </c>
      <c r="O17" s="49">
        <f t="shared" ref="O17:O23" si="6">SUM(E17:N17)</f>
        <v>4441.0198966989292</v>
      </c>
      <c r="P17" s="49">
        <f t="shared" si="1"/>
        <v>2192.9278966989295</v>
      </c>
      <c r="Q17" s="155">
        <f t="shared" si="4"/>
        <v>35.558300000000003</v>
      </c>
      <c r="R17" s="148">
        <f t="shared" si="2"/>
        <v>444101.98966989288</v>
      </c>
    </row>
    <row r="18" spans="1:18" ht="29.25" customHeight="1" x14ac:dyDescent="0.4">
      <c r="A18" s="90"/>
      <c r="B18" s="42">
        <f t="shared" si="5"/>
        <v>44122</v>
      </c>
      <c r="C18" s="51">
        <v>12489.4</v>
      </c>
      <c r="D18" s="51">
        <v>2248.0919999999996</v>
      </c>
      <c r="E18" s="51">
        <v>2664.129744755</v>
      </c>
      <c r="F18" s="51">
        <v>0</v>
      </c>
      <c r="G18" s="51">
        <v>1720.225023514</v>
      </c>
      <c r="H18" s="51">
        <v>2.7800375259286016</v>
      </c>
      <c r="I18" s="51">
        <v>48.158481799999997</v>
      </c>
      <c r="J18" s="51">
        <v>0</v>
      </c>
      <c r="K18" s="51">
        <v>5.6606927369999998</v>
      </c>
      <c r="L18" s="51">
        <v>0</v>
      </c>
      <c r="M18" s="51">
        <v>0</v>
      </c>
      <c r="N18" s="51">
        <v>0</v>
      </c>
      <c r="O18" s="49">
        <f t="shared" si="6"/>
        <v>4440.9539803319294</v>
      </c>
      <c r="P18" s="49">
        <f t="shared" si="1"/>
        <v>2192.8619803319298</v>
      </c>
      <c r="Q18" s="155">
        <f t="shared" si="4"/>
        <v>35.5578</v>
      </c>
      <c r="R18" s="148">
        <f t="shared" si="2"/>
        <v>444095.39803319296</v>
      </c>
    </row>
    <row r="19" spans="1:18" ht="29.25" customHeight="1" x14ac:dyDescent="0.4">
      <c r="A19" s="90"/>
      <c r="B19" s="42">
        <f t="shared" si="5"/>
        <v>44123</v>
      </c>
      <c r="C19" s="51">
        <v>12489.4</v>
      </c>
      <c r="D19" s="51">
        <v>2248.0919999999996</v>
      </c>
      <c r="E19" s="51">
        <v>2674.112520699</v>
      </c>
      <c r="F19" s="51">
        <v>0</v>
      </c>
      <c r="G19" s="51">
        <v>1720.4061545029999</v>
      </c>
      <c r="H19" s="51">
        <v>2.7800375259286016</v>
      </c>
      <c r="I19" s="51">
        <v>53.7774675</v>
      </c>
      <c r="J19" s="51">
        <v>0</v>
      </c>
      <c r="K19" s="51">
        <v>2.1237680170000002</v>
      </c>
      <c r="L19" s="51">
        <v>0</v>
      </c>
      <c r="M19" s="51">
        <v>0</v>
      </c>
      <c r="N19" s="51">
        <v>0</v>
      </c>
      <c r="O19" s="49">
        <f t="shared" si="6"/>
        <v>4453.1999482449282</v>
      </c>
      <c r="P19" s="49">
        <f t="shared" si="1"/>
        <v>2205.1079482449286</v>
      </c>
      <c r="Q19" s="155">
        <f t="shared" si="4"/>
        <v>35.655799999999999</v>
      </c>
      <c r="R19" s="148">
        <f t="shared" si="2"/>
        <v>445319.99482449278</v>
      </c>
    </row>
    <row r="20" spans="1:18" ht="29.25" customHeight="1" x14ac:dyDescent="0.4">
      <c r="A20" s="90"/>
      <c r="B20" s="42">
        <f t="shared" si="5"/>
        <v>44124</v>
      </c>
      <c r="C20" s="51">
        <v>12489.4</v>
      </c>
      <c r="D20" s="51">
        <v>2248.0919999999996</v>
      </c>
      <c r="E20" s="51">
        <v>2649.095296643</v>
      </c>
      <c r="F20" s="51">
        <v>0</v>
      </c>
      <c r="G20" s="51">
        <v>1720.5872854919999</v>
      </c>
      <c r="H20" s="51">
        <v>2.7800375259286016</v>
      </c>
      <c r="I20" s="51">
        <v>53.931451600000003</v>
      </c>
      <c r="J20" s="51">
        <v>0</v>
      </c>
      <c r="K20" s="51">
        <v>2.1773435969999997</v>
      </c>
      <c r="L20" s="51">
        <v>0</v>
      </c>
      <c r="M20" s="51">
        <v>0</v>
      </c>
      <c r="N20" s="51">
        <v>0</v>
      </c>
      <c r="O20" s="49">
        <f t="shared" si="6"/>
        <v>4428.5714148579282</v>
      </c>
      <c r="P20" s="49">
        <f t="shared" si="1"/>
        <v>2180.4794148579285</v>
      </c>
      <c r="Q20" s="155">
        <f t="shared" si="4"/>
        <v>35.458599999999997</v>
      </c>
      <c r="R20" s="148">
        <f t="shared" si="2"/>
        <v>442857.14148579288</v>
      </c>
    </row>
    <row r="21" spans="1:18" ht="29.25" customHeight="1" x14ac:dyDescent="0.4">
      <c r="A21" s="90"/>
      <c r="B21" s="42">
        <f t="shared" si="5"/>
        <v>44125</v>
      </c>
      <c r="C21" s="51">
        <v>12489.4</v>
      </c>
      <c r="D21" s="51">
        <v>2248.0919999999996</v>
      </c>
      <c r="E21" s="51">
        <v>2739.078072587</v>
      </c>
      <c r="F21" s="51">
        <v>0</v>
      </c>
      <c r="G21" s="51">
        <v>1720.7684164809998</v>
      </c>
      <c r="H21" s="51">
        <v>2.7800375259286016</v>
      </c>
      <c r="I21" s="51">
        <v>51.145791899999999</v>
      </c>
      <c r="J21" s="51">
        <v>0</v>
      </c>
      <c r="K21" s="51">
        <v>2.337917327</v>
      </c>
      <c r="L21" s="51">
        <v>0</v>
      </c>
      <c r="M21" s="51">
        <v>0</v>
      </c>
      <c r="N21" s="51">
        <v>0</v>
      </c>
      <c r="O21" s="49">
        <f t="shared" si="6"/>
        <v>4516.1102358209282</v>
      </c>
      <c r="P21" s="49">
        <f t="shared" si="1"/>
        <v>2268.0182358209286</v>
      </c>
      <c r="Q21" s="155">
        <f>ROUND((O21/C21%),4)</f>
        <v>36.159500000000001</v>
      </c>
      <c r="R21" s="148">
        <f t="shared" si="2"/>
        <v>451611.02358209284</v>
      </c>
    </row>
    <row r="22" spans="1:18" ht="29.25" customHeight="1" x14ac:dyDescent="0.4">
      <c r="A22" s="90"/>
      <c r="B22" s="42">
        <f t="shared" si="5"/>
        <v>44126</v>
      </c>
      <c r="C22" s="51">
        <v>12489.4</v>
      </c>
      <c r="D22" s="51">
        <v>2248.0919999999996</v>
      </c>
      <c r="E22" s="51">
        <v>2785.0608485309999</v>
      </c>
      <c r="F22" s="51">
        <v>0</v>
      </c>
      <c r="G22" s="51">
        <v>1720.9495474699997</v>
      </c>
      <c r="H22" s="51">
        <v>2.7800375259286016</v>
      </c>
      <c r="I22" s="51">
        <v>49.471357599999997</v>
      </c>
      <c r="J22" s="51">
        <v>0</v>
      </c>
      <c r="K22" s="51">
        <v>2.0554226070000001</v>
      </c>
      <c r="L22" s="58">
        <v>0</v>
      </c>
      <c r="M22" s="58">
        <v>0</v>
      </c>
      <c r="N22" s="58">
        <v>0</v>
      </c>
      <c r="O22" s="49">
        <f t="shared" si="6"/>
        <v>4560.3172137339288</v>
      </c>
      <c r="P22" s="49">
        <f t="shared" si="1"/>
        <v>2312.2252137339292</v>
      </c>
      <c r="Q22" s="155">
        <f t="shared" si="4"/>
        <v>36.513500000000001</v>
      </c>
      <c r="R22" s="148">
        <f t="shared" si="2"/>
        <v>456031.72137339285</v>
      </c>
    </row>
    <row r="23" spans="1:18" ht="29.25" customHeight="1" x14ac:dyDescent="0.4">
      <c r="A23" s="90"/>
      <c r="B23" s="42">
        <f t="shared" si="5"/>
        <v>44127</v>
      </c>
      <c r="C23" s="51">
        <v>12489.4</v>
      </c>
      <c r="D23" s="51">
        <v>2248.0919999999996</v>
      </c>
      <c r="E23" s="51">
        <v>2784.0436244749994</v>
      </c>
      <c r="F23" s="51">
        <v>0</v>
      </c>
      <c r="G23" s="51">
        <v>1721.1306784589997</v>
      </c>
      <c r="H23" s="51">
        <v>2.7800375259286016</v>
      </c>
      <c r="I23" s="51">
        <v>47.893541149999997</v>
      </c>
      <c r="J23" s="51">
        <v>0</v>
      </c>
      <c r="K23" s="51">
        <v>1.8832078870000002</v>
      </c>
      <c r="L23" s="51">
        <v>0</v>
      </c>
      <c r="M23" s="51">
        <v>0</v>
      </c>
      <c r="N23" s="51">
        <v>0</v>
      </c>
      <c r="O23" s="49">
        <f t="shared" si="6"/>
        <v>4557.7310894969278</v>
      </c>
      <c r="P23" s="49">
        <f t="shared" si="1"/>
        <v>2309.6390894969281</v>
      </c>
      <c r="Q23" s="155">
        <f t="shared" si="4"/>
        <v>36.492800000000003</v>
      </c>
      <c r="R23" s="148">
        <f t="shared" si="2"/>
        <v>455773.10894969275</v>
      </c>
    </row>
    <row r="24" spans="1:18" ht="29.25" customHeight="1" x14ac:dyDescent="0.4">
      <c r="A24" s="90"/>
      <c r="B24" s="42" t="s">
        <v>4</v>
      </c>
      <c r="C24" s="51">
        <v>0</v>
      </c>
      <c r="D24" s="51">
        <f t="shared" ref="D24:O24" si="7">SUM(D10:D23)</f>
        <v>31473.288000000004</v>
      </c>
      <c r="E24" s="51">
        <f>SUM(E10:E23)</f>
        <v>37452.178131740002</v>
      </c>
      <c r="F24" s="51">
        <f>SUM(F10:F23)</f>
        <v>0</v>
      </c>
      <c r="G24" s="51">
        <f>SUM(G10:G23)</f>
        <v>24079.346578402001</v>
      </c>
      <c r="H24" s="51">
        <f>SUM(H10:H23)</f>
        <v>38.920525363000415</v>
      </c>
      <c r="I24" s="51">
        <f t="shared" ref="I24:K24" si="8">SUM(I10:I23)</f>
        <v>752.11589834999995</v>
      </c>
      <c r="J24" s="51">
        <f t="shared" si="8"/>
        <v>0</v>
      </c>
      <c r="K24" s="51">
        <f t="shared" si="8"/>
        <v>42.817792467999993</v>
      </c>
      <c r="L24" s="51">
        <f t="shared" si="7"/>
        <v>0</v>
      </c>
      <c r="M24" s="51">
        <f t="shared" si="7"/>
        <v>0</v>
      </c>
      <c r="N24" s="51">
        <f t="shared" si="7"/>
        <v>0</v>
      </c>
      <c r="O24" s="49">
        <f t="shared" si="7"/>
        <v>62365.378926322999</v>
      </c>
      <c r="P24" s="49">
        <f>SUM(P10:P23)</f>
        <v>30892.090926323006</v>
      </c>
      <c r="Q24" s="155"/>
    </row>
    <row r="25" spans="1:18" ht="29.25" customHeight="1" x14ac:dyDescent="0.4">
      <c r="A25" s="90"/>
      <c r="B25" s="42" t="s">
        <v>3</v>
      </c>
      <c r="C25" s="51"/>
      <c r="D25" s="51">
        <f t="shared" ref="D25:O25" si="9">AVERAGE(D10:D23)</f>
        <v>2248.0920000000001</v>
      </c>
      <c r="E25" s="51">
        <f>AVERAGE(E10:E23)</f>
        <v>2675.1555808385715</v>
      </c>
      <c r="F25" s="51">
        <v>0</v>
      </c>
      <c r="G25" s="51">
        <f>AVERAGE(G10:G23)</f>
        <v>1719.9533270287143</v>
      </c>
      <c r="H25" s="51">
        <f t="shared" ref="H25:K25" si="10">AVERAGE(H10:H23)</f>
        <v>2.7800375259286012</v>
      </c>
      <c r="I25" s="51">
        <f t="shared" si="10"/>
        <v>53.722564167857136</v>
      </c>
      <c r="J25" s="51"/>
      <c r="K25" s="51">
        <f t="shared" si="10"/>
        <v>3.0584137477142854</v>
      </c>
      <c r="L25" s="51">
        <f t="shared" si="9"/>
        <v>0</v>
      </c>
      <c r="M25" s="51">
        <f t="shared" si="9"/>
        <v>0</v>
      </c>
      <c r="N25" s="51">
        <f t="shared" si="9"/>
        <v>0</v>
      </c>
      <c r="O25" s="49">
        <f t="shared" si="9"/>
        <v>4454.6699233087857</v>
      </c>
      <c r="P25" s="49">
        <f>AVERAGE(P10:P23)</f>
        <v>2206.577923308786</v>
      </c>
      <c r="Q25" s="155"/>
    </row>
    <row r="26" spans="1:18" x14ac:dyDescent="0.4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18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56"/>
    </row>
    <row r="28" spans="1:18" x14ac:dyDescent="0.4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56"/>
    </row>
    <row r="29" spans="1:18" x14ac:dyDescent="0.4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63">
        <v>366572733.5</v>
      </c>
      <c r="M29" s="1"/>
      <c r="N29" s="1"/>
      <c r="O29" s="1"/>
      <c r="P29" s="1"/>
      <c r="Q29" s="156"/>
    </row>
    <row r="30" spans="1:18" x14ac:dyDescent="0.4">
      <c r="B30" s="5"/>
      <c r="C30" s="1"/>
      <c r="D30" s="1"/>
      <c r="E30" s="1"/>
      <c r="F30" s="1"/>
      <c r="G30" s="1"/>
      <c r="H30" s="1"/>
      <c r="I30" s="1"/>
      <c r="J30" s="1"/>
      <c r="K30" s="163">
        <v>112063300</v>
      </c>
      <c r="M30" s="1"/>
      <c r="N30" s="22" t="s">
        <v>35</v>
      </c>
      <c r="O30" s="22"/>
      <c r="P30" s="22"/>
      <c r="Q30" s="156"/>
    </row>
    <row r="31" spans="1:18" x14ac:dyDescent="0.4">
      <c r="B31" s="5"/>
      <c r="C31" s="1"/>
      <c r="D31" s="1"/>
      <c r="E31" s="1"/>
      <c r="F31" s="1"/>
      <c r="G31" s="1"/>
      <c r="H31" s="22"/>
      <c r="I31" s="22"/>
      <c r="J31" s="22"/>
      <c r="K31" s="163">
        <v>299378</v>
      </c>
      <c r="M31" s="22"/>
      <c r="N31" s="22"/>
      <c r="O31" s="22"/>
      <c r="P31" s="22"/>
      <c r="Q31" s="156"/>
    </row>
    <row r="32" spans="1:18" x14ac:dyDescent="0.4">
      <c r="B32" s="5"/>
      <c r="C32" s="1"/>
      <c r="D32" s="1"/>
      <c r="E32" s="1"/>
      <c r="F32" s="1"/>
      <c r="G32" s="1"/>
      <c r="H32" s="22"/>
      <c r="I32" s="22"/>
      <c r="J32" s="22"/>
      <c r="K32" s="22">
        <f>SUM(K29:K31)/10^7</f>
        <v>47.893541149999997</v>
      </c>
      <c r="L32" s="22"/>
      <c r="M32" s="22"/>
      <c r="N32" s="22"/>
      <c r="O32" s="22"/>
      <c r="P32" s="22"/>
    </row>
    <row r="33" spans="2:16" x14ac:dyDescent="0.4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</row>
    <row r="34" spans="2:16" x14ac:dyDescent="0.4">
      <c r="B34" s="5" t="s">
        <v>8</v>
      </c>
      <c r="H34" s="144"/>
      <c r="N34" s="22" t="s">
        <v>10</v>
      </c>
    </row>
    <row r="35" spans="2:16" x14ac:dyDescent="0.4">
      <c r="B35" s="14"/>
      <c r="H35" s="144"/>
    </row>
    <row r="36" spans="2:16" x14ac:dyDescent="0.4">
      <c r="B36" s="14"/>
      <c r="H36" s="144"/>
    </row>
    <row r="37" spans="2:16" x14ac:dyDescent="0.4">
      <c r="B37" s="1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3"/>
    <pageSetUpPr fitToPage="1"/>
  </sheetPr>
  <dimension ref="B1:Q37"/>
  <sheetViews>
    <sheetView showGridLines="0" topLeftCell="A10" zoomScale="55" zoomScaleNormal="55" workbookViewId="0">
      <selection activeCell="J8" sqref="J8"/>
    </sheetView>
  </sheetViews>
  <sheetFormatPr defaultRowHeight="15" x14ac:dyDescent="0.25"/>
  <cols>
    <col min="2" max="2" width="17.7109375" customWidth="1"/>
    <col min="3" max="3" width="2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30.85546875" customWidth="1"/>
    <col min="9" max="9" width="11.5703125" customWidth="1"/>
    <col min="10" max="10" width="12.85546875" customWidth="1"/>
    <col min="11" max="11" width="23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5.5703125" customWidth="1"/>
  </cols>
  <sheetData>
    <row r="1" spans="2:17" ht="23.25" x14ac:dyDescent="0.35">
      <c r="B1" s="45" t="s">
        <v>36</v>
      </c>
      <c r="C1" s="1"/>
      <c r="D1" s="1"/>
      <c r="E1" s="8"/>
      <c r="F1" s="25" t="s">
        <v>19</v>
      </c>
      <c r="G1" s="29"/>
      <c r="H1" s="29"/>
      <c r="I1" s="29"/>
      <c r="J1" s="29"/>
      <c r="K1" s="29"/>
      <c r="L1" s="30"/>
      <c r="M1" s="31"/>
      <c r="N1" s="8"/>
      <c r="O1" s="8"/>
      <c r="P1" s="8"/>
      <c r="Q1" s="1"/>
    </row>
    <row r="2" spans="2:17" ht="23.25" x14ac:dyDescent="0.35">
      <c r="B2" s="45" t="s">
        <v>1</v>
      </c>
      <c r="C2" s="1"/>
      <c r="D2" s="1"/>
      <c r="E2" s="8"/>
      <c r="F2" s="26" t="s">
        <v>20</v>
      </c>
      <c r="G2" s="29"/>
      <c r="H2" s="29"/>
      <c r="I2" s="29"/>
      <c r="J2" s="29"/>
      <c r="K2" s="29"/>
      <c r="L2" s="30"/>
      <c r="M2" s="31"/>
      <c r="N2" s="8"/>
      <c r="O2" s="8"/>
      <c r="P2" s="8"/>
      <c r="Q2" s="1"/>
    </row>
    <row r="3" spans="2:17" ht="21" x14ac:dyDescent="0.35">
      <c r="B3" s="45" t="s">
        <v>52</v>
      </c>
      <c r="C3" s="1"/>
      <c r="D3" s="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"/>
    </row>
    <row r="4" spans="2:17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56</v>
      </c>
      <c r="H4" s="2"/>
      <c r="I4" s="2"/>
      <c r="J4" s="2"/>
      <c r="K4" s="2"/>
      <c r="L4" s="2"/>
      <c r="M4" s="2"/>
      <c r="N4" s="2" t="s">
        <v>45</v>
      </c>
      <c r="O4" s="2"/>
      <c r="P4" s="2"/>
      <c r="Q4" s="3"/>
    </row>
    <row r="5" spans="2:17" ht="21" x14ac:dyDescent="0.35">
      <c r="B5" s="45" t="s">
        <v>50</v>
      </c>
      <c r="C5" s="1"/>
      <c r="D5" s="3"/>
      <c r="E5" s="2"/>
      <c r="F5" s="11"/>
      <c r="G5" s="11"/>
      <c r="H5" s="11"/>
      <c r="I5" s="11"/>
      <c r="J5" s="11"/>
      <c r="K5" s="11"/>
      <c r="L5" s="2"/>
      <c r="M5" s="2"/>
      <c r="N5" s="2"/>
      <c r="O5" s="2"/>
      <c r="P5" s="2"/>
      <c r="Q5" s="3"/>
    </row>
    <row r="6" spans="2:17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2:17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2:17" s="33" customFormat="1" ht="84" x14ac:dyDescent="0.25">
      <c r="B8" s="34" t="s">
        <v>21</v>
      </c>
      <c r="C8" s="35" t="s">
        <v>57</v>
      </c>
      <c r="D8" s="35" t="s">
        <v>23</v>
      </c>
      <c r="E8" s="34" t="s">
        <v>24</v>
      </c>
      <c r="F8" s="34" t="s">
        <v>25</v>
      </c>
      <c r="G8" s="34" t="s">
        <v>26</v>
      </c>
      <c r="H8" s="53" t="s">
        <v>27</v>
      </c>
      <c r="I8" s="54" t="s">
        <v>28</v>
      </c>
      <c r="J8" s="53" t="s">
        <v>15</v>
      </c>
      <c r="K8" s="57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2:17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2:17" ht="29.25" customHeight="1" x14ac:dyDescent="0.35">
      <c r="B10" s="42">
        <v>43246</v>
      </c>
      <c r="C10" s="51">
        <v>6588.84</v>
      </c>
      <c r="D10" s="49">
        <f t="shared" ref="D10:D23" si="0">C10*19.5%</f>
        <v>1284.8238000000001</v>
      </c>
      <c r="E10" s="51">
        <v>91.662705992000014</v>
      </c>
      <c r="F10" s="51">
        <v>0</v>
      </c>
      <c r="G10" s="51">
        <v>1656.6416980209999</v>
      </c>
      <c r="H10" s="51">
        <v>30.219164285714289</v>
      </c>
      <c r="I10" s="51">
        <v>14.07</v>
      </c>
      <c r="J10" s="51">
        <v>0</v>
      </c>
      <c r="K10" s="51">
        <v>0.23733727499999999</v>
      </c>
      <c r="L10" s="51">
        <v>0</v>
      </c>
      <c r="M10" s="51">
        <v>0</v>
      </c>
      <c r="N10" s="51">
        <v>0</v>
      </c>
      <c r="O10" s="49">
        <f>SUM(E10:N10)</f>
        <v>1792.8309055737141</v>
      </c>
      <c r="P10" s="49">
        <f>O10-D10</f>
        <v>508.00710557371394</v>
      </c>
      <c r="Q10" s="7"/>
    </row>
    <row r="11" spans="2:17" ht="29.25" customHeight="1" x14ac:dyDescent="0.35">
      <c r="B11" s="42">
        <f>B10+1</f>
        <v>43247</v>
      </c>
      <c r="C11" s="51">
        <v>6588.84</v>
      </c>
      <c r="D11" s="49">
        <f t="shared" si="0"/>
        <v>1284.8238000000001</v>
      </c>
      <c r="E11" s="51">
        <v>91.661365168000003</v>
      </c>
      <c r="F11" s="51">
        <v>0</v>
      </c>
      <c r="G11" s="51">
        <v>1656.919465748</v>
      </c>
      <c r="H11" s="51">
        <v>30.219164285714289</v>
      </c>
      <c r="I11" s="51">
        <v>14.070108299999999</v>
      </c>
      <c r="J11" s="51">
        <v>0</v>
      </c>
      <c r="K11" s="51">
        <v>0.23733727499999999</v>
      </c>
      <c r="L11" s="51">
        <v>0</v>
      </c>
      <c r="M11" s="51">
        <v>0</v>
      </c>
      <c r="N11" s="51">
        <v>0</v>
      </c>
      <c r="O11" s="49">
        <f t="shared" ref="O11:O23" si="1">SUM(E11:N11)</f>
        <v>1793.1074407767142</v>
      </c>
      <c r="P11" s="49">
        <f t="shared" ref="P11:P23" si="2">O11-D11</f>
        <v>508.28364077671404</v>
      </c>
      <c r="Q11" s="7"/>
    </row>
    <row r="12" spans="2:17" ht="29.25" customHeight="1" x14ac:dyDescent="0.35">
      <c r="B12" s="42">
        <f>B11+1</f>
        <v>43248</v>
      </c>
      <c r="C12" s="51">
        <v>6588.84</v>
      </c>
      <c r="D12" s="49">
        <f t="shared" si="0"/>
        <v>1284.8238000000001</v>
      </c>
      <c r="E12" s="51">
        <v>91.660024343999993</v>
      </c>
      <c r="F12" s="51">
        <v>0</v>
      </c>
      <c r="G12" s="51">
        <v>1657.1972334740001</v>
      </c>
      <c r="H12" s="51">
        <v>30.219164285714289</v>
      </c>
      <c r="I12" s="51">
        <v>8.3665474</v>
      </c>
      <c r="J12" s="51">
        <v>0</v>
      </c>
      <c r="K12" s="51">
        <v>0.23733727499999999</v>
      </c>
      <c r="L12" s="51">
        <v>0</v>
      </c>
      <c r="M12" s="51">
        <v>0</v>
      </c>
      <c r="N12" s="51">
        <v>0</v>
      </c>
      <c r="O12" s="49">
        <f t="shared" si="1"/>
        <v>1787.6803067787143</v>
      </c>
      <c r="P12" s="49">
        <f t="shared" si="2"/>
        <v>502.85650677871422</v>
      </c>
      <c r="Q12" s="7"/>
    </row>
    <row r="13" spans="2:17" ht="29.25" customHeight="1" x14ac:dyDescent="0.35">
      <c r="B13" s="42">
        <f t="shared" ref="B13:B23" si="3">B12+1</f>
        <v>43249</v>
      </c>
      <c r="C13" s="51">
        <v>6588.84</v>
      </c>
      <c r="D13" s="49">
        <f t="shared" si="0"/>
        <v>1284.8238000000001</v>
      </c>
      <c r="E13" s="51">
        <v>91.658683520000011</v>
      </c>
      <c r="F13" s="51">
        <v>0</v>
      </c>
      <c r="G13" s="51">
        <v>1657.4750012</v>
      </c>
      <c r="H13" s="51">
        <v>30.219164285714289</v>
      </c>
      <c r="I13" s="51">
        <v>6.7875538999999998</v>
      </c>
      <c r="J13" s="51">
        <v>0</v>
      </c>
      <c r="K13" s="51">
        <v>0.28149087499999997</v>
      </c>
      <c r="L13" s="51">
        <v>0</v>
      </c>
      <c r="M13" s="51">
        <v>0</v>
      </c>
      <c r="N13" s="51">
        <v>0</v>
      </c>
      <c r="O13" s="49">
        <f t="shared" si="1"/>
        <v>1786.4218937807141</v>
      </c>
      <c r="P13" s="49">
        <f t="shared" si="2"/>
        <v>501.59809378071395</v>
      </c>
      <c r="Q13" s="7"/>
    </row>
    <row r="14" spans="2:17" ht="29.25" customHeight="1" x14ac:dyDescent="0.35">
      <c r="B14" s="42">
        <f t="shared" si="3"/>
        <v>43250</v>
      </c>
      <c r="C14" s="51">
        <v>6588.84</v>
      </c>
      <c r="D14" s="49">
        <f t="shared" si="0"/>
        <v>1284.8238000000001</v>
      </c>
      <c r="E14" s="51">
        <v>91.657342696000001</v>
      </c>
      <c r="F14" s="51">
        <v>0</v>
      </c>
      <c r="G14" s="51">
        <v>1598.2358012310001</v>
      </c>
      <c r="H14" s="51">
        <v>30.219164285714289</v>
      </c>
      <c r="I14" s="51">
        <v>7.3080042000000001</v>
      </c>
      <c r="J14" s="51">
        <v>0</v>
      </c>
      <c r="K14" s="51">
        <v>0.28149087499999997</v>
      </c>
      <c r="L14" s="51">
        <v>0</v>
      </c>
      <c r="M14" s="51">
        <v>0</v>
      </c>
      <c r="N14" s="51">
        <v>0</v>
      </c>
      <c r="O14" s="49">
        <f t="shared" si="1"/>
        <v>1727.701803287714</v>
      </c>
      <c r="P14" s="49">
        <f t="shared" si="2"/>
        <v>442.87800328771391</v>
      </c>
      <c r="Q14" s="7"/>
    </row>
    <row r="15" spans="2:17" ht="29.25" customHeight="1" x14ac:dyDescent="0.35">
      <c r="B15" s="42">
        <f t="shared" si="3"/>
        <v>43251</v>
      </c>
      <c r="C15" s="51">
        <v>6588.84</v>
      </c>
      <c r="D15" s="49">
        <f t="shared" si="0"/>
        <v>1284.8238000000001</v>
      </c>
      <c r="E15" s="51">
        <v>91.656001872000004</v>
      </c>
      <c r="F15" s="51">
        <v>0</v>
      </c>
      <c r="G15" s="51">
        <v>1492.9368978650004</v>
      </c>
      <c r="H15" s="51">
        <v>30.219164285714289</v>
      </c>
      <c r="I15" s="51">
        <v>8.5755944999999993</v>
      </c>
      <c r="J15" s="51">
        <v>0</v>
      </c>
      <c r="K15" s="51">
        <v>0.28149087499999997</v>
      </c>
      <c r="L15" s="51">
        <v>0</v>
      </c>
      <c r="M15" s="51">
        <v>0</v>
      </c>
      <c r="N15" s="51">
        <v>0</v>
      </c>
      <c r="O15" s="49">
        <f t="shared" si="1"/>
        <v>1623.6691493977146</v>
      </c>
      <c r="P15" s="49">
        <f t="shared" si="2"/>
        <v>338.84534939771447</v>
      </c>
      <c r="Q15" s="7"/>
    </row>
    <row r="16" spans="2:17" ht="29.25" customHeight="1" x14ac:dyDescent="0.35">
      <c r="B16" s="42">
        <f t="shared" si="3"/>
        <v>43252</v>
      </c>
      <c r="C16" s="51">
        <v>6588.84</v>
      </c>
      <c r="D16" s="49">
        <f t="shared" si="0"/>
        <v>1284.8238000000001</v>
      </c>
      <c r="E16" s="51">
        <v>91.654661048000008</v>
      </c>
      <c r="F16" s="51">
        <v>0</v>
      </c>
      <c r="G16" s="51">
        <v>1494.7174591970004</v>
      </c>
      <c r="H16" s="51">
        <v>30.219164285714289</v>
      </c>
      <c r="I16" s="51">
        <v>5.8758331000000004</v>
      </c>
      <c r="J16" s="51">
        <v>0</v>
      </c>
      <c r="K16" s="51">
        <v>0.28149087499999997</v>
      </c>
      <c r="L16" s="51">
        <v>0</v>
      </c>
      <c r="M16" s="51">
        <v>0</v>
      </c>
      <c r="N16" s="51">
        <v>0</v>
      </c>
      <c r="O16" s="49">
        <f t="shared" si="1"/>
        <v>1622.7486085057144</v>
      </c>
      <c r="P16" s="49">
        <f t="shared" si="2"/>
        <v>337.92480850571428</v>
      </c>
      <c r="Q16" s="7"/>
    </row>
    <row r="17" spans="2:17" ht="29.25" customHeight="1" x14ac:dyDescent="0.35">
      <c r="B17" s="42">
        <f t="shared" si="3"/>
        <v>43253</v>
      </c>
      <c r="C17" s="51">
        <v>6588.84</v>
      </c>
      <c r="D17" s="49">
        <f t="shared" si="0"/>
        <v>1284.8238000000001</v>
      </c>
      <c r="E17" s="51">
        <v>91.653320223999998</v>
      </c>
      <c r="F17" s="51">
        <v>0</v>
      </c>
      <c r="G17" s="51">
        <v>1494.9675701219996</v>
      </c>
      <c r="H17" s="51">
        <v>30.219164285714289</v>
      </c>
      <c r="I17" s="51">
        <v>5.2595178000000002</v>
      </c>
      <c r="J17" s="51">
        <v>0</v>
      </c>
      <c r="K17" s="51">
        <v>0.28149087499999997</v>
      </c>
      <c r="L17" s="51">
        <v>0</v>
      </c>
      <c r="M17" s="51">
        <v>0</v>
      </c>
      <c r="N17" s="51">
        <v>0</v>
      </c>
      <c r="O17" s="49">
        <f t="shared" si="1"/>
        <v>1622.3810633067137</v>
      </c>
      <c r="P17" s="49">
        <f t="shared" si="2"/>
        <v>337.55726330671359</v>
      </c>
      <c r="Q17" s="7"/>
    </row>
    <row r="18" spans="2:17" ht="29.25" customHeight="1" x14ac:dyDescent="0.35">
      <c r="B18" s="42">
        <f t="shared" si="3"/>
        <v>43254</v>
      </c>
      <c r="C18" s="51">
        <v>6588.84</v>
      </c>
      <c r="D18" s="49">
        <f t="shared" si="0"/>
        <v>1284.8238000000001</v>
      </c>
      <c r="E18" s="51">
        <v>91.651979400000002</v>
      </c>
      <c r="F18" s="51">
        <v>0</v>
      </c>
      <c r="G18" s="51">
        <v>1495.2176810489996</v>
      </c>
      <c r="H18" s="51">
        <v>30.219164285714289</v>
      </c>
      <c r="I18" s="51">
        <v>5.2595178000000002</v>
      </c>
      <c r="J18" s="51">
        <v>0</v>
      </c>
      <c r="K18" s="51">
        <v>0.28149087499999997</v>
      </c>
      <c r="L18" s="51">
        <v>0</v>
      </c>
      <c r="M18" s="51">
        <v>0</v>
      </c>
      <c r="N18" s="51">
        <v>0</v>
      </c>
      <c r="O18" s="49">
        <f t="shared" si="1"/>
        <v>1622.6298334097137</v>
      </c>
      <c r="P18" s="49">
        <f t="shared" si="2"/>
        <v>337.80603340971356</v>
      </c>
      <c r="Q18" s="7"/>
    </row>
    <row r="19" spans="2:17" ht="29.25" customHeight="1" x14ac:dyDescent="0.35">
      <c r="B19" s="42">
        <f t="shared" si="3"/>
        <v>43255</v>
      </c>
      <c r="C19" s="51">
        <v>6588.84</v>
      </c>
      <c r="D19" s="49">
        <f t="shared" si="0"/>
        <v>1284.8238000000001</v>
      </c>
      <c r="E19" s="51">
        <v>91.650638576000006</v>
      </c>
      <c r="F19" s="51">
        <v>0</v>
      </c>
      <c r="G19" s="51">
        <v>1495.4677919720002</v>
      </c>
      <c r="H19" s="51">
        <v>30.219164285714289</v>
      </c>
      <c r="I19" s="51">
        <v>5.9186882000000001</v>
      </c>
      <c r="J19" s="51">
        <v>0</v>
      </c>
      <c r="K19" s="51">
        <v>0.28149087499999997</v>
      </c>
      <c r="L19" s="51">
        <v>0</v>
      </c>
      <c r="M19" s="51">
        <v>0</v>
      </c>
      <c r="N19" s="51">
        <v>0</v>
      </c>
      <c r="O19" s="49">
        <f t="shared" si="1"/>
        <v>1623.5377739087141</v>
      </c>
      <c r="P19" s="49">
        <f t="shared" si="2"/>
        <v>338.71397390871402</v>
      </c>
      <c r="Q19" s="7"/>
    </row>
    <row r="20" spans="2:17" ht="29.25" customHeight="1" x14ac:dyDescent="0.35">
      <c r="B20" s="42">
        <f t="shared" si="3"/>
        <v>43256</v>
      </c>
      <c r="C20" s="51">
        <v>6588.84</v>
      </c>
      <c r="D20" s="49">
        <f t="shared" si="0"/>
        <v>1284.8238000000001</v>
      </c>
      <c r="E20" s="51">
        <v>91.649297751999995</v>
      </c>
      <c r="F20" s="51">
        <v>0</v>
      </c>
      <c r="G20" s="51">
        <v>1495.7179028999999</v>
      </c>
      <c r="H20" s="51">
        <v>30.219164285714289</v>
      </c>
      <c r="I20" s="51">
        <v>9.9166257000000009</v>
      </c>
      <c r="J20" s="51">
        <v>0</v>
      </c>
      <c r="K20" s="51">
        <v>0.28149087499999997</v>
      </c>
      <c r="L20" s="51">
        <v>0</v>
      </c>
      <c r="M20" s="51">
        <v>0</v>
      </c>
      <c r="N20" s="51">
        <v>0</v>
      </c>
      <c r="O20" s="49">
        <f t="shared" si="1"/>
        <v>1627.7844815127139</v>
      </c>
      <c r="P20" s="49">
        <f t="shared" si="2"/>
        <v>342.96068151271379</v>
      </c>
      <c r="Q20" s="7"/>
    </row>
    <row r="21" spans="2:17" ht="29.25" customHeight="1" x14ac:dyDescent="0.35">
      <c r="B21" s="42">
        <f t="shared" si="3"/>
        <v>43257</v>
      </c>
      <c r="C21" s="51">
        <v>6588.84</v>
      </c>
      <c r="D21" s="49">
        <f t="shared" si="0"/>
        <v>1284.8238000000001</v>
      </c>
      <c r="E21" s="51">
        <v>91.647956927999999</v>
      </c>
      <c r="F21" s="51">
        <v>0</v>
      </c>
      <c r="G21" s="51">
        <v>1495.9680138230001</v>
      </c>
      <c r="H21" s="51">
        <v>30.219164285714289</v>
      </c>
      <c r="I21" s="51">
        <v>14.4367643</v>
      </c>
      <c r="J21" s="51">
        <v>0</v>
      </c>
      <c r="K21" s="51">
        <v>0.28149087499999997</v>
      </c>
      <c r="L21" s="51">
        <v>0</v>
      </c>
      <c r="M21" s="51">
        <v>0</v>
      </c>
      <c r="N21" s="51">
        <v>0</v>
      </c>
      <c r="O21" s="49">
        <f t="shared" si="1"/>
        <v>1632.5533902117143</v>
      </c>
      <c r="P21" s="49">
        <f t="shared" si="2"/>
        <v>347.72959021171414</v>
      </c>
      <c r="Q21" s="7"/>
    </row>
    <row r="22" spans="2:17" ht="29.25" customHeight="1" x14ac:dyDescent="0.35">
      <c r="B22" s="42">
        <f t="shared" si="3"/>
        <v>43258</v>
      </c>
      <c r="C22" s="51">
        <v>6588.84</v>
      </c>
      <c r="D22" s="49">
        <f t="shared" si="0"/>
        <v>1284.8238000000001</v>
      </c>
      <c r="E22" s="51">
        <v>91.646616104000003</v>
      </c>
      <c r="F22" s="51">
        <v>0</v>
      </c>
      <c r="G22" s="51">
        <v>1458.813449363</v>
      </c>
      <c r="H22" s="51">
        <v>30.219164285714289</v>
      </c>
      <c r="I22" s="51">
        <v>20.204233899999998</v>
      </c>
      <c r="J22" s="51">
        <v>0</v>
      </c>
      <c r="K22" s="51">
        <v>0.28149087499999997</v>
      </c>
      <c r="L22" s="51">
        <v>0</v>
      </c>
      <c r="M22" s="51">
        <v>0</v>
      </c>
      <c r="N22" s="51">
        <v>0</v>
      </c>
      <c r="O22" s="49">
        <f t="shared" si="1"/>
        <v>1601.1649545277141</v>
      </c>
      <c r="P22" s="49">
        <f t="shared" si="2"/>
        <v>316.34115452771402</v>
      </c>
      <c r="Q22" s="7"/>
    </row>
    <row r="23" spans="2:17" ht="29.25" customHeight="1" x14ac:dyDescent="0.35">
      <c r="B23" s="42">
        <f t="shared" si="3"/>
        <v>43259</v>
      </c>
      <c r="C23" s="51">
        <v>6588.84</v>
      </c>
      <c r="D23" s="49">
        <f t="shared" si="0"/>
        <v>1284.8238000000001</v>
      </c>
      <c r="E23" s="51">
        <v>91.645275279999993</v>
      </c>
      <c r="F23" s="51">
        <v>0</v>
      </c>
      <c r="G23" s="51">
        <v>1459.0588348989997</v>
      </c>
      <c r="H23" s="51">
        <v>30.219164285714289</v>
      </c>
      <c r="I23" s="51">
        <v>27.024112550000002</v>
      </c>
      <c r="J23" s="51">
        <v>0</v>
      </c>
      <c r="K23" s="51">
        <v>0.28149087499999997</v>
      </c>
      <c r="L23" s="51">
        <v>0</v>
      </c>
      <c r="M23" s="51">
        <v>0</v>
      </c>
      <c r="N23" s="51">
        <v>0</v>
      </c>
      <c r="O23" s="49">
        <f t="shared" si="1"/>
        <v>1608.2288778897139</v>
      </c>
      <c r="P23" s="49">
        <f t="shared" si="2"/>
        <v>323.40507788971377</v>
      </c>
      <c r="Q23" s="7"/>
    </row>
    <row r="24" spans="2:17" ht="29.25" customHeight="1" x14ac:dyDescent="0.35">
      <c r="B24" s="41" t="s">
        <v>4</v>
      </c>
      <c r="C24" s="10"/>
      <c r="D24" s="50">
        <f t="shared" ref="D24:P24" si="4">SUM(D10:D23)</f>
        <v>17987.533199999998</v>
      </c>
      <c r="E24" s="50">
        <f t="shared" si="4"/>
        <v>1283.155868904</v>
      </c>
      <c r="F24" s="50">
        <f t="shared" si="4"/>
        <v>0</v>
      </c>
      <c r="G24" s="50">
        <f t="shared" si="4"/>
        <v>21609.334800863999</v>
      </c>
      <c r="H24" s="50">
        <f t="shared" si="4"/>
        <v>423.06829999999997</v>
      </c>
      <c r="I24" s="50">
        <f t="shared" si="4"/>
        <v>153.07310165000001</v>
      </c>
      <c r="J24" s="50">
        <f t="shared" si="4"/>
        <v>0</v>
      </c>
      <c r="K24" s="50">
        <f t="shared" si="4"/>
        <v>3.8084114499999986</v>
      </c>
      <c r="L24" s="50">
        <f t="shared" si="4"/>
        <v>0</v>
      </c>
      <c r="M24" s="50">
        <f t="shared" si="4"/>
        <v>0</v>
      </c>
      <c r="N24" s="50">
        <f t="shared" si="4"/>
        <v>0</v>
      </c>
      <c r="O24" s="50">
        <f t="shared" si="4"/>
        <v>23472.440482867994</v>
      </c>
      <c r="P24" s="50">
        <f t="shared" si="4"/>
        <v>5484.9072828679955</v>
      </c>
      <c r="Q24" s="7"/>
    </row>
    <row r="25" spans="2:17" ht="29.25" customHeight="1" x14ac:dyDescent="0.35">
      <c r="B25" s="41" t="s">
        <v>3</v>
      </c>
      <c r="C25" s="10"/>
      <c r="D25" s="50">
        <f t="shared" ref="D25:P25" si="5">AVERAGE(D10:D23)</f>
        <v>1284.8237999999999</v>
      </c>
      <c r="E25" s="50">
        <f t="shared" si="5"/>
        <v>91.653990636000003</v>
      </c>
      <c r="F25" s="50">
        <f t="shared" si="5"/>
        <v>0</v>
      </c>
      <c r="G25" s="50">
        <f t="shared" si="5"/>
        <v>1543.5239143474284</v>
      </c>
      <c r="H25" s="50">
        <f t="shared" si="5"/>
        <v>30.219164285714282</v>
      </c>
      <c r="I25" s="50">
        <f t="shared" si="5"/>
        <v>10.933792975000001</v>
      </c>
      <c r="J25" s="50">
        <f t="shared" si="5"/>
        <v>0</v>
      </c>
      <c r="K25" s="50">
        <f t="shared" si="5"/>
        <v>0.27202938928571418</v>
      </c>
      <c r="L25" s="50">
        <f t="shared" si="5"/>
        <v>0</v>
      </c>
      <c r="M25" s="50">
        <f t="shared" si="5"/>
        <v>0</v>
      </c>
      <c r="N25" s="50">
        <f t="shared" si="5"/>
        <v>0</v>
      </c>
      <c r="O25" s="50">
        <f t="shared" si="5"/>
        <v>1676.6028916334283</v>
      </c>
      <c r="P25" s="50">
        <f t="shared" si="5"/>
        <v>391.77909163342827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1"/>
      <c r="G31" s="1"/>
      <c r="H31" s="22"/>
      <c r="I31" s="22"/>
      <c r="J31" s="22"/>
      <c r="K31" s="22"/>
      <c r="L31" s="22"/>
      <c r="M31" s="22"/>
      <c r="N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1"/>
      <c r="G32" s="1"/>
      <c r="H32" s="22"/>
      <c r="I32" s="2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95" top="0.75" bottom="0.75" header="0.3" footer="0.3"/>
  <pageSetup paperSize="9" scale="40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A9" zoomScale="60" zoomScaleNormal="60" workbookViewId="0">
      <selection activeCell="H20" sqref="H20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</cols>
  <sheetData>
    <row r="1" spans="1:18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18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161">
        <f>C10*18/100</f>
        <v>2143.5695999999998</v>
      </c>
      <c r="M2" s="84"/>
      <c r="N2" s="85"/>
      <c r="O2" s="85"/>
      <c r="P2" s="85"/>
    </row>
    <row r="3" spans="1:18" x14ac:dyDescent="0.4">
      <c r="B3" s="45" t="s">
        <v>52</v>
      </c>
      <c r="C3" s="1"/>
      <c r="D3" s="1"/>
      <c r="E3" s="85"/>
      <c r="F3" s="8"/>
      <c r="G3" s="8"/>
      <c r="H3" s="8"/>
      <c r="I3" s="8"/>
      <c r="J3" s="8"/>
      <c r="K3" s="85"/>
      <c r="L3" s="8"/>
      <c r="M3" s="8"/>
      <c r="N3" s="8"/>
      <c r="O3" s="8"/>
      <c r="P3" s="85"/>
    </row>
    <row r="4" spans="1:18" ht="22.5" customHeight="1" x14ac:dyDescent="0.45">
      <c r="B4" s="46" t="s">
        <v>13</v>
      </c>
      <c r="C4" s="1"/>
      <c r="D4" s="17"/>
      <c r="E4" s="15"/>
      <c r="F4" s="15"/>
      <c r="G4" s="47" t="s">
        <v>184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18" x14ac:dyDescent="0.4">
      <c r="B5" s="45" t="s">
        <v>50</v>
      </c>
      <c r="C5" s="1"/>
      <c r="D5" s="157"/>
      <c r="E5" s="158"/>
      <c r="F5" s="11"/>
      <c r="G5" s="11"/>
      <c r="H5" s="11"/>
      <c r="I5" s="100"/>
      <c r="J5" s="11"/>
      <c r="K5" s="100"/>
      <c r="L5" s="2"/>
      <c r="M5" s="2"/>
      <c r="N5" s="2"/>
      <c r="O5" s="2"/>
      <c r="P5" s="2"/>
      <c r="Q5" s="149"/>
    </row>
    <row r="6" spans="1:18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18" x14ac:dyDescent="0.4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18" s="33" customFormat="1" ht="126" customHeight="1" x14ac:dyDescent="0.25">
      <c r="B8" s="34" t="s">
        <v>21</v>
      </c>
      <c r="C8" s="164" t="s">
        <v>185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18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18" ht="29.25" customHeight="1" x14ac:dyDescent="0.4">
      <c r="B10" s="42">
        <v>44128</v>
      </c>
      <c r="C10" s="51">
        <v>11908.72</v>
      </c>
      <c r="D10" s="51">
        <v>2143.5695999999998</v>
      </c>
      <c r="E10" s="51">
        <v>2829.0264004190003</v>
      </c>
      <c r="F10" s="51"/>
      <c r="G10" s="51">
        <v>1721.3118094479998</v>
      </c>
      <c r="H10" s="51">
        <v>2.3408092560714442</v>
      </c>
      <c r="I10" s="51">
        <v>47.254570350000002</v>
      </c>
      <c r="J10" s="51">
        <v>0</v>
      </c>
      <c r="K10" s="51">
        <v>1.8832078870000002</v>
      </c>
      <c r="L10" s="51">
        <v>0</v>
      </c>
      <c r="M10" s="51">
        <v>0</v>
      </c>
      <c r="N10" s="51">
        <v>0</v>
      </c>
      <c r="O10" s="49">
        <f t="shared" ref="O10" si="0">SUM(E10:N10)</f>
        <v>4601.8167973600712</v>
      </c>
      <c r="P10" s="49">
        <f t="shared" ref="P10:P16" si="1">O10-D10</f>
        <v>2458.2471973600714</v>
      </c>
      <c r="Q10" s="155">
        <f>ROUND((O10/C10%),4)</f>
        <v>38.642400000000002</v>
      </c>
      <c r="R10" s="148">
        <f t="shared" ref="R10:R23" si="2">(O10*10^7)/10^5</f>
        <v>460181.67973600706</v>
      </c>
    </row>
    <row r="11" spans="1:18" ht="29.25" customHeight="1" x14ac:dyDescent="0.4">
      <c r="B11" s="42">
        <f>B10+1</f>
        <v>44129</v>
      </c>
      <c r="C11" s="51">
        <v>11908.72</v>
      </c>
      <c r="D11" s="51">
        <v>2143.5695999999998</v>
      </c>
      <c r="E11" s="51">
        <v>2829.0091763629998</v>
      </c>
      <c r="F11" s="51"/>
      <c r="G11" s="51">
        <v>1721.4929404379998</v>
      </c>
      <c r="H11" s="51">
        <v>2.3408092560714442</v>
      </c>
      <c r="I11" s="51">
        <v>46.849130350000003</v>
      </c>
      <c r="J11" s="51">
        <v>0</v>
      </c>
      <c r="K11" s="51">
        <v>1.8832078870000002</v>
      </c>
      <c r="L11" s="51">
        <v>0</v>
      </c>
      <c r="M11" s="51">
        <v>0</v>
      </c>
      <c r="N11" s="51">
        <v>0</v>
      </c>
      <c r="O11" s="49">
        <f t="shared" ref="O11:O16" si="3">SUM(E11:N11)</f>
        <v>4601.5752642940715</v>
      </c>
      <c r="P11" s="49">
        <f t="shared" si="1"/>
        <v>2458.0056642940717</v>
      </c>
      <c r="Q11" s="155">
        <f>ROUND((O11/C11%),4)</f>
        <v>38.6404</v>
      </c>
      <c r="R11" s="148">
        <f t="shared" si="2"/>
        <v>460157.52642940712</v>
      </c>
    </row>
    <row r="12" spans="1:18" ht="29.25" customHeight="1" x14ac:dyDescent="0.4">
      <c r="B12" s="42">
        <f>B11+1</f>
        <v>44130</v>
      </c>
      <c r="C12" s="51">
        <v>11908.72</v>
      </c>
      <c r="D12" s="51">
        <v>2143.5695999999998</v>
      </c>
      <c r="E12" s="51">
        <v>2848.9906554630002</v>
      </c>
      <c r="F12" s="51"/>
      <c r="G12" s="51">
        <v>1721.621492646</v>
      </c>
      <c r="H12" s="51">
        <v>2.3408092560714442</v>
      </c>
      <c r="I12" s="51">
        <v>47.365000549999998</v>
      </c>
      <c r="J12" s="51">
        <v>0</v>
      </c>
      <c r="K12" s="51">
        <v>1.963207887</v>
      </c>
      <c r="L12" s="51">
        <v>0</v>
      </c>
      <c r="M12" s="51">
        <v>0</v>
      </c>
      <c r="N12" s="51">
        <v>0</v>
      </c>
      <c r="O12" s="49">
        <f t="shared" si="3"/>
        <v>4622.2811658020719</v>
      </c>
      <c r="P12" s="49">
        <f t="shared" si="1"/>
        <v>2478.7115658020721</v>
      </c>
      <c r="Q12" s="155">
        <f t="shared" ref="Q12:Q23" si="4">ROUND((O12/C12%),4)</f>
        <v>38.814300000000003</v>
      </c>
      <c r="R12" s="148">
        <f t="shared" si="2"/>
        <v>462228.11658020719</v>
      </c>
    </row>
    <row r="13" spans="1:18" ht="29.25" customHeight="1" x14ac:dyDescent="0.4">
      <c r="B13" s="42">
        <f t="shared" ref="B13:B23" si="5">B12+1</f>
        <v>44131</v>
      </c>
      <c r="C13" s="51">
        <v>11908.72</v>
      </c>
      <c r="D13" s="51">
        <v>2143.5695999999998</v>
      </c>
      <c r="E13" s="51">
        <v>2774.9645106399998</v>
      </c>
      <c r="F13" s="51"/>
      <c r="G13" s="51">
        <v>1726.8036315529998</v>
      </c>
      <c r="H13" s="51">
        <v>2.3408092560714442</v>
      </c>
      <c r="I13" s="51">
        <v>48.507204549999997</v>
      </c>
      <c r="J13" s="51">
        <v>0</v>
      </c>
      <c r="K13" s="51">
        <v>1.469921617</v>
      </c>
      <c r="L13" s="51">
        <v>0</v>
      </c>
      <c r="M13" s="51">
        <v>0</v>
      </c>
      <c r="N13" s="51">
        <v>0</v>
      </c>
      <c r="O13" s="49">
        <f t="shared" si="3"/>
        <v>4554.0860776160707</v>
      </c>
      <c r="P13" s="49">
        <f t="shared" si="1"/>
        <v>2410.5164776160709</v>
      </c>
      <c r="Q13" s="155">
        <f t="shared" si="4"/>
        <v>38.241599999999998</v>
      </c>
      <c r="R13" s="148">
        <f t="shared" si="2"/>
        <v>455408.60776160704</v>
      </c>
    </row>
    <row r="14" spans="1:18" ht="29.25" customHeight="1" x14ac:dyDescent="0.4">
      <c r="B14" s="42">
        <f t="shared" si="5"/>
        <v>44132</v>
      </c>
      <c r="C14" s="51">
        <v>11908.72</v>
      </c>
      <c r="D14" s="51">
        <v>2143.5695999999998</v>
      </c>
      <c r="E14" s="51">
        <v>2681.9575041950002</v>
      </c>
      <c r="F14" s="51"/>
      <c r="G14" s="51">
        <v>1737.0363334059998</v>
      </c>
      <c r="H14" s="51">
        <v>2.3408092560714442</v>
      </c>
      <c r="I14" s="51">
        <v>45.458339049999999</v>
      </c>
      <c r="J14" s="51">
        <v>0</v>
      </c>
      <c r="K14" s="51">
        <v>1.6931730469999999</v>
      </c>
      <c r="L14" s="51">
        <v>0</v>
      </c>
      <c r="M14" s="51">
        <v>0</v>
      </c>
      <c r="N14" s="51">
        <v>0</v>
      </c>
      <c r="O14" s="49">
        <f t="shared" si="3"/>
        <v>4468.4861589540706</v>
      </c>
      <c r="P14" s="49">
        <f t="shared" si="1"/>
        <v>2324.9165589540708</v>
      </c>
      <c r="Q14" s="155">
        <f t="shared" si="4"/>
        <v>37.522799999999997</v>
      </c>
      <c r="R14" s="148">
        <f t="shared" si="2"/>
        <v>446848.61589540704</v>
      </c>
    </row>
    <row r="15" spans="1:18" ht="29.25" customHeight="1" x14ac:dyDescent="0.4">
      <c r="A15" s="90"/>
      <c r="B15" s="42">
        <f t="shared" si="5"/>
        <v>44133</v>
      </c>
      <c r="C15" s="51">
        <v>11908.72</v>
      </c>
      <c r="D15" s="51">
        <v>2143.5695999999998</v>
      </c>
      <c r="E15" s="51">
        <v>2648.9402801390002</v>
      </c>
      <c r="F15" s="51"/>
      <c r="G15" s="51">
        <v>1722.217464396</v>
      </c>
      <c r="H15" s="51">
        <v>2.3408092560714442</v>
      </c>
      <c r="I15" s="51">
        <v>44.313445549999997</v>
      </c>
      <c r="J15" s="51">
        <v>0</v>
      </c>
      <c r="K15" s="51">
        <v>0.69548832699999996</v>
      </c>
      <c r="L15" s="51">
        <v>0</v>
      </c>
      <c r="M15" s="51">
        <v>0</v>
      </c>
      <c r="N15" s="51">
        <v>0</v>
      </c>
      <c r="O15" s="49">
        <f t="shared" si="3"/>
        <v>4418.5074876680719</v>
      </c>
      <c r="P15" s="49">
        <f t="shared" si="1"/>
        <v>2274.9378876680721</v>
      </c>
      <c r="Q15" s="155">
        <f t="shared" si="4"/>
        <v>37.103099999999998</v>
      </c>
      <c r="R15" s="148">
        <f t="shared" si="2"/>
        <v>441850.7487668072</v>
      </c>
    </row>
    <row r="16" spans="1:18" ht="29.25" customHeight="1" x14ac:dyDescent="0.4">
      <c r="A16" s="90"/>
      <c r="B16" s="42">
        <f t="shared" si="5"/>
        <v>44134</v>
      </c>
      <c r="C16" s="51">
        <v>11908.72</v>
      </c>
      <c r="D16" s="51">
        <v>2143.5695999999998</v>
      </c>
      <c r="E16" s="51">
        <v>2648.9230560830001</v>
      </c>
      <c r="F16" s="51"/>
      <c r="G16" s="51">
        <v>1722.3985953849999</v>
      </c>
      <c r="H16" s="51">
        <v>2.3408092560714442</v>
      </c>
      <c r="I16" s="51">
        <v>47.091178650000003</v>
      </c>
      <c r="J16" s="51">
        <v>0</v>
      </c>
      <c r="K16" s="51">
        <v>0.8109383269999999</v>
      </c>
      <c r="L16" s="51">
        <v>0</v>
      </c>
      <c r="M16" s="51">
        <v>0</v>
      </c>
      <c r="N16" s="51">
        <v>0</v>
      </c>
      <c r="O16" s="49">
        <f t="shared" si="3"/>
        <v>4421.5645777010714</v>
      </c>
      <c r="P16" s="49">
        <f t="shared" si="1"/>
        <v>2277.9949777010715</v>
      </c>
      <c r="Q16" s="155">
        <f t="shared" si="4"/>
        <v>37.128799999999998</v>
      </c>
      <c r="R16" s="148">
        <f t="shared" si="2"/>
        <v>442156.45777010714</v>
      </c>
    </row>
    <row r="17" spans="1:18" ht="29.25" customHeight="1" x14ac:dyDescent="0.4">
      <c r="A17" s="90"/>
      <c r="B17" s="42">
        <f t="shared" si="5"/>
        <v>44135</v>
      </c>
      <c r="C17" s="51">
        <v>11908.72</v>
      </c>
      <c r="D17" s="51">
        <v>2143.5695999999998</v>
      </c>
      <c r="E17" s="51">
        <v>2718.9058320269996</v>
      </c>
      <c r="F17" s="51"/>
      <c r="G17" s="51">
        <v>1722.5797263750001</v>
      </c>
      <c r="H17" s="51">
        <v>2.3408092560714442</v>
      </c>
      <c r="I17" s="51">
        <v>47.525279949999998</v>
      </c>
      <c r="J17" s="51">
        <v>0</v>
      </c>
      <c r="K17" s="51">
        <v>1.661848327</v>
      </c>
      <c r="L17" s="51">
        <v>0</v>
      </c>
      <c r="M17" s="51">
        <v>0</v>
      </c>
      <c r="N17" s="51">
        <v>0</v>
      </c>
      <c r="O17" s="49">
        <f t="shared" ref="O17:O18" si="6">SUM(E17:N17)</f>
        <v>4493.0134959350717</v>
      </c>
      <c r="P17" s="49">
        <f t="shared" ref="P17:P18" si="7">O17-D17</f>
        <v>2349.4438959350719</v>
      </c>
      <c r="Q17" s="155">
        <f t="shared" si="4"/>
        <v>37.7288</v>
      </c>
      <c r="R17" s="148">
        <f t="shared" si="2"/>
        <v>449301.34959350718</v>
      </c>
    </row>
    <row r="18" spans="1:18" ht="29.25" customHeight="1" x14ac:dyDescent="0.4">
      <c r="A18" s="90"/>
      <c r="B18" s="42">
        <f t="shared" si="5"/>
        <v>44136</v>
      </c>
      <c r="C18" s="51">
        <v>11908.72</v>
      </c>
      <c r="D18" s="51">
        <v>2143.5695999999998</v>
      </c>
      <c r="E18" s="51">
        <v>2718.8886079710005</v>
      </c>
      <c r="F18" s="51"/>
      <c r="G18" s="51">
        <v>1722.760857364</v>
      </c>
      <c r="H18" s="51">
        <v>2.3408092560714442</v>
      </c>
      <c r="I18" s="51">
        <v>46.813379949999998</v>
      </c>
      <c r="J18" s="51">
        <v>0</v>
      </c>
      <c r="K18" s="51">
        <v>1.661848327</v>
      </c>
      <c r="L18" s="51">
        <v>0</v>
      </c>
      <c r="M18" s="51">
        <v>0</v>
      </c>
      <c r="N18" s="51">
        <v>0</v>
      </c>
      <c r="O18" s="49">
        <f t="shared" si="6"/>
        <v>4492.4655028680718</v>
      </c>
      <c r="P18" s="49">
        <f t="shared" si="7"/>
        <v>2348.895902868072</v>
      </c>
      <c r="Q18" s="155">
        <f t="shared" si="4"/>
        <v>37.724200000000003</v>
      </c>
      <c r="R18" s="148">
        <f t="shared" si="2"/>
        <v>449246.55028680718</v>
      </c>
    </row>
    <row r="19" spans="1:18" ht="29.25" customHeight="1" x14ac:dyDescent="0.4">
      <c r="A19" s="90"/>
      <c r="B19" s="42">
        <f t="shared" si="5"/>
        <v>44137</v>
      </c>
      <c r="C19" s="51">
        <v>11908.72</v>
      </c>
      <c r="D19" s="51">
        <v>2143.5695999999998</v>
      </c>
      <c r="E19" s="51">
        <v>2967.6762164420002</v>
      </c>
      <c r="F19" s="51"/>
      <c r="G19" s="51">
        <v>1722.9419883540002</v>
      </c>
      <c r="H19" s="51">
        <v>2.3408092560714442</v>
      </c>
      <c r="I19" s="51">
        <v>41.478483150000002</v>
      </c>
      <c r="J19" s="51">
        <v>0</v>
      </c>
      <c r="K19" s="51">
        <v>0.54142160700000008</v>
      </c>
      <c r="L19" s="51"/>
      <c r="M19" s="51">
        <v>0</v>
      </c>
      <c r="N19" s="51">
        <v>0</v>
      </c>
      <c r="O19" s="49">
        <f t="shared" ref="O19" si="8">SUM(E19:N19)</f>
        <v>4734.9789188090717</v>
      </c>
      <c r="P19" s="49">
        <f t="shared" ref="P19" si="9">O19-D19</f>
        <v>2591.4093188090719</v>
      </c>
      <c r="Q19" s="155">
        <f t="shared" si="4"/>
        <v>39.760599999999997</v>
      </c>
      <c r="R19" s="148">
        <f t="shared" si="2"/>
        <v>473497.89188090712</v>
      </c>
    </row>
    <row r="20" spans="1:18" ht="29.25" customHeight="1" x14ac:dyDescent="0.4">
      <c r="A20" s="90"/>
      <c r="B20" s="42">
        <f t="shared" si="5"/>
        <v>44138</v>
      </c>
      <c r="C20" s="51">
        <v>11908.72</v>
      </c>
      <c r="D20" s="51">
        <v>2143.5695999999998</v>
      </c>
      <c r="E20" s="51">
        <v>2959.667523136</v>
      </c>
      <c r="F20" s="51"/>
      <c r="G20" s="51">
        <v>1723.1231193430001</v>
      </c>
      <c r="H20" s="51">
        <v>2.3408092560714442</v>
      </c>
      <c r="I20" s="51">
        <v>38.901804149999997</v>
      </c>
      <c r="J20" s="51">
        <v>0</v>
      </c>
      <c r="K20" s="51">
        <v>0.60152988699999999</v>
      </c>
      <c r="L20" s="51"/>
      <c r="M20" s="51">
        <v>0</v>
      </c>
      <c r="N20" s="51">
        <v>0</v>
      </c>
      <c r="O20" s="49">
        <f t="shared" ref="O20" si="10">SUM(E20:N20)</f>
        <v>4724.6347857720712</v>
      </c>
      <c r="P20" s="49">
        <f t="shared" ref="P20" si="11">O20-D20</f>
        <v>2581.0651857720713</v>
      </c>
      <c r="Q20" s="155">
        <f t="shared" si="4"/>
        <v>39.673699999999997</v>
      </c>
      <c r="R20" s="148">
        <f t="shared" si="2"/>
        <v>472463.47857720713</v>
      </c>
    </row>
    <row r="21" spans="1:18" ht="29.25" customHeight="1" x14ac:dyDescent="0.4">
      <c r="A21" s="90"/>
      <c r="B21" s="42">
        <f t="shared" si="5"/>
        <v>44139</v>
      </c>
      <c r="C21" s="51">
        <v>11908.72</v>
      </c>
      <c r="D21" s="51">
        <v>2143.5695999999998</v>
      </c>
      <c r="E21" s="51">
        <v>2882.6588298299998</v>
      </c>
      <c r="F21" s="51"/>
      <c r="G21" s="51">
        <v>1723.3042503329998</v>
      </c>
      <c r="H21" s="51">
        <v>2.3408092560714442</v>
      </c>
      <c r="I21" s="51">
        <v>37.755068850000001</v>
      </c>
      <c r="J21" s="51">
        <v>0</v>
      </c>
      <c r="K21" s="51">
        <v>0.45552516700000001</v>
      </c>
      <c r="L21" s="51"/>
      <c r="M21" s="51">
        <v>0</v>
      </c>
      <c r="N21" s="51">
        <v>0</v>
      </c>
      <c r="O21" s="49">
        <f t="shared" ref="O21" si="12">SUM(E21:N21)</f>
        <v>4646.5144834360699</v>
      </c>
      <c r="P21" s="49">
        <f t="shared" ref="P21" si="13">O21-D21</f>
        <v>2502.9448834360701</v>
      </c>
      <c r="Q21" s="155">
        <f>ROUND((O21/C21%),4)</f>
        <v>39.017699999999998</v>
      </c>
      <c r="R21" s="148">
        <f t="shared" si="2"/>
        <v>464651.44834360701</v>
      </c>
    </row>
    <row r="22" spans="1:18" ht="29.25" customHeight="1" x14ac:dyDescent="0.4">
      <c r="A22" s="90"/>
      <c r="B22" s="42">
        <f t="shared" si="5"/>
        <v>44140</v>
      </c>
      <c r="C22" s="51">
        <v>11908.72</v>
      </c>
      <c r="D22" s="51">
        <v>2143.5695999999998</v>
      </c>
      <c r="E22" s="51">
        <v>2919.6501365240001</v>
      </c>
      <c r="F22" s="51"/>
      <c r="G22" s="51">
        <v>1723.4853813220002</v>
      </c>
      <c r="H22" s="51">
        <v>2.3408092560714442</v>
      </c>
      <c r="I22" s="51">
        <v>44.200872650000001</v>
      </c>
      <c r="J22" s="51">
        <v>0</v>
      </c>
      <c r="K22" s="51">
        <v>0.77081544699999993</v>
      </c>
      <c r="L22" s="51"/>
      <c r="M22" s="51">
        <v>0</v>
      </c>
      <c r="N22" s="51">
        <v>0</v>
      </c>
      <c r="O22" s="49">
        <f t="shared" ref="O22" si="14">SUM(E22:N22)</f>
        <v>4690.4480151990711</v>
      </c>
      <c r="P22" s="49">
        <f t="shared" ref="P22" si="15">O22-D22</f>
        <v>2546.8784151990712</v>
      </c>
      <c r="Q22" s="155">
        <f t="shared" si="4"/>
        <v>39.386699999999998</v>
      </c>
      <c r="R22" s="148">
        <f t="shared" si="2"/>
        <v>469044.80151990708</v>
      </c>
    </row>
    <row r="23" spans="1:18" ht="29.25" customHeight="1" x14ac:dyDescent="0.4">
      <c r="A23" s="90"/>
      <c r="B23" s="42">
        <f t="shared" si="5"/>
        <v>44141</v>
      </c>
      <c r="C23" s="51">
        <v>11908.72</v>
      </c>
      <c r="D23" s="51">
        <v>2143.5695999999998</v>
      </c>
      <c r="E23" s="51">
        <v>2857.6414432179999</v>
      </c>
      <c r="F23" s="51"/>
      <c r="G23" s="51">
        <v>1723.6665123119999</v>
      </c>
      <c r="H23" s="51">
        <v>2.3408092560714442</v>
      </c>
      <c r="I23" s="51">
        <v>45.804507508</v>
      </c>
      <c r="J23" s="51">
        <v>0</v>
      </c>
      <c r="K23" s="51">
        <v>1.375018227</v>
      </c>
      <c r="L23" s="51"/>
      <c r="M23" s="51">
        <v>0</v>
      </c>
      <c r="N23" s="51">
        <v>0</v>
      </c>
      <c r="O23" s="49">
        <f t="shared" ref="O23" si="16">SUM(E23:N23)</f>
        <v>4630.8282905210708</v>
      </c>
      <c r="P23" s="49">
        <f t="shared" ref="P23" si="17">O23-D23</f>
        <v>2487.258690521071</v>
      </c>
      <c r="Q23" s="155">
        <f t="shared" si="4"/>
        <v>38.886000000000003</v>
      </c>
      <c r="R23" s="148">
        <f t="shared" si="2"/>
        <v>463082.82905210706</v>
      </c>
    </row>
    <row r="24" spans="1:18" ht="29.25" customHeight="1" x14ac:dyDescent="0.4">
      <c r="A24" s="90"/>
      <c r="B24" s="42" t="s">
        <v>4</v>
      </c>
      <c r="C24" s="51">
        <v>0</v>
      </c>
      <c r="D24" s="51">
        <f t="shared" ref="D24:O24" si="18">SUM(D10:D23)</f>
        <v>30009.974399999988</v>
      </c>
      <c r="E24" s="51">
        <f>SUM(E10:E23)</f>
        <v>39286.900172449998</v>
      </c>
      <c r="F24" s="51">
        <f>SUM(F10:F23)</f>
        <v>0</v>
      </c>
      <c r="G24" s="51">
        <f>SUM(G10:G23)</f>
        <v>24134.744102674998</v>
      </c>
      <c r="H24" s="51">
        <f>SUM(H10:H23)</f>
        <v>32.771329585000224</v>
      </c>
      <c r="I24" s="51">
        <f t="shared" ref="I24:K24" si="19">SUM(I10:I23)</f>
        <v>629.318265258</v>
      </c>
      <c r="J24" s="51">
        <f t="shared" si="19"/>
        <v>0</v>
      </c>
      <c r="K24" s="51">
        <f t="shared" si="19"/>
        <v>17.467151967999996</v>
      </c>
      <c r="L24" s="51">
        <f t="shared" si="18"/>
        <v>0</v>
      </c>
      <c r="M24" s="51">
        <f t="shared" si="18"/>
        <v>0</v>
      </c>
      <c r="N24" s="51">
        <f t="shared" si="18"/>
        <v>0</v>
      </c>
      <c r="O24" s="49">
        <f t="shared" si="18"/>
        <v>64101.201021935995</v>
      </c>
      <c r="P24" s="49">
        <f>SUM(P10:P23)</f>
        <v>34091.22662193601</v>
      </c>
      <c r="Q24" s="155"/>
    </row>
    <row r="25" spans="1:18" ht="29.25" customHeight="1" x14ac:dyDescent="0.4">
      <c r="A25" s="90"/>
      <c r="B25" s="42" t="s">
        <v>3</v>
      </c>
      <c r="C25" s="51"/>
      <c r="D25" s="51">
        <f t="shared" ref="D25:O25" si="20">AVERAGE(D10:D23)</f>
        <v>2143.5695999999994</v>
      </c>
      <c r="E25" s="51">
        <f>AVERAGE(E10:E23)</f>
        <v>2806.207155175</v>
      </c>
      <c r="F25" s="51">
        <v>0</v>
      </c>
      <c r="G25" s="51">
        <f>AVERAGE(G10:G23)</f>
        <v>1723.9102930482143</v>
      </c>
      <c r="H25" s="51">
        <f t="shared" ref="H25:K25" si="21">AVERAGE(H10:H23)</f>
        <v>2.3408092560714446</v>
      </c>
      <c r="I25" s="51">
        <f t="shared" si="21"/>
        <v>44.951304661285711</v>
      </c>
      <c r="J25" s="51"/>
      <c r="K25" s="51">
        <f t="shared" si="21"/>
        <v>1.2476537119999997</v>
      </c>
      <c r="L25" s="51">
        <f t="shared" si="20"/>
        <v>0</v>
      </c>
      <c r="M25" s="51">
        <f t="shared" si="20"/>
        <v>0</v>
      </c>
      <c r="N25" s="51">
        <f t="shared" si="20"/>
        <v>0</v>
      </c>
      <c r="O25" s="49">
        <f t="shared" si="20"/>
        <v>4578.6572158525714</v>
      </c>
      <c r="P25" s="49">
        <f>AVERAGE(P10:P23)</f>
        <v>2435.0876158525721</v>
      </c>
      <c r="Q25" s="155"/>
    </row>
    <row r="26" spans="1:18" x14ac:dyDescent="0.4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18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56"/>
    </row>
    <row r="28" spans="1:18" x14ac:dyDescent="0.4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56"/>
    </row>
    <row r="29" spans="1:18" x14ac:dyDescent="0.4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63">
        <v>372250027.07999998</v>
      </c>
      <c r="M29" s="1"/>
      <c r="N29" s="1"/>
      <c r="O29" s="1"/>
      <c r="P29" s="1"/>
      <c r="Q29" s="156"/>
    </row>
    <row r="30" spans="1:18" x14ac:dyDescent="0.4">
      <c r="B30" s="5"/>
      <c r="C30" s="1"/>
      <c r="D30" s="1"/>
      <c r="E30" s="1"/>
      <c r="F30" s="1"/>
      <c r="G30" s="1"/>
      <c r="H30" s="1"/>
      <c r="I30" s="1"/>
      <c r="J30" s="1"/>
      <c r="K30" s="163">
        <v>83921200</v>
      </c>
      <c r="M30" s="1"/>
      <c r="N30" s="22" t="s">
        <v>35</v>
      </c>
      <c r="O30" s="22"/>
      <c r="P30" s="22"/>
      <c r="Q30" s="156"/>
    </row>
    <row r="31" spans="1:18" x14ac:dyDescent="0.4">
      <c r="B31" s="5"/>
      <c r="C31" s="1"/>
      <c r="D31" s="1"/>
      <c r="E31" s="1"/>
      <c r="F31" s="1"/>
      <c r="G31" s="1"/>
      <c r="H31" s="22"/>
      <c r="I31" s="22"/>
      <c r="J31" s="22"/>
      <c r="K31" s="163">
        <v>1873848</v>
      </c>
      <c r="M31" s="22"/>
      <c r="N31" s="22"/>
      <c r="O31" s="22"/>
      <c r="P31" s="22"/>
      <c r="Q31" s="156"/>
    </row>
    <row r="32" spans="1:18" x14ac:dyDescent="0.4">
      <c r="B32" s="5"/>
      <c r="C32" s="1"/>
      <c r="D32" s="1"/>
      <c r="E32" s="1"/>
      <c r="F32" s="1"/>
      <c r="G32" s="1"/>
      <c r="H32" s="22"/>
      <c r="I32" s="22"/>
      <c r="J32" s="22"/>
      <c r="K32" s="22">
        <f>SUM(K29:K31)/10^7</f>
        <v>45.804507508</v>
      </c>
      <c r="L32" s="22"/>
      <c r="M32" s="22"/>
      <c r="N32" s="22"/>
      <c r="O32" s="22"/>
      <c r="P32" s="22"/>
    </row>
    <row r="33" spans="2:16" x14ac:dyDescent="0.4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</row>
    <row r="34" spans="2:16" x14ac:dyDescent="0.4">
      <c r="B34" s="5" t="s">
        <v>8</v>
      </c>
      <c r="H34" s="144"/>
      <c r="N34" s="22" t="s">
        <v>10</v>
      </c>
    </row>
    <row r="35" spans="2:16" x14ac:dyDescent="0.4">
      <c r="B35" s="14"/>
      <c r="H35" s="144"/>
    </row>
    <row r="36" spans="2:16" x14ac:dyDescent="0.4">
      <c r="B36" s="14"/>
      <c r="H36" s="144"/>
    </row>
    <row r="37" spans="2:16" x14ac:dyDescent="0.4">
      <c r="B37" s="14"/>
    </row>
  </sheetData>
  <pageMargins left="0.7" right="0.7" top="0.75" bottom="0.75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opLeftCell="D9" zoomScale="60" zoomScaleNormal="60" workbookViewId="0">
      <selection activeCell="H22" sqref="H22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</cols>
  <sheetData>
    <row r="1" spans="1:21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21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161">
        <f>C10*18/100</f>
        <v>2167.7273999999998</v>
      </c>
      <c r="M2" s="84"/>
      <c r="N2" s="85"/>
      <c r="O2" s="85"/>
      <c r="P2" s="85"/>
    </row>
    <row r="3" spans="1:21" x14ac:dyDescent="0.4">
      <c r="B3" s="45" t="s">
        <v>52</v>
      </c>
      <c r="C3" s="1"/>
      <c r="D3" s="1"/>
      <c r="E3" s="85"/>
      <c r="F3" s="8"/>
      <c r="G3" s="8"/>
      <c r="H3" s="8"/>
      <c r="I3" s="8"/>
      <c r="J3" s="8"/>
      <c r="K3" s="85"/>
      <c r="L3" s="8"/>
      <c r="M3" s="8"/>
      <c r="N3" s="8"/>
      <c r="O3" s="8"/>
      <c r="P3" s="85"/>
    </row>
    <row r="4" spans="1:21" ht="22.5" customHeight="1" x14ac:dyDescent="0.45">
      <c r="B4" s="46" t="s">
        <v>13</v>
      </c>
      <c r="C4" s="1"/>
      <c r="D4" s="17"/>
      <c r="E4" s="15"/>
      <c r="F4" s="15"/>
      <c r="G4" s="47" t="s">
        <v>186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21" x14ac:dyDescent="0.4">
      <c r="B5" s="45" t="s">
        <v>50</v>
      </c>
      <c r="C5" s="1"/>
      <c r="D5" s="157"/>
      <c r="E5" s="158"/>
      <c r="F5" s="11"/>
      <c r="G5" s="11"/>
      <c r="H5" s="11"/>
      <c r="I5" s="100"/>
      <c r="J5" s="11"/>
      <c r="K5" s="100"/>
      <c r="L5" s="2"/>
      <c r="M5" s="2"/>
      <c r="N5" s="2"/>
      <c r="O5" s="2"/>
      <c r="P5" s="2"/>
      <c r="Q5" s="149"/>
    </row>
    <row r="6" spans="1:21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21" x14ac:dyDescent="0.4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21" s="33" customFormat="1" ht="126" customHeight="1" x14ac:dyDescent="0.25">
      <c r="B8" s="34" t="s">
        <v>21</v>
      </c>
      <c r="C8" s="164" t="s">
        <v>187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21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21" ht="29.25" customHeight="1" x14ac:dyDescent="0.4">
      <c r="B10" s="42">
        <v>44142</v>
      </c>
      <c r="C10" s="51">
        <v>12042.93</v>
      </c>
      <c r="D10" s="51">
        <v>2167.7273999999998</v>
      </c>
      <c r="E10" s="51">
        <v>2857.6327499130002</v>
      </c>
      <c r="F10" s="51"/>
      <c r="G10" s="51">
        <v>1723.8476433009998</v>
      </c>
      <c r="H10" s="51">
        <v>2.3371255321428714</v>
      </c>
      <c r="I10" s="51">
        <v>41.716896071999997</v>
      </c>
      <c r="J10" s="51">
        <v>0</v>
      </c>
      <c r="K10" s="51">
        <v>2.9044182269999999</v>
      </c>
      <c r="L10" s="51">
        <v>0</v>
      </c>
      <c r="M10" s="51">
        <v>0</v>
      </c>
      <c r="N10" s="51">
        <v>0</v>
      </c>
      <c r="O10" s="49">
        <f t="shared" ref="O10" si="0">SUM(E10:N10)</f>
        <v>4628.4388330451429</v>
      </c>
      <c r="P10" s="49">
        <f t="shared" ref="P10:P23" si="1">O10-D10</f>
        <v>2460.7114330451432</v>
      </c>
      <c r="Q10" s="155">
        <f>ROUND((O10/C10%),4)</f>
        <v>38.4328</v>
      </c>
      <c r="R10" s="148">
        <f t="shared" ref="R10:R23" si="2">(O10*10^7)/10^5</f>
        <v>462843.88330451434</v>
      </c>
      <c r="U10" s="75"/>
    </row>
    <row r="11" spans="1:21" ht="29.25" customHeight="1" x14ac:dyDescent="0.4">
      <c r="B11" s="42">
        <f>B10+1</f>
        <v>44143</v>
      </c>
      <c r="C11" s="51">
        <v>12042.93</v>
      </c>
      <c r="D11" s="51">
        <v>2167.7273999999998</v>
      </c>
      <c r="E11" s="51">
        <v>2857.6240566070001</v>
      </c>
      <c r="F11" s="51"/>
      <c r="G11" s="51">
        <v>1724.028774291</v>
      </c>
      <c r="H11" s="51">
        <v>2.3371255321428714</v>
      </c>
      <c r="I11" s="51">
        <v>41.310526071999995</v>
      </c>
      <c r="J11" s="51">
        <v>0</v>
      </c>
      <c r="K11" s="51">
        <v>2.9044182269999999</v>
      </c>
      <c r="L11" s="51">
        <v>0</v>
      </c>
      <c r="M11" s="51">
        <v>0</v>
      </c>
      <c r="N11" s="51">
        <v>0</v>
      </c>
      <c r="O11" s="49">
        <f t="shared" ref="O11:O23" si="3">SUM(E11:N11)</f>
        <v>4628.2049007291425</v>
      </c>
      <c r="P11" s="49">
        <f t="shared" si="1"/>
        <v>2460.4775007291428</v>
      </c>
      <c r="Q11" s="155">
        <f>ROUND((O11/C11%),4)</f>
        <v>38.430900000000001</v>
      </c>
      <c r="R11" s="148">
        <f t="shared" si="2"/>
        <v>462820.49007291428</v>
      </c>
      <c r="U11" s="75"/>
    </row>
    <row r="12" spans="1:21" ht="29.25" customHeight="1" x14ac:dyDescent="0.4">
      <c r="B12" s="42">
        <f>B11+1</f>
        <v>44144</v>
      </c>
      <c r="C12" s="51">
        <v>12042.93</v>
      </c>
      <c r="D12" s="51">
        <v>2167.7273999999998</v>
      </c>
      <c r="E12" s="51">
        <v>2894.6153633009999</v>
      </c>
      <c r="F12" s="51"/>
      <c r="G12" s="51">
        <v>1724.2099052799999</v>
      </c>
      <c r="H12" s="51">
        <v>2.3371255321428714</v>
      </c>
      <c r="I12" s="51">
        <v>52.037537639</v>
      </c>
      <c r="J12" s="51">
        <v>0</v>
      </c>
      <c r="K12" s="51">
        <v>1.002094507</v>
      </c>
      <c r="L12" s="51">
        <v>0</v>
      </c>
      <c r="M12" s="51">
        <v>0</v>
      </c>
      <c r="N12" s="51">
        <v>0</v>
      </c>
      <c r="O12" s="49">
        <f t="shared" si="3"/>
        <v>4674.2020262591432</v>
      </c>
      <c r="P12" s="49">
        <f t="shared" si="1"/>
        <v>2506.4746262591434</v>
      </c>
      <c r="Q12" s="155">
        <f t="shared" ref="Q12:Q23" si="4">ROUND((O12/C12%),4)</f>
        <v>38.812800000000003</v>
      </c>
      <c r="R12" s="148">
        <f t="shared" si="2"/>
        <v>467420.2026259143</v>
      </c>
      <c r="U12" s="75"/>
    </row>
    <row r="13" spans="1:21" ht="29.25" customHeight="1" x14ac:dyDescent="0.4">
      <c r="B13" s="42">
        <f t="shared" ref="B13:B23" si="5">B12+1</f>
        <v>44145</v>
      </c>
      <c r="C13" s="51">
        <v>12042.93</v>
      </c>
      <c r="D13" s="51">
        <v>2167.7273999999998</v>
      </c>
      <c r="E13" s="51">
        <v>2871.6066699950002</v>
      </c>
      <c r="F13" s="51"/>
      <c r="G13" s="51">
        <v>1724.3910362700001</v>
      </c>
      <c r="H13" s="51">
        <v>2.3371255321428714</v>
      </c>
      <c r="I13" s="51">
        <v>56.668205958999991</v>
      </c>
      <c r="J13" s="51">
        <v>0</v>
      </c>
      <c r="K13" s="51">
        <v>2.2477197870000003</v>
      </c>
      <c r="L13" s="51">
        <v>0</v>
      </c>
      <c r="M13" s="51">
        <v>0</v>
      </c>
      <c r="N13" s="51">
        <v>0</v>
      </c>
      <c r="O13" s="49">
        <f t="shared" si="3"/>
        <v>4657.2507575431437</v>
      </c>
      <c r="P13" s="49">
        <f t="shared" si="1"/>
        <v>2489.5233575431439</v>
      </c>
      <c r="Q13" s="155">
        <f t="shared" si="4"/>
        <v>38.6721</v>
      </c>
      <c r="R13" s="148">
        <f t="shared" si="2"/>
        <v>465725.07575431437</v>
      </c>
      <c r="U13" s="75"/>
    </row>
    <row r="14" spans="1:21" ht="29.25" customHeight="1" x14ac:dyDescent="0.4">
      <c r="B14" s="42">
        <f t="shared" si="5"/>
        <v>44146</v>
      </c>
      <c r="C14" s="51">
        <v>12042.93</v>
      </c>
      <c r="D14" s="51">
        <v>2167.7273999999998</v>
      </c>
      <c r="E14" s="51">
        <v>2979.597976689</v>
      </c>
      <c r="F14" s="51"/>
      <c r="G14" s="51">
        <v>1724.572167259</v>
      </c>
      <c r="H14" s="51">
        <v>2.3371255321428714</v>
      </c>
      <c r="I14" s="51">
        <v>56.414829892999997</v>
      </c>
      <c r="J14" s="51">
        <v>0</v>
      </c>
      <c r="K14" s="51">
        <v>2.8898700670000004</v>
      </c>
      <c r="L14" s="51">
        <v>0</v>
      </c>
      <c r="M14" s="51">
        <v>0</v>
      </c>
      <c r="N14" s="51">
        <v>0</v>
      </c>
      <c r="O14" s="49">
        <f t="shared" si="3"/>
        <v>4765.811969440143</v>
      </c>
      <c r="P14" s="49">
        <f t="shared" si="1"/>
        <v>2598.0845694401432</v>
      </c>
      <c r="Q14" s="155">
        <f t="shared" si="4"/>
        <v>39.573500000000003</v>
      </c>
      <c r="R14" s="148">
        <f t="shared" si="2"/>
        <v>476581.19694401429</v>
      </c>
      <c r="U14" s="75"/>
    </row>
    <row r="15" spans="1:21" ht="29.25" customHeight="1" x14ac:dyDescent="0.4">
      <c r="A15" s="90"/>
      <c r="B15" s="42">
        <f t="shared" si="5"/>
        <v>44147</v>
      </c>
      <c r="C15" s="51">
        <v>12042.93</v>
      </c>
      <c r="D15" s="51">
        <v>2167.7273999999998</v>
      </c>
      <c r="E15" s="51">
        <v>2702.5892833829998</v>
      </c>
      <c r="F15" s="51"/>
      <c r="G15" s="51">
        <v>2066.5730223260002</v>
      </c>
      <c r="H15" s="51">
        <v>2.3371255321428714</v>
      </c>
      <c r="I15" s="51">
        <v>54.292053304</v>
      </c>
      <c r="J15" s="51">
        <v>0</v>
      </c>
      <c r="K15" s="51">
        <v>2.3299353469999997</v>
      </c>
      <c r="L15" s="51">
        <v>0</v>
      </c>
      <c r="M15" s="51">
        <v>0</v>
      </c>
      <c r="N15" s="51">
        <v>0</v>
      </c>
      <c r="O15" s="49">
        <f t="shared" si="3"/>
        <v>4828.1214198921425</v>
      </c>
      <c r="P15" s="49">
        <f t="shared" si="1"/>
        <v>2660.3940198921428</v>
      </c>
      <c r="Q15" s="155">
        <f t="shared" si="4"/>
        <v>40.090899999999998</v>
      </c>
      <c r="R15" s="148">
        <f t="shared" si="2"/>
        <v>482812.14198921423</v>
      </c>
      <c r="U15" s="75"/>
    </row>
    <row r="16" spans="1:21" ht="29.25" customHeight="1" x14ac:dyDescent="0.4">
      <c r="A16" s="90"/>
      <c r="B16" s="42">
        <f t="shared" si="5"/>
        <v>44148</v>
      </c>
      <c r="C16" s="51">
        <v>12042.93</v>
      </c>
      <c r="D16" s="51">
        <v>2167.7273999999998</v>
      </c>
      <c r="E16" s="51">
        <v>2542.5805900770001</v>
      </c>
      <c r="F16" s="51"/>
      <c r="G16" s="51">
        <v>2066.7853773930001</v>
      </c>
      <c r="H16" s="51">
        <v>2.3371255321428714</v>
      </c>
      <c r="I16" s="51">
        <v>56.226547390999997</v>
      </c>
      <c r="J16" s="51">
        <v>0</v>
      </c>
      <c r="K16" s="51">
        <v>2.8804600269999998</v>
      </c>
      <c r="L16" s="51">
        <v>0</v>
      </c>
      <c r="M16" s="51">
        <v>0</v>
      </c>
      <c r="N16" s="51">
        <v>0</v>
      </c>
      <c r="O16" s="49">
        <f t="shared" si="3"/>
        <v>4670.8101004201426</v>
      </c>
      <c r="P16" s="49">
        <f t="shared" si="1"/>
        <v>2503.0827004201428</v>
      </c>
      <c r="Q16" s="155">
        <f t="shared" si="4"/>
        <v>38.784700000000001</v>
      </c>
      <c r="R16" s="148">
        <f t="shared" si="2"/>
        <v>467081.01004201424</v>
      </c>
      <c r="U16" s="75"/>
    </row>
    <row r="17" spans="1:21" ht="29.25" customHeight="1" x14ac:dyDescent="0.4">
      <c r="A17" s="90"/>
      <c r="B17" s="42">
        <f t="shared" si="5"/>
        <v>44149</v>
      </c>
      <c r="C17" s="51">
        <v>12042.93</v>
      </c>
      <c r="D17" s="51">
        <v>2167.7273999999998</v>
      </c>
      <c r="E17" s="51">
        <v>2542.571896771</v>
      </c>
      <c r="F17" s="51"/>
      <c r="G17" s="51">
        <v>2066.9977324600004</v>
      </c>
      <c r="H17" s="51">
        <v>2.3371255321428714</v>
      </c>
      <c r="I17" s="51">
        <v>55.643612890999997</v>
      </c>
      <c r="J17" s="51">
        <v>0</v>
      </c>
      <c r="K17" s="51">
        <v>2.8804600269999998</v>
      </c>
      <c r="L17" s="51">
        <v>0</v>
      </c>
      <c r="M17" s="51">
        <v>0</v>
      </c>
      <c r="N17" s="51">
        <v>0</v>
      </c>
      <c r="O17" s="49">
        <f t="shared" si="3"/>
        <v>4670.4308276811425</v>
      </c>
      <c r="P17" s="49">
        <f t="shared" si="1"/>
        <v>2502.7034276811428</v>
      </c>
      <c r="Q17" s="155">
        <f t="shared" si="4"/>
        <v>38.781500000000001</v>
      </c>
      <c r="R17" s="148">
        <f t="shared" si="2"/>
        <v>467043.08276811423</v>
      </c>
      <c r="U17" s="75"/>
    </row>
    <row r="18" spans="1:21" ht="29.25" customHeight="1" x14ac:dyDescent="0.4">
      <c r="A18" s="90"/>
      <c r="B18" s="42">
        <f t="shared" si="5"/>
        <v>44150</v>
      </c>
      <c r="C18" s="51">
        <v>12042.93</v>
      </c>
      <c r="D18" s="51">
        <v>2167.7273999999998</v>
      </c>
      <c r="E18" s="51">
        <v>2542.5632034650002</v>
      </c>
      <c r="F18" s="51"/>
      <c r="G18" s="51">
        <v>2067.2100875269998</v>
      </c>
      <c r="H18" s="51">
        <v>2.3371255321428714</v>
      </c>
      <c r="I18" s="51">
        <v>55.144522890999994</v>
      </c>
      <c r="J18" s="51">
        <v>0</v>
      </c>
      <c r="K18" s="51">
        <v>2.8804600269999998</v>
      </c>
      <c r="L18" s="51">
        <v>0</v>
      </c>
      <c r="M18" s="51">
        <v>0</v>
      </c>
      <c r="N18" s="51">
        <v>0</v>
      </c>
      <c r="O18" s="49">
        <f t="shared" si="3"/>
        <v>4670.1353994421415</v>
      </c>
      <c r="P18" s="49">
        <f t="shared" si="1"/>
        <v>2502.4079994421418</v>
      </c>
      <c r="Q18" s="155">
        <f t="shared" si="4"/>
        <v>38.7791</v>
      </c>
      <c r="R18" s="148">
        <f t="shared" si="2"/>
        <v>467013.53994421416</v>
      </c>
      <c r="U18" s="75"/>
    </row>
    <row r="19" spans="1:21" ht="29.25" customHeight="1" x14ac:dyDescent="0.4">
      <c r="A19" s="90"/>
      <c r="B19" s="42">
        <f t="shared" si="5"/>
        <v>44151</v>
      </c>
      <c r="C19" s="51">
        <v>12042.93</v>
      </c>
      <c r="D19" s="51">
        <v>2167.7273999999998</v>
      </c>
      <c r="E19" s="51">
        <v>2542.5545101589996</v>
      </c>
      <c r="F19" s="51"/>
      <c r="G19" s="51">
        <v>2067.4224425940001</v>
      </c>
      <c r="H19" s="51">
        <v>2.3371255321428714</v>
      </c>
      <c r="I19" s="51">
        <v>55.163796659999988</v>
      </c>
      <c r="J19" s="51">
        <v>0</v>
      </c>
      <c r="K19" s="51">
        <v>4.5037500270000006</v>
      </c>
      <c r="L19" s="51">
        <v>0</v>
      </c>
      <c r="M19" s="51">
        <v>0</v>
      </c>
      <c r="N19" s="51">
        <v>0</v>
      </c>
      <c r="O19" s="49">
        <f t="shared" si="3"/>
        <v>4671.9816249721425</v>
      </c>
      <c r="P19" s="49">
        <f t="shared" si="1"/>
        <v>2504.2542249721428</v>
      </c>
      <c r="Q19" s="155">
        <f t="shared" si="4"/>
        <v>38.794400000000003</v>
      </c>
      <c r="R19" s="148">
        <f t="shared" si="2"/>
        <v>467198.16249721427</v>
      </c>
      <c r="U19" s="75"/>
    </row>
    <row r="20" spans="1:21" ht="29.25" customHeight="1" x14ac:dyDescent="0.4">
      <c r="A20" s="90"/>
      <c r="B20" s="42">
        <f t="shared" si="5"/>
        <v>44152</v>
      </c>
      <c r="C20" s="51">
        <v>12042.93</v>
      </c>
      <c r="D20" s="51">
        <v>2167.7273999999998</v>
      </c>
      <c r="E20" s="51">
        <v>2634.5458168529999</v>
      </c>
      <c r="F20" s="51"/>
      <c r="G20" s="51">
        <v>2067.634797661</v>
      </c>
      <c r="H20" s="51">
        <v>2.3371255321428714</v>
      </c>
      <c r="I20" s="51">
        <v>54.10702981099999</v>
      </c>
      <c r="J20" s="51">
        <v>0</v>
      </c>
      <c r="K20" s="51">
        <v>2.2205849070000001</v>
      </c>
      <c r="L20" s="51">
        <v>0</v>
      </c>
      <c r="M20" s="51">
        <v>0</v>
      </c>
      <c r="N20" s="51">
        <v>0</v>
      </c>
      <c r="O20" s="49">
        <f t="shared" si="3"/>
        <v>4760.845354764142</v>
      </c>
      <c r="P20" s="49">
        <f t="shared" si="1"/>
        <v>2593.1179547641423</v>
      </c>
      <c r="Q20" s="155">
        <f t="shared" si="4"/>
        <v>39.532299999999999</v>
      </c>
      <c r="R20" s="148">
        <f t="shared" si="2"/>
        <v>476084.5354764142</v>
      </c>
      <c r="U20" s="75"/>
    </row>
    <row r="21" spans="1:21" ht="29.25" customHeight="1" x14ac:dyDescent="0.4">
      <c r="A21" s="90"/>
      <c r="B21" s="42">
        <f t="shared" si="5"/>
        <v>44153</v>
      </c>
      <c r="C21" s="51">
        <v>12042.93</v>
      </c>
      <c r="D21" s="51">
        <v>2167.7273999999998</v>
      </c>
      <c r="E21" s="51">
        <v>2644.0650733010002</v>
      </c>
      <c r="F21" s="51"/>
      <c r="G21" s="51">
        <v>2067.8471527279999</v>
      </c>
      <c r="H21" s="51">
        <v>2.3371255321428714</v>
      </c>
      <c r="I21" s="51">
        <v>54.337133436999991</v>
      </c>
      <c r="J21" s="51">
        <v>0</v>
      </c>
      <c r="K21" s="51">
        <v>2.108680187</v>
      </c>
      <c r="L21" s="51">
        <v>0</v>
      </c>
      <c r="M21" s="51">
        <v>0</v>
      </c>
      <c r="N21" s="51">
        <v>0</v>
      </c>
      <c r="O21" s="49">
        <f t="shared" si="3"/>
        <v>4770.6951651851432</v>
      </c>
      <c r="P21" s="49">
        <f t="shared" si="1"/>
        <v>2602.9677651851434</v>
      </c>
      <c r="Q21" s="155">
        <f>ROUND((O21/C21%),4)</f>
        <v>39.614100000000001</v>
      </c>
      <c r="R21" s="148">
        <f t="shared" si="2"/>
        <v>477069.51651851431</v>
      </c>
      <c r="U21" s="75"/>
    </row>
    <row r="22" spans="1:21" ht="29.25" customHeight="1" x14ac:dyDescent="0.4">
      <c r="A22" s="90"/>
      <c r="B22" s="42">
        <f t="shared" si="5"/>
        <v>44154</v>
      </c>
      <c r="C22" s="51">
        <v>12042.93</v>
      </c>
      <c r="D22" s="51">
        <v>2167.7273999999998</v>
      </c>
      <c r="E22" s="51">
        <v>2277.056379995</v>
      </c>
      <c r="F22" s="51"/>
      <c r="G22" s="51">
        <v>2365.3577837260004</v>
      </c>
      <c r="H22" s="51">
        <v>2.3371255321428714</v>
      </c>
      <c r="I22" s="51">
        <v>52.318276922999999</v>
      </c>
      <c r="J22" s="51">
        <v>0</v>
      </c>
      <c r="K22" s="51">
        <v>3.4861149670000002</v>
      </c>
      <c r="L22" s="51">
        <v>0</v>
      </c>
      <c r="M22" s="51">
        <v>0</v>
      </c>
      <c r="N22" s="51">
        <v>0</v>
      </c>
      <c r="O22" s="49">
        <f t="shared" si="3"/>
        <v>4700.5556811431425</v>
      </c>
      <c r="P22" s="49">
        <f t="shared" si="1"/>
        <v>2532.8282811431427</v>
      </c>
      <c r="Q22" s="155">
        <f t="shared" si="4"/>
        <v>39.031700000000001</v>
      </c>
      <c r="R22" s="148">
        <f t="shared" si="2"/>
        <v>470055.56811431429</v>
      </c>
      <c r="U22" s="75"/>
    </row>
    <row r="23" spans="1:21" ht="29.25" customHeight="1" x14ac:dyDescent="0.4">
      <c r="A23" s="90"/>
      <c r="B23" s="42">
        <f t="shared" si="5"/>
        <v>44155</v>
      </c>
      <c r="C23" s="51">
        <v>12042.93</v>
      </c>
      <c r="D23" s="51">
        <v>2167.7273999999998</v>
      </c>
      <c r="E23" s="51">
        <v>2278.777943692</v>
      </c>
      <c r="F23" s="51"/>
      <c r="G23" s="51">
        <v>2416.058830166</v>
      </c>
      <c r="H23" s="51">
        <v>2.3371255321428714</v>
      </c>
      <c r="I23" s="51">
        <v>50.123720276999997</v>
      </c>
      <c r="J23" s="51">
        <v>0</v>
      </c>
      <c r="K23" s="51">
        <v>1.739952247</v>
      </c>
      <c r="L23" s="51">
        <v>0</v>
      </c>
      <c r="M23" s="51">
        <v>0</v>
      </c>
      <c r="N23" s="51">
        <v>0</v>
      </c>
      <c r="O23" s="49">
        <f t="shared" si="3"/>
        <v>4749.0375719141421</v>
      </c>
      <c r="P23" s="49">
        <f t="shared" si="1"/>
        <v>2581.3101719141423</v>
      </c>
      <c r="Q23" s="155">
        <f t="shared" si="4"/>
        <v>39.434199999999997</v>
      </c>
      <c r="R23" s="148">
        <f t="shared" si="2"/>
        <v>474903.75719141419</v>
      </c>
      <c r="U23" s="75"/>
    </row>
    <row r="24" spans="1:21" ht="29.25" customHeight="1" x14ac:dyDescent="0.4">
      <c r="A24" s="90"/>
      <c r="B24" s="42" t="s">
        <v>4</v>
      </c>
      <c r="C24" s="51">
        <v>0</v>
      </c>
      <c r="D24" s="51">
        <f t="shared" ref="D24:O24" si="6">SUM(D10:D23)</f>
        <v>30348.183599999997</v>
      </c>
      <c r="E24" s="51">
        <f>SUM(E10:E23)</f>
        <v>37168.381514201006</v>
      </c>
      <c r="F24" s="51">
        <f>SUM(F10:F23)</f>
        <v>0</v>
      </c>
      <c r="G24" s="51">
        <f>SUM(G10:G23)</f>
        <v>27872.936752982005</v>
      </c>
      <c r="H24" s="51">
        <f>SUM(H10:H23)</f>
        <v>32.719757450000195</v>
      </c>
      <c r="I24" s="51">
        <f t="shared" ref="I24:K24" si="7">SUM(I10:I23)</f>
        <v>735.50468921999982</v>
      </c>
      <c r="J24" s="51">
        <f t="shared" si="7"/>
        <v>0</v>
      </c>
      <c r="K24" s="51">
        <f t="shared" si="7"/>
        <v>36.978918577999998</v>
      </c>
      <c r="L24" s="51">
        <f t="shared" si="6"/>
        <v>0</v>
      </c>
      <c r="M24" s="51">
        <f t="shared" si="6"/>
        <v>0</v>
      </c>
      <c r="N24" s="51">
        <f t="shared" si="6"/>
        <v>0</v>
      </c>
      <c r="O24" s="49">
        <f t="shared" si="6"/>
        <v>65846.521632431002</v>
      </c>
      <c r="P24" s="49">
        <f>SUM(P10:P23)</f>
        <v>35498.338032430998</v>
      </c>
      <c r="Q24" s="155"/>
    </row>
    <row r="25" spans="1:21" ht="29.25" customHeight="1" x14ac:dyDescent="0.4">
      <c r="A25" s="90"/>
      <c r="B25" s="42" t="s">
        <v>3</v>
      </c>
      <c r="C25" s="51"/>
      <c r="D25" s="51">
        <f t="shared" ref="D25:O25" si="8">AVERAGE(D10:D23)</f>
        <v>2167.7273999999998</v>
      </c>
      <c r="E25" s="51">
        <f>AVERAGE(E10:E23)</f>
        <v>2654.8843938715004</v>
      </c>
      <c r="F25" s="51">
        <v>0</v>
      </c>
      <c r="G25" s="51">
        <f>AVERAGE(G10:G23)</f>
        <v>1990.9240537844289</v>
      </c>
      <c r="H25" s="51">
        <f t="shared" ref="H25:K25" si="9">AVERAGE(H10:H23)</f>
        <v>2.337125532142871</v>
      </c>
      <c r="I25" s="51">
        <f t="shared" si="9"/>
        <v>52.536049229999989</v>
      </c>
      <c r="J25" s="51">
        <f t="shared" si="9"/>
        <v>0</v>
      </c>
      <c r="K25" s="51">
        <f t="shared" si="9"/>
        <v>2.6413513269999997</v>
      </c>
      <c r="L25" s="51">
        <f t="shared" si="8"/>
        <v>0</v>
      </c>
      <c r="M25" s="51">
        <f t="shared" si="8"/>
        <v>0</v>
      </c>
      <c r="N25" s="51">
        <f t="shared" si="8"/>
        <v>0</v>
      </c>
      <c r="O25" s="49">
        <f t="shared" si="8"/>
        <v>4703.322973745072</v>
      </c>
      <c r="P25" s="49">
        <f>AVERAGE(P10:P23)</f>
        <v>2535.5955737450713</v>
      </c>
      <c r="Q25" s="155"/>
    </row>
    <row r="26" spans="1:21" x14ac:dyDescent="0.4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21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56"/>
    </row>
    <row r="28" spans="1:21" x14ac:dyDescent="0.4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56"/>
    </row>
    <row r="29" spans="1:21" x14ac:dyDescent="0.4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63">
        <v>456030118.60000002</v>
      </c>
      <c r="M29" s="1"/>
      <c r="N29" s="1"/>
      <c r="O29" s="1"/>
      <c r="P29" s="1"/>
      <c r="Q29" s="156"/>
    </row>
    <row r="30" spans="1:21" x14ac:dyDescent="0.4">
      <c r="B30" s="5"/>
      <c r="C30" s="1"/>
      <c r="D30" s="1"/>
      <c r="E30" s="1"/>
      <c r="F30" s="1"/>
      <c r="G30" s="1"/>
      <c r="H30" s="1"/>
      <c r="I30" s="1"/>
      <c r="J30" s="1"/>
      <c r="K30" s="163">
        <v>86025400</v>
      </c>
      <c r="M30" s="1"/>
      <c r="N30" s="22" t="s">
        <v>35</v>
      </c>
      <c r="O30" s="22"/>
      <c r="P30" s="22"/>
      <c r="Q30" s="156"/>
    </row>
    <row r="31" spans="1:21" x14ac:dyDescent="0.4">
      <c r="B31" s="5"/>
      <c r="C31" s="1"/>
      <c r="D31" s="1"/>
      <c r="E31" s="1"/>
      <c r="F31" s="1"/>
      <c r="G31" s="1"/>
      <c r="H31" s="22"/>
      <c r="I31" s="22"/>
      <c r="J31" s="22"/>
      <c r="K31" s="163">
        <v>9582448</v>
      </c>
      <c r="M31" s="22"/>
      <c r="N31" s="22"/>
      <c r="O31" s="22"/>
      <c r="P31" s="22"/>
      <c r="Q31" s="156"/>
    </row>
    <row r="32" spans="1:21" x14ac:dyDescent="0.4">
      <c r="B32" s="5"/>
      <c r="C32" s="1"/>
      <c r="D32" s="1"/>
      <c r="E32" s="1"/>
      <c r="F32" s="1"/>
      <c r="G32" s="1"/>
      <c r="H32" s="22"/>
      <c r="I32" s="22"/>
      <c r="J32" s="22"/>
      <c r="K32" s="22">
        <f>SUM(K29:K31)/10^7</f>
        <v>55.163796660000003</v>
      </c>
      <c r="L32" s="22"/>
      <c r="M32" s="22"/>
      <c r="N32" s="22"/>
      <c r="O32" s="22"/>
      <c r="P32" s="22"/>
    </row>
    <row r="33" spans="2:16" x14ac:dyDescent="0.4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</row>
    <row r="34" spans="2:16" x14ac:dyDescent="0.4">
      <c r="B34" s="5" t="s">
        <v>8</v>
      </c>
      <c r="H34" s="144"/>
      <c r="N34" s="22" t="s">
        <v>10</v>
      </c>
    </row>
    <row r="35" spans="2:16" x14ac:dyDescent="0.4">
      <c r="B35" s="14"/>
      <c r="H35" s="144"/>
    </row>
    <row r="36" spans="2:16" x14ac:dyDescent="0.4">
      <c r="B36" s="14"/>
      <c r="H36" s="144"/>
    </row>
    <row r="37" spans="2:16" x14ac:dyDescent="0.4">
      <c r="B37" s="14"/>
    </row>
  </sheetData>
  <pageMargins left="0.7" right="0.7" top="0.75" bottom="0.75" header="0.3" footer="0.3"/>
  <pageSetup paperSize="9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opLeftCell="H7" zoomScale="59" zoomScaleNormal="59" workbookViewId="0">
      <selection activeCell="K12" sqref="K12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  <col min="19" max="19" width="16.7109375" customWidth="1"/>
  </cols>
  <sheetData>
    <row r="1" spans="1:22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22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161">
        <f>C10*18/100</f>
        <v>2242.4184</v>
      </c>
      <c r="M2" s="84"/>
      <c r="N2" s="85"/>
      <c r="O2" s="85"/>
      <c r="P2" s="85"/>
    </row>
    <row r="3" spans="1:22" x14ac:dyDescent="0.4">
      <c r="B3" s="45" t="s">
        <v>52</v>
      </c>
      <c r="C3" s="1"/>
      <c r="D3" s="1"/>
      <c r="E3" s="85"/>
      <c r="F3" s="8"/>
      <c r="G3" s="8"/>
      <c r="H3" s="8"/>
      <c r="I3" s="8"/>
      <c r="J3" s="8"/>
      <c r="K3" s="85"/>
      <c r="L3" s="8"/>
      <c r="M3" s="8"/>
      <c r="N3" s="8"/>
      <c r="O3" s="8"/>
      <c r="P3" s="85"/>
    </row>
    <row r="4" spans="1:22" ht="22.5" customHeight="1" x14ac:dyDescent="0.45">
      <c r="B4" s="46" t="s">
        <v>13</v>
      </c>
      <c r="C4" s="1"/>
      <c r="D4" s="17"/>
      <c r="E4" s="15"/>
      <c r="F4" s="15"/>
      <c r="G4" s="47" t="s">
        <v>188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22" x14ac:dyDescent="0.4">
      <c r="B5" s="45" t="s">
        <v>50</v>
      </c>
      <c r="C5" s="1"/>
      <c r="D5" s="157"/>
      <c r="E5" s="158"/>
      <c r="F5" s="11"/>
      <c r="G5" s="11"/>
      <c r="H5" s="100"/>
      <c r="I5" s="100"/>
      <c r="J5" s="11"/>
      <c r="K5" s="100">
        <v>12457.88</v>
      </c>
      <c r="L5" s="86">
        <f>K5*18/100</f>
        <v>2242.4184</v>
      </c>
      <c r="M5" s="2"/>
      <c r="N5" s="2"/>
      <c r="O5" s="2"/>
      <c r="P5" s="2"/>
      <c r="Q5" s="149"/>
    </row>
    <row r="6" spans="1:22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22" x14ac:dyDescent="0.4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22" s="33" customFormat="1" ht="126" customHeight="1" x14ac:dyDescent="0.25">
      <c r="B8" s="34" t="s">
        <v>21</v>
      </c>
      <c r="C8" s="164" t="s">
        <v>189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22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22" ht="29.25" customHeight="1" x14ac:dyDescent="0.4">
      <c r="B10" s="42">
        <v>44156</v>
      </c>
      <c r="C10" s="51">
        <v>12457.88</v>
      </c>
      <c r="D10" s="51">
        <f t="shared" ref="D10:D23" si="0">C10*18/100</f>
        <v>2242.4184</v>
      </c>
      <c r="E10" s="51">
        <v>2278.7692503859998</v>
      </c>
      <c r="F10" s="51">
        <v>0</v>
      </c>
      <c r="G10" s="51">
        <v>2416.2902938840002</v>
      </c>
      <c r="H10" s="51">
        <v>2.4700834689285904</v>
      </c>
      <c r="I10" s="51">
        <v>47.496536276999997</v>
      </c>
      <c r="J10" s="51">
        <v>0</v>
      </c>
      <c r="K10" s="51">
        <v>3.3541762469999998</v>
      </c>
      <c r="L10" s="51">
        <v>0</v>
      </c>
      <c r="M10" s="51">
        <v>0</v>
      </c>
      <c r="N10" s="51">
        <v>0</v>
      </c>
      <c r="O10" s="83">
        <f t="shared" ref="O10" si="1">SUM(E10:N10)</f>
        <v>4748.3803402629283</v>
      </c>
      <c r="P10" s="83">
        <f t="shared" ref="P10:P11" si="2">O10-D10</f>
        <v>2505.9619402629282</v>
      </c>
      <c r="Q10" s="155">
        <f>ROUND((O10/C10%),4)</f>
        <v>38.115499999999997</v>
      </c>
      <c r="R10" s="148">
        <f t="shared" ref="R10:R23" si="3">(O10*10^7)/10^5</f>
        <v>474838.03402629279</v>
      </c>
      <c r="S10" s="78">
        <v>47.496536276999997</v>
      </c>
      <c r="T10" t="b">
        <f>S10=I10</f>
        <v>1</v>
      </c>
      <c r="U10">
        <v>3.3541762469999998</v>
      </c>
      <c r="V10" t="b">
        <f>U10=K10</f>
        <v>1</v>
      </c>
    </row>
    <row r="11" spans="1:22" ht="29.25" customHeight="1" x14ac:dyDescent="0.4">
      <c r="B11" s="42">
        <v>44157</v>
      </c>
      <c r="C11" s="51">
        <v>12457.88</v>
      </c>
      <c r="D11" s="51">
        <f t="shared" si="0"/>
        <v>2242.4184</v>
      </c>
      <c r="E11" s="51">
        <v>2278.7605570800001</v>
      </c>
      <c r="F11" s="51">
        <v>0</v>
      </c>
      <c r="G11" s="51">
        <v>2416.521757604</v>
      </c>
      <c r="H11" s="51">
        <v>2.4700834689285904</v>
      </c>
      <c r="I11" s="51">
        <v>47.135273577</v>
      </c>
      <c r="J11" s="51">
        <v>0</v>
      </c>
      <c r="K11" s="51">
        <v>3.3541762469999998</v>
      </c>
      <c r="L11" s="51">
        <v>0</v>
      </c>
      <c r="M11" s="51">
        <v>0</v>
      </c>
      <c r="N11" s="51">
        <v>0</v>
      </c>
      <c r="O11" s="83">
        <f t="shared" ref="O11" si="4">SUM(E11:N11)</f>
        <v>4748.2418479769285</v>
      </c>
      <c r="P11" s="83">
        <f t="shared" si="2"/>
        <v>2505.8234479769285</v>
      </c>
      <c r="Q11" s="155">
        <f>ROUND((O11/C11%),4)</f>
        <v>38.114400000000003</v>
      </c>
      <c r="R11" s="148">
        <f t="shared" si="3"/>
        <v>474824.18479769287</v>
      </c>
      <c r="S11" s="78">
        <v>47.135273577</v>
      </c>
      <c r="T11" t="b">
        <f t="shared" ref="T11:T19" si="5">S11=I11</f>
        <v>1</v>
      </c>
      <c r="U11">
        <v>3.3541762469999998</v>
      </c>
      <c r="V11" t="b">
        <f t="shared" ref="V11:V23" si="6">U11=K11</f>
        <v>1</v>
      </c>
    </row>
    <row r="12" spans="1:22" ht="29.25" customHeight="1" x14ac:dyDescent="0.4">
      <c r="B12" s="42">
        <v>44158</v>
      </c>
      <c r="C12" s="51">
        <v>12457.88</v>
      </c>
      <c r="D12" s="51">
        <f t="shared" si="0"/>
        <v>2242.4184</v>
      </c>
      <c r="E12" s="51">
        <v>2313.751863774</v>
      </c>
      <c r="F12" s="51">
        <v>0</v>
      </c>
      <c r="G12" s="51">
        <v>2416.7532213220002</v>
      </c>
      <c r="H12" s="51">
        <v>2.4700834689285904</v>
      </c>
      <c r="I12" s="51">
        <v>49.522344961999998</v>
      </c>
      <c r="J12" s="51">
        <v>0</v>
      </c>
      <c r="K12" s="51">
        <v>5.1993512470000001</v>
      </c>
      <c r="L12" s="51">
        <v>0</v>
      </c>
      <c r="M12" s="51">
        <v>0</v>
      </c>
      <c r="N12" s="51">
        <v>0</v>
      </c>
      <c r="O12" s="83">
        <f t="shared" ref="O12:O14" si="7">SUM(E12:N12)</f>
        <v>4787.6968647739277</v>
      </c>
      <c r="P12" s="83">
        <f t="shared" ref="P12:P14" si="8">O12-D12</f>
        <v>2545.2784647739277</v>
      </c>
      <c r="Q12" s="155">
        <f t="shared" ref="Q12:Q23" si="9">ROUND((O12/C12%),4)</f>
        <v>38.431100000000001</v>
      </c>
      <c r="R12" s="148">
        <f t="shared" si="3"/>
        <v>478769.6864773928</v>
      </c>
      <c r="S12" s="78">
        <v>49.522344961999998</v>
      </c>
      <c r="T12" t="b">
        <f t="shared" si="5"/>
        <v>1</v>
      </c>
      <c r="U12">
        <v>5.1993512470000001</v>
      </c>
      <c r="V12" t="b">
        <f t="shared" si="6"/>
        <v>1</v>
      </c>
    </row>
    <row r="13" spans="1:22" ht="29.25" customHeight="1" x14ac:dyDescent="0.4">
      <c r="B13" s="42">
        <v>44159</v>
      </c>
      <c r="C13" s="51">
        <v>12457.88</v>
      </c>
      <c r="D13" s="51">
        <f t="shared" si="0"/>
        <v>2242.4184</v>
      </c>
      <c r="E13" s="51">
        <v>2421.7431704680002</v>
      </c>
      <c r="F13" s="51">
        <v>0</v>
      </c>
      <c r="G13" s="51">
        <v>2416.9846850420004</v>
      </c>
      <c r="H13" s="51">
        <v>2.4700834689285904</v>
      </c>
      <c r="I13" s="51">
        <v>49.814655625999997</v>
      </c>
      <c r="J13" s="51">
        <v>0</v>
      </c>
      <c r="K13" s="51">
        <v>2.1601111930000001</v>
      </c>
      <c r="L13" s="51">
        <v>0</v>
      </c>
      <c r="M13" s="51">
        <v>0</v>
      </c>
      <c r="N13" s="51">
        <v>0</v>
      </c>
      <c r="O13" s="83">
        <f t="shared" si="7"/>
        <v>4893.1727057979288</v>
      </c>
      <c r="P13" s="83">
        <f t="shared" si="8"/>
        <v>2650.7543057979287</v>
      </c>
      <c r="Q13" s="155">
        <f t="shared" si="9"/>
        <v>39.277700000000003</v>
      </c>
      <c r="R13" s="148">
        <f t="shared" si="3"/>
        <v>489317.27057979285</v>
      </c>
      <c r="S13" s="78">
        <v>49.814655625999997</v>
      </c>
      <c r="T13" t="b">
        <f t="shared" si="5"/>
        <v>1</v>
      </c>
      <c r="U13">
        <v>2.1601111930000001</v>
      </c>
      <c r="V13" t="b">
        <f t="shared" si="6"/>
        <v>1</v>
      </c>
    </row>
    <row r="14" spans="1:22" ht="29.25" customHeight="1" x14ac:dyDescent="0.4">
      <c r="B14" s="42">
        <v>44160</v>
      </c>
      <c r="C14" s="51">
        <v>12457.88</v>
      </c>
      <c r="D14" s="51">
        <f t="shared" si="0"/>
        <v>2242.4184</v>
      </c>
      <c r="E14" s="51">
        <v>2330.0485834279998</v>
      </c>
      <c r="F14" s="51">
        <v>0</v>
      </c>
      <c r="G14" s="51">
        <v>2417.2161487599997</v>
      </c>
      <c r="H14" s="51">
        <v>2.4700834689285904</v>
      </c>
      <c r="I14" s="51">
        <v>50.779498326000002</v>
      </c>
      <c r="J14" s="51">
        <v>0</v>
      </c>
      <c r="K14" s="51">
        <v>3.0733083429999999</v>
      </c>
      <c r="L14" s="51">
        <v>0</v>
      </c>
      <c r="M14" s="51">
        <v>0</v>
      </c>
      <c r="N14" s="51">
        <v>0</v>
      </c>
      <c r="O14" s="83">
        <f t="shared" si="7"/>
        <v>4803.5876223259274</v>
      </c>
      <c r="P14" s="83">
        <f t="shared" si="8"/>
        <v>2561.1692223259274</v>
      </c>
      <c r="Q14" s="155">
        <f t="shared" si="9"/>
        <v>38.558599999999998</v>
      </c>
      <c r="R14" s="148">
        <f t="shared" si="3"/>
        <v>480358.7622325928</v>
      </c>
      <c r="S14" s="78">
        <v>50.779498326000002</v>
      </c>
      <c r="T14" t="b">
        <f t="shared" si="5"/>
        <v>1</v>
      </c>
      <c r="U14">
        <v>3.0733083429999999</v>
      </c>
      <c r="V14" t="b">
        <f t="shared" si="6"/>
        <v>1</v>
      </c>
    </row>
    <row r="15" spans="1:22" ht="29.25" customHeight="1" x14ac:dyDescent="0.4">
      <c r="A15" s="90"/>
      <c r="B15" s="42">
        <v>44161</v>
      </c>
      <c r="C15" s="51">
        <v>12457.88</v>
      </c>
      <c r="D15" s="51">
        <f t="shared" si="0"/>
        <v>2242.4184</v>
      </c>
      <c r="E15" s="51">
        <v>2343.0398901220001</v>
      </c>
      <c r="F15" s="51">
        <v>0</v>
      </c>
      <c r="G15" s="51">
        <v>2417.4476124800003</v>
      </c>
      <c r="H15" s="51">
        <v>2.4700834689285904</v>
      </c>
      <c r="I15" s="51">
        <v>51.435991667000003</v>
      </c>
      <c r="J15" s="51">
        <v>0</v>
      </c>
      <c r="K15" s="51">
        <v>0.91518087300000006</v>
      </c>
      <c r="L15" s="51">
        <v>0</v>
      </c>
      <c r="M15" s="51">
        <v>0</v>
      </c>
      <c r="N15" s="51">
        <v>0</v>
      </c>
      <c r="O15" s="83">
        <f t="shared" ref="O15:O23" si="10">SUM(E15:N15)</f>
        <v>4815.3087586109286</v>
      </c>
      <c r="P15" s="83">
        <f t="shared" ref="P15:P23" si="11">O15-D15</f>
        <v>2572.8903586109286</v>
      </c>
      <c r="Q15" s="155">
        <f t="shared" si="9"/>
        <v>38.652700000000003</v>
      </c>
      <c r="R15" s="148">
        <f t="shared" si="3"/>
        <v>481530.87586109282</v>
      </c>
      <c r="S15" s="78">
        <v>51.435991667000003</v>
      </c>
      <c r="T15" t="b">
        <f t="shared" si="5"/>
        <v>1</v>
      </c>
      <c r="U15">
        <v>0.91518087300000006</v>
      </c>
      <c r="V15" t="b">
        <f t="shared" si="6"/>
        <v>1</v>
      </c>
    </row>
    <row r="16" spans="1:22" ht="29.25" customHeight="1" x14ac:dyDescent="0.4">
      <c r="A16" s="90"/>
      <c r="B16" s="42">
        <v>44162</v>
      </c>
      <c r="C16" s="51">
        <v>12457.88</v>
      </c>
      <c r="D16" s="51">
        <f t="shared" si="0"/>
        <v>2242.4184</v>
      </c>
      <c r="E16" s="51">
        <v>2140.0311968160004</v>
      </c>
      <c r="F16" s="51">
        <v>0</v>
      </c>
      <c r="G16" s="51">
        <v>2417.6790761980005</v>
      </c>
      <c r="H16" s="51">
        <v>2.4700834689285904</v>
      </c>
      <c r="I16" s="51">
        <v>46.861663399999998</v>
      </c>
      <c r="J16" s="51">
        <v>0</v>
      </c>
      <c r="K16" s="51">
        <v>1.8126884030000001</v>
      </c>
      <c r="L16" s="51">
        <v>0</v>
      </c>
      <c r="M16" s="51">
        <v>0</v>
      </c>
      <c r="N16" s="51">
        <v>0</v>
      </c>
      <c r="O16" s="83">
        <f t="shared" si="10"/>
        <v>4608.8547082859295</v>
      </c>
      <c r="P16" s="83">
        <f t="shared" si="11"/>
        <v>2366.4363082859295</v>
      </c>
      <c r="Q16" s="155">
        <f t="shared" si="9"/>
        <v>36.9955</v>
      </c>
      <c r="R16" s="148">
        <f t="shared" si="3"/>
        <v>460885.47082859301</v>
      </c>
      <c r="S16" s="78">
        <v>46.861663399999998</v>
      </c>
      <c r="T16" t="b">
        <f t="shared" si="5"/>
        <v>1</v>
      </c>
      <c r="U16">
        <v>1.8126884030000001</v>
      </c>
      <c r="V16" t="b">
        <f t="shared" si="6"/>
        <v>1</v>
      </c>
    </row>
    <row r="17" spans="1:22" ht="29.25" customHeight="1" x14ac:dyDescent="0.4">
      <c r="A17" s="90"/>
      <c r="B17" s="42">
        <v>44163</v>
      </c>
      <c r="C17" s="51">
        <v>12457.88</v>
      </c>
      <c r="D17" s="51">
        <f t="shared" si="0"/>
        <v>2242.4184</v>
      </c>
      <c r="E17" s="51">
        <v>2140.0225035100002</v>
      </c>
      <c r="F17" s="51">
        <v>0</v>
      </c>
      <c r="G17" s="51">
        <v>2417.9105399179998</v>
      </c>
      <c r="H17" s="51">
        <v>2.4700834689285904</v>
      </c>
      <c r="I17" s="51">
        <v>52.603413156999999</v>
      </c>
      <c r="J17" s="51">
        <v>0</v>
      </c>
      <c r="K17" s="51">
        <v>1.8126884030000001</v>
      </c>
      <c r="L17" s="51">
        <v>0</v>
      </c>
      <c r="M17" s="51">
        <v>0</v>
      </c>
      <c r="N17" s="51">
        <v>0</v>
      </c>
      <c r="O17" s="83">
        <f t="shared" si="10"/>
        <v>4614.8192284569286</v>
      </c>
      <c r="P17" s="83">
        <f t="shared" si="11"/>
        <v>2372.4008284569286</v>
      </c>
      <c r="Q17" s="155">
        <f t="shared" si="9"/>
        <v>37.043399999999998</v>
      </c>
      <c r="R17" s="148">
        <f t="shared" si="3"/>
        <v>461481.92284569284</v>
      </c>
      <c r="S17" s="78">
        <v>52.603413156999999</v>
      </c>
      <c r="T17" t="b">
        <f t="shared" si="5"/>
        <v>1</v>
      </c>
      <c r="U17">
        <v>1.8126884030000001</v>
      </c>
      <c r="V17" t="b">
        <f t="shared" si="6"/>
        <v>1</v>
      </c>
    </row>
    <row r="18" spans="1:22" ht="29.25" customHeight="1" x14ac:dyDescent="0.4">
      <c r="A18" s="90"/>
      <c r="B18" s="42">
        <v>44164</v>
      </c>
      <c r="C18" s="51">
        <v>12457.88</v>
      </c>
      <c r="D18" s="51">
        <f t="shared" si="0"/>
        <v>2242.4184</v>
      </c>
      <c r="E18" s="51">
        <v>2140.013810205</v>
      </c>
      <c r="F18" s="51">
        <v>0</v>
      </c>
      <c r="G18" s="51">
        <v>2418.1420036360005</v>
      </c>
      <c r="H18" s="51">
        <v>2.4700834689285904</v>
      </c>
      <c r="I18" s="51">
        <v>55.628743156999995</v>
      </c>
      <c r="J18" s="51">
        <v>0</v>
      </c>
      <c r="K18" s="51">
        <v>1.8126884030000001</v>
      </c>
      <c r="L18" s="51">
        <v>0</v>
      </c>
      <c r="M18" s="51">
        <v>0</v>
      </c>
      <c r="N18" s="51">
        <v>0</v>
      </c>
      <c r="O18" s="83">
        <f t="shared" si="10"/>
        <v>4618.0673288699281</v>
      </c>
      <c r="P18" s="83">
        <f t="shared" si="11"/>
        <v>2375.6489288699281</v>
      </c>
      <c r="Q18" s="155">
        <f t="shared" si="9"/>
        <v>37.069400000000002</v>
      </c>
      <c r="R18" s="148">
        <f t="shared" si="3"/>
        <v>461806.7328869928</v>
      </c>
      <c r="S18" s="78">
        <v>55.628743156999995</v>
      </c>
      <c r="T18" t="b">
        <f t="shared" si="5"/>
        <v>1</v>
      </c>
      <c r="U18">
        <v>1.8126884030000001</v>
      </c>
      <c r="V18" t="b">
        <f t="shared" si="6"/>
        <v>1</v>
      </c>
    </row>
    <row r="19" spans="1:22" ht="29.25" customHeight="1" x14ac:dyDescent="0.4">
      <c r="A19" s="90"/>
      <c r="B19" s="42">
        <v>44165</v>
      </c>
      <c r="C19" s="51">
        <v>12457.88</v>
      </c>
      <c r="D19" s="51">
        <f t="shared" si="0"/>
        <v>2242.4184</v>
      </c>
      <c r="E19" s="51">
        <v>2140.0051168990003</v>
      </c>
      <c r="F19" s="51">
        <v>0</v>
      </c>
      <c r="G19" s="51">
        <v>2418.3734673560002</v>
      </c>
      <c r="H19" s="51">
        <v>2.4700834689285904</v>
      </c>
      <c r="I19" s="51">
        <v>56.160350876999999</v>
      </c>
      <c r="J19" s="51">
        <v>0</v>
      </c>
      <c r="K19" s="51">
        <v>0.195683683</v>
      </c>
      <c r="L19" s="51">
        <v>0</v>
      </c>
      <c r="M19" s="51">
        <v>0</v>
      </c>
      <c r="N19" s="51">
        <v>0</v>
      </c>
      <c r="O19" s="83">
        <f t="shared" si="10"/>
        <v>4617.2047022839297</v>
      </c>
      <c r="P19" s="83">
        <f t="shared" si="11"/>
        <v>2374.7863022839297</v>
      </c>
      <c r="Q19" s="155">
        <f t="shared" si="9"/>
        <v>37.0625</v>
      </c>
      <c r="R19" s="148">
        <f t="shared" si="3"/>
        <v>461720.47022839292</v>
      </c>
      <c r="S19" s="78">
        <v>56.160350876999999</v>
      </c>
      <c r="T19" t="b">
        <f t="shared" si="5"/>
        <v>1</v>
      </c>
      <c r="U19">
        <v>0.195683683</v>
      </c>
      <c r="V19" t="b">
        <f t="shared" si="6"/>
        <v>1</v>
      </c>
    </row>
    <row r="20" spans="1:22" ht="29.25" customHeight="1" x14ac:dyDescent="0.4">
      <c r="A20" s="90"/>
      <c r="B20" s="42">
        <v>44166</v>
      </c>
      <c r="C20" s="51">
        <v>12457.88</v>
      </c>
      <c r="D20" s="51">
        <f t="shared" si="0"/>
        <v>2242.4184</v>
      </c>
      <c r="E20" s="51">
        <v>2126.9964235930001</v>
      </c>
      <c r="F20" s="51">
        <v>0</v>
      </c>
      <c r="G20" s="51">
        <v>2418.604931074</v>
      </c>
      <c r="H20" s="51">
        <v>2.4700834689285904</v>
      </c>
      <c r="I20" s="51">
        <v>44.954599531999996</v>
      </c>
      <c r="J20" s="51">
        <v>0</v>
      </c>
      <c r="K20" s="51">
        <v>1.2049619630000001</v>
      </c>
      <c r="L20" s="51">
        <v>0</v>
      </c>
      <c r="M20" s="51">
        <v>0</v>
      </c>
      <c r="N20" s="51">
        <v>0</v>
      </c>
      <c r="O20" s="83">
        <f t="shared" si="10"/>
        <v>4594.2309996309286</v>
      </c>
      <c r="P20" s="83">
        <f t="shared" si="11"/>
        <v>2351.8125996309286</v>
      </c>
      <c r="Q20" s="155">
        <f t="shared" si="9"/>
        <v>36.878100000000003</v>
      </c>
      <c r="R20" s="148">
        <f t="shared" si="3"/>
        <v>459423.09996309289</v>
      </c>
      <c r="U20">
        <v>1.2049619630000001</v>
      </c>
      <c r="V20" t="b">
        <f t="shared" si="6"/>
        <v>1</v>
      </c>
    </row>
    <row r="21" spans="1:22" ht="29.25" customHeight="1" x14ac:dyDescent="0.4">
      <c r="A21" s="90"/>
      <c r="B21" s="42">
        <v>44167</v>
      </c>
      <c r="C21" s="51">
        <v>12457.88</v>
      </c>
      <c r="D21" s="51">
        <f t="shared" si="0"/>
        <v>2242.4184</v>
      </c>
      <c r="E21" s="51">
        <v>2131.9202945380002</v>
      </c>
      <c r="F21" s="51">
        <v>0</v>
      </c>
      <c r="G21" s="51">
        <v>2418.8363947939993</v>
      </c>
      <c r="H21" s="51">
        <v>2.4700834689285904</v>
      </c>
      <c r="I21" s="51">
        <v>42.436116656999999</v>
      </c>
      <c r="J21" s="51">
        <v>0</v>
      </c>
      <c r="K21" s="51">
        <v>0.87222624299999996</v>
      </c>
      <c r="L21" s="51">
        <v>0</v>
      </c>
      <c r="M21" s="51">
        <v>0</v>
      </c>
      <c r="N21" s="51">
        <v>0</v>
      </c>
      <c r="O21" s="83">
        <f t="shared" si="10"/>
        <v>4596.5351157009281</v>
      </c>
      <c r="P21" s="83">
        <f t="shared" si="11"/>
        <v>2354.1167157009281</v>
      </c>
      <c r="Q21" s="155">
        <f>ROUND((O21/C21%),4)</f>
        <v>36.896599999999999</v>
      </c>
      <c r="R21" s="148">
        <f t="shared" si="3"/>
        <v>459653.51157009287</v>
      </c>
      <c r="U21">
        <v>0.87222624299999996</v>
      </c>
      <c r="V21" t="b">
        <f t="shared" si="6"/>
        <v>1</v>
      </c>
    </row>
    <row r="22" spans="1:22" ht="29.25" customHeight="1" x14ac:dyDescent="0.4">
      <c r="A22" s="90"/>
      <c r="B22" s="42">
        <v>44168</v>
      </c>
      <c r="C22" s="51">
        <v>12457.88</v>
      </c>
      <c r="D22" s="51">
        <f t="shared" si="0"/>
        <v>2242.4184</v>
      </c>
      <c r="E22" s="51">
        <v>2212.9116012320001</v>
      </c>
      <c r="F22" s="51">
        <v>0</v>
      </c>
      <c r="G22" s="51">
        <v>2219.0412994459998</v>
      </c>
      <c r="H22" s="51">
        <v>2.4700834689285904</v>
      </c>
      <c r="I22" s="51">
        <v>41.529807556999998</v>
      </c>
      <c r="J22" s="51">
        <v>0</v>
      </c>
      <c r="K22" s="51">
        <v>0.97222624299999993</v>
      </c>
      <c r="L22" s="51">
        <v>0</v>
      </c>
      <c r="M22" s="51">
        <v>0</v>
      </c>
      <c r="N22" s="51">
        <v>0</v>
      </c>
      <c r="O22" s="83">
        <f t="shared" si="10"/>
        <v>4476.9250179469273</v>
      </c>
      <c r="P22" s="83">
        <f t="shared" si="11"/>
        <v>2234.5066179469272</v>
      </c>
      <c r="Q22" s="155">
        <f t="shared" si="9"/>
        <v>35.936500000000002</v>
      </c>
      <c r="R22" s="148">
        <f t="shared" si="3"/>
        <v>447692.50179469271</v>
      </c>
      <c r="U22">
        <v>0.97222624299999993</v>
      </c>
      <c r="V22" t="b">
        <f t="shared" si="6"/>
        <v>1</v>
      </c>
    </row>
    <row r="23" spans="1:22" ht="29.25" customHeight="1" x14ac:dyDescent="0.4">
      <c r="A23" s="90"/>
      <c r="B23" s="42">
        <v>44169</v>
      </c>
      <c r="C23" s="51">
        <v>12457.88</v>
      </c>
      <c r="D23" s="51">
        <f t="shared" si="0"/>
        <v>2242.4184</v>
      </c>
      <c r="E23" s="51">
        <v>2265.9029079260004</v>
      </c>
      <c r="F23" s="51">
        <v>0</v>
      </c>
      <c r="G23" s="51">
        <v>2219.2462041009999</v>
      </c>
      <c r="H23" s="51">
        <v>2.4700834689285904</v>
      </c>
      <c r="I23" s="51">
        <v>42.420574729999998</v>
      </c>
      <c r="J23" s="51">
        <v>0</v>
      </c>
      <c r="K23" s="51">
        <v>0.51275152300000004</v>
      </c>
      <c r="L23" s="51">
        <v>0</v>
      </c>
      <c r="M23" s="51">
        <v>0</v>
      </c>
      <c r="N23" s="51">
        <v>0</v>
      </c>
      <c r="O23" s="83">
        <f t="shared" si="10"/>
        <v>4530.5525217489285</v>
      </c>
      <c r="P23" s="83">
        <f t="shared" si="11"/>
        <v>2288.1341217489285</v>
      </c>
      <c r="Q23" s="155">
        <f t="shared" si="9"/>
        <v>36.366999999999997</v>
      </c>
      <c r="R23" s="148">
        <f t="shared" si="3"/>
        <v>453055.25217489287</v>
      </c>
      <c r="U23">
        <v>0.51275152300000004</v>
      </c>
      <c r="V23" t="b">
        <f t="shared" si="6"/>
        <v>1</v>
      </c>
    </row>
    <row r="24" spans="1:22" ht="29.25" customHeight="1" x14ac:dyDescent="0.4">
      <c r="A24" s="90"/>
      <c r="B24" s="42" t="s">
        <v>4</v>
      </c>
      <c r="C24" s="51">
        <v>0</v>
      </c>
      <c r="D24" s="51">
        <f t="shared" ref="D24:O24" si="12">SUM(D10:D23)</f>
        <v>31393.857599999992</v>
      </c>
      <c r="E24" s="51">
        <f>SUM(E10:E23)</f>
        <v>31263.917169977001</v>
      </c>
      <c r="F24" s="51">
        <f>SUM(F10:F23)</f>
        <v>0</v>
      </c>
      <c r="G24" s="51">
        <f>SUM(G10:G23)</f>
        <v>33449.047635614996</v>
      </c>
      <c r="H24" s="51">
        <f>SUM(H10:H23)</f>
        <v>34.581168565000262</v>
      </c>
      <c r="I24" s="51">
        <f t="shared" ref="I24:K24" si="13">SUM(I10:I23)</f>
        <v>678.77956950199996</v>
      </c>
      <c r="J24" s="51">
        <f t="shared" si="13"/>
        <v>0</v>
      </c>
      <c r="K24" s="51">
        <f t="shared" si="13"/>
        <v>27.252219013999994</v>
      </c>
      <c r="L24" s="51">
        <f t="shared" si="12"/>
        <v>0</v>
      </c>
      <c r="M24" s="51">
        <f t="shared" si="12"/>
        <v>0</v>
      </c>
      <c r="N24" s="51">
        <f t="shared" si="12"/>
        <v>0</v>
      </c>
      <c r="O24" s="83">
        <f t="shared" si="12"/>
        <v>65453.577762672991</v>
      </c>
      <c r="P24" s="83">
        <f>SUM(P10:P23)</f>
        <v>34059.720162673002</v>
      </c>
      <c r="Q24" s="155"/>
    </row>
    <row r="25" spans="1:22" ht="29.25" customHeight="1" x14ac:dyDescent="0.4">
      <c r="A25" s="90"/>
      <c r="B25" s="42" t="s">
        <v>3</v>
      </c>
      <c r="C25" s="51"/>
      <c r="D25" s="51">
        <f t="shared" ref="D25" si="14">AVERAGE(D10:D23)</f>
        <v>2242.4183999999996</v>
      </c>
      <c r="E25" s="51">
        <f>AVERAGE(E10:E23)</f>
        <v>2233.1369407126431</v>
      </c>
      <c r="F25" s="51">
        <v>0</v>
      </c>
      <c r="G25" s="51">
        <f>AVERAGE(G10:G23)</f>
        <v>2389.2176882582139</v>
      </c>
      <c r="H25" s="51">
        <f t="shared" ref="H25:P25" si="15">AVERAGE(H10:H23)</f>
        <v>2.47008346892859</v>
      </c>
      <c r="I25" s="51">
        <f t="shared" si="15"/>
        <v>48.484254964428565</v>
      </c>
      <c r="J25" s="51">
        <f t="shared" si="15"/>
        <v>0</v>
      </c>
      <c r="K25" s="51">
        <f t="shared" si="15"/>
        <v>1.946587072428571</v>
      </c>
      <c r="L25" s="51">
        <f t="shared" si="15"/>
        <v>0</v>
      </c>
      <c r="M25" s="51">
        <f t="shared" si="15"/>
        <v>0</v>
      </c>
      <c r="N25" s="51">
        <f t="shared" si="15"/>
        <v>0</v>
      </c>
      <c r="O25" s="82">
        <f t="shared" si="15"/>
        <v>4675.2555544766419</v>
      </c>
      <c r="P25" s="82">
        <f t="shared" si="15"/>
        <v>2432.8371544766428</v>
      </c>
      <c r="Q25" s="155"/>
    </row>
    <row r="26" spans="1:22" x14ac:dyDescent="0.4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22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56"/>
    </row>
    <row r="28" spans="1:22" x14ac:dyDescent="0.4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56"/>
    </row>
    <row r="29" spans="1:22" x14ac:dyDescent="0.4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63">
        <v>418908873.67000002</v>
      </c>
      <c r="M29" s="1"/>
      <c r="N29" s="1"/>
      <c r="O29" s="1"/>
      <c r="P29" s="1"/>
      <c r="Q29" s="156"/>
    </row>
    <row r="30" spans="1:22" x14ac:dyDescent="0.4">
      <c r="B30" s="5"/>
      <c r="C30" s="1"/>
      <c r="D30" s="1"/>
      <c r="E30" s="1"/>
      <c r="F30" s="1"/>
      <c r="G30" s="1"/>
      <c r="H30" s="1"/>
      <c r="I30" s="1"/>
      <c r="J30" s="1"/>
      <c r="K30" s="163">
        <v>90374000</v>
      </c>
      <c r="M30" s="1"/>
      <c r="N30" s="22" t="s">
        <v>35</v>
      </c>
      <c r="O30" s="22"/>
      <c r="P30" s="22"/>
      <c r="Q30" s="156"/>
    </row>
    <row r="31" spans="1:22" x14ac:dyDescent="0.4">
      <c r="B31" s="5"/>
      <c r="C31" s="1"/>
      <c r="D31" s="1"/>
      <c r="E31" s="1"/>
      <c r="F31" s="1"/>
      <c r="G31" s="1"/>
      <c r="H31" s="22"/>
      <c r="I31" s="22"/>
      <c r="J31" s="22"/>
      <c r="K31" s="163">
        <v>5111448</v>
      </c>
      <c r="M31" s="22"/>
      <c r="N31" s="22"/>
      <c r="O31" s="22"/>
      <c r="P31" s="22"/>
      <c r="Q31" s="156"/>
    </row>
    <row r="32" spans="1:22" x14ac:dyDescent="0.4">
      <c r="B32" s="5"/>
      <c r="C32" s="1"/>
      <c r="D32" s="1"/>
      <c r="E32" s="1"/>
      <c r="F32" s="1"/>
      <c r="G32" s="1"/>
      <c r="H32" s="22"/>
      <c r="I32" s="22"/>
      <c r="J32" s="22"/>
      <c r="K32" s="22">
        <f>SUM(K29:K31)/10^7</f>
        <v>51.439432167</v>
      </c>
      <c r="L32" s="22"/>
      <c r="M32" s="22"/>
      <c r="N32" s="22"/>
      <c r="O32" s="22"/>
      <c r="P32" s="22"/>
    </row>
    <row r="33" spans="2:16" x14ac:dyDescent="0.4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</row>
    <row r="34" spans="2:16" x14ac:dyDescent="0.4">
      <c r="B34" s="5" t="s">
        <v>8</v>
      </c>
      <c r="H34" s="144"/>
      <c r="N34" s="22" t="s">
        <v>10</v>
      </c>
    </row>
    <row r="35" spans="2:16" x14ac:dyDescent="0.4">
      <c r="B35" s="14"/>
      <c r="H35" s="144"/>
    </row>
    <row r="36" spans="2:16" x14ac:dyDescent="0.4">
      <c r="B36" s="14"/>
      <c r="H36" s="144"/>
    </row>
    <row r="37" spans="2:16" x14ac:dyDescent="0.4">
      <c r="B37" s="14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A8" zoomScale="59" zoomScaleNormal="59" workbookViewId="0">
      <selection activeCell="D10" sqref="D10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</cols>
  <sheetData>
    <row r="1" spans="1:18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18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161">
        <f>C10*18/100</f>
        <v>2246.4288000000001</v>
      </c>
      <c r="M2" s="84"/>
      <c r="N2" s="85"/>
      <c r="O2" s="85"/>
      <c r="P2" s="85"/>
    </row>
    <row r="3" spans="1:18" x14ac:dyDescent="0.4">
      <c r="B3" s="45" t="s">
        <v>52</v>
      </c>
      <c r="C3" s="1"/>
      <c r="D3" s="1"/>
      <c r="E3" s="85"/>
      <c r="F3" s="8"/>
      <c r="G3" s="8"/>
      <c r="H3" s="8"/>
      <c r="I3" s="8"/>
      <c r="J3" s="8"/>
      <c r="K3" s="85"/>
      <c r="L3" s="8"/>
      <c r="M3" s="8"/>
      <c r="N3" s="8"/>
      <c r="O3" s="8"/>
      <c r="P3" s="85"/>
    </row>
    <row r="4" spans="1:18" ht="22.5" customHeight="1" x14ac:dyDescent="0.45">
      <c r="B4" s="46" t="s">
        <v>13</v>
      </c>
      <c r="C4" s="1"/>
      <c r="D4" s="17"/>
      <c r="E4" s="15"/>
      <c r="F4" s="15"/>
      <c r="G4" s="47" t="s">
        <v>190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18" x14ac:dyDescent="0.4">
      <c r="B5" s="45" t="s">
        <v>50</v>
      </c>
      <c r="C5" s="1"/>
      <c r="D5" s="157"/>
      <c r="E5" s="158"/>
      <c r="F5" s="11"/>
      <c r="G5" s="11"/>
      <c r="H5" s="100"/>
      <c r="I5" s="100"/>
      <c r="J5" s="11"/>
      <c r="K5" s="100">
        <v>12480.16</v>
      </c>
      <c r="L5" s="86">
        <f>K5*18/100</f>
        <v>2246.4288000000001</v>
      </c>
      <c r="M5" s="2"/>
      <c r="N5" s="2"/>
      <c r="O5" s="2"/>
      <c r="P5" s="2"/>
      <c r="Q5" s="149"/>
    </row>
    <row r="6" spans="1:18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18" x14ac:dyDescent="0.4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18" s="33" customFormat="1" ht="126" customHeight="1" x14ac:dyDescent="0.25">
      <c r="B8" s="34" t="s">
        <v>21</v>
      </c>
      <c r="C8" s="164" t="s">
        <v>193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18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18" ht="29.25" customHeight="1" x14ac:dyDescent="0.4">
      <c r="B10" s="42">
        <v>44170</v>
      </c>
      <c r="C10" s="51">
        <v>12480.16</v>
      </c>
      <c r="D10" s="51">
        <f t="shared" ref="D10:D23" si="0">C10*18/100</f>
        <v>2246.4288000000001</v>
      </c>
      <c r="E10" s="51">
        <v>2265.8942146200002</v>
      </c>
      <c r="F10" s="51">
        <v>0</v>
      </c>
      <c r="G10" s="51">
        <v>2219.451108753</v>
      </c>
      <c r="H10" s="51">
        <v>2.234072933571428</v>
      </c>
      <c r="I10" s="51">
        <v>40.464229930000002</v>
      </c>
      <c r="J10" s="51">
        <v>0</v>
      </c>
      <c r="K10" s="51">
        <v>1.2343765230000001</v>
      </c>
      <c r="L10" s="51">
        <v>0</v>
      </c>
      <c r="M10" s="51">
        <v>0</v>
      </c>
      <c r="N10" s="51">
        <v>0</v>
      </c>
      <c r="O10" s="83">
        <f t="shared" ref="O10" si="1">SUM(E10:N10)</f>
        <v>4529.2780027595709</v>
      </c>
      <c r="P10" s="83">
        <f t="shared" ref="P10:P11" si="2">O10-D10</f>
        <v>2282.8492027595707</v>
      </c>
      <c r="Q10" s="155">
        <f>ROUND((O10/C10%),4)</f>
        <v>36.291800000000002</v>
      </c>
      <c r="R10" s="148">
        <f t="shared" ref="R10:R23" si="3">(O10*10^7)/10^5</f>
        <v>452927.8002759571</v>
      </c>
    </row>
    <row r="11" spans="1:18" ht="29.25" customHeight="1" x14ac:dyDescent="0.4">
      <c r="B11" s="42">
        <v>44171</v>
      </c>
      <c r="C11" s="51">
        <v>12480.16</v>
      </c>
      <c r="D11" s="51">
        <f t="shared" si="0"/>
        <v>2246.4288000000001</v>
      </c>
      <c r="E11" s="51">
        <v>2265.885521314</v>
      </c>
      <c r="F11" s="51">
        <v>0</v>
      </c>
      <c r="G11" s="51">
        <v>2219.656013408</v>
      </c>
      <c r="H11" s="51">
        <v>2.234072933571428</v>
      </c>
      <c r="I11" s="51">
        <v>39.856739930000003</v>
      </c>
      <c r="J11" s="51">
        <v>0</v>
      </c>
      <c r="K11" s="51">
        <v>1.2343765230000001</v>
      </c>
      <c r="L11" s="51">
        <v>0</v>
      </c>
      <c r="M11" s="51">
        <v>0</v>
      </c>
      <c r="N11" s="51">
        <v>0</v>
      </c>
      <c r="O11" s="83">
        <f t="shared" ref="O11" si="4">SUM(E11:N11)</f>
        <v>4528.8667241085714</v>
      </c>
      <c r="P11" s="83">
        <f t="shared" si="2"/>
        <v>2282.4379241085712</v>
      </c>
      <c r="Q11" s="155">
        <f>ROUND((O11/C11%),4)</f>
        <v>36.288499999999999</v>
      </c>
      <c r="R11" s="148">
        <f t="shared" si="3"/>
        <v>452886.67241085717</v>
      </c>
    </row>
    <row r="12" spans="1:18" ht="29.25" customHeight="1" x14ac:dyDescent="0.4">
      <c r="B12" s="42">
        <v>44172</v>
      </c>
      <c r="C12" s="51">
        <v>12480.16</v>
      </c>
      <c r="D12" s="51">
        <f t="shared" si="0"/>
        <v>2246.4288000000001</v>
      </c>
      <c r="E12" s="51">
        <v>2226.8768280080003</v>
      </c>
      <c r="F12" s="51">
        <v>0</v>
      </c>
      <c r="G12" s="51">
        <v>2219.8609180599997</v>
      </c>
      <c r="H12" s="51">
        <v>2.234072933571428</v>
      </c>
      <c r="I12" s="51">
        <v>49.241408931000002</v>
      </c>
      <c r="J12" s="51">
        <v>0</v>
      </c>
      <c r="K12" s="51">
        <v>0.54501180300000007</v>
      </c>
      <c r="L12" s="51">
        <v>0</v>
      </c>
      <c r="M12" s="51">
        <v>0</v>
      </c>
      <c r="N12" s="51">
        <v>0</v>
      </c>
      <c r="O12" s="83">
        <f t="shared" ref="O12" si="5">SUM(E12:N12)</f>
        <v>4498.7582397355709</v>
      </c>
      <c r="P12" s="83">
        <f t="shared" ref="P12" si="6">O12-D12</f>
        <v>2252.3294397355708</v>
      </c>
      <c r="Q12" s="155">
        <f t="shared" ref="Q12:Q23" si="7">ROUND((O12/C12%),4)</f>
        <v>36.0473</v>
      </c>
      <c r="R12" s="148">
        <f t="shared" si="3"/>
        <v>449875.82397355704</v>
      </c>
    </row>
    <row r="13" spans="1:18" ht="29.25" customHeight="1" x14ac:dyDescent="0.4">
      <c r="B13" s="42">
        <v>44173</v>
      </c>
      <c r="C13" s="51">
        <v>12480.16</v>
      </c>
      <c r="D13" s="51">
        <f t="shared" si="0"/>
        <v>2246.4288000000001</v>
      </c>
      <c r="E13" s="51">
        <v>2241.8681347020006</v>
      </c>
      <c r="F13" s="51">
        <v>0</v>
      </c>
      <c r="G13" s="51">
        <v>2220.0658227149997</v>
      </c>
      <c r="H13" s="51">
        <v>2.234072933571428</v>
      </c>
      <c r="I13" s="51">
        <v>54.608310297000003</v>
      </c>
      <c r="J13" s="51">
        <v>0</v>
      </c>
      <c r="K13" s="51">
        <v>0.96500708300000004</v>
      </c>
      <c r="L13" s="51">
        <v>0</v>
      </c>
      <c r="M13" s="51">
        <v>0</v>
      </c>
      <c r="N13" s="51">
        <v>0</v>
      </c>
      <c r="O13" s="83">
        <f t="shared" ref="O13" si="8">SUM(E13:N13)</f>
        <v>4519.7413477305718</v>
      </c>
      <c r="P13" s="83">
        <f t="shared" ref="P13" si="9">O13-D13</f>
        <v>2273.3125477305716</v>
      </c>
      <c r="Q13" s="155">
        <f t="shared" si="7"/>
        <v>36.215400000000002</v>
      </c>
      <c r="R13" s="148">
        <f t="shared" si="3"/>
        <v>451974.13477305719</v>
      </c>
    </row>
    <row r="14" spans="1:18" ht="29.25" customHeight="1" x14ac:dyDescent="0.4">
      <c r="B14" s="42">
        <v>44174</v>
      </c>
      <c r="C14" s="51">
        <v>12480.16</v>
      </c>
      <c r="D14" s="51">
        <f t="shared" si="0"/>
        <v>2246.4288000000001</v>
      </c>
      <c r="E14" s="51">
        <v>2239.859441396</v>
      </c>
      <c r="F14" s="51">
        <v>0</v>
      </c>
      <c r="G14" s="51">
        <v>2220.2707273670003</v>
      </c>
      <c r="H14" s="51">
        <v>2.234072933571428</v>
      </c>
      <c r="I14" s="51">
        <v>50.978842063000002</v>
      </c>
      <c r="J14" s="51">
        <v>0</v>
      </c>
      <c r="K14" s="51">
        <v>2.0404573629999998</v>
      </c>
      <c r="L14" s="51">
        <v>0</v>
      </c>
      <c r="M14" s="51">
        <v>0</v>
      </c>
      <c r="N14" s="51">
        <v>0</v>
      </c>
      <c r="O14" s="83">
        <f t="shared" ref="O14" si="10">SUM(E14:N14)</f>
        <v>4515.3835411225718</v>
      </c>
      <c r="P14" s="83">
        <f t="shared" ref="P14" si="11">O14-D14</f>
        <v>2268.9547411225717</v>
      </c>
      <c r="Q14" s="155">
        <f t="shared" si="7"/>
        <v>36.180500000000002</v>
      </c>
      <c r="R14" s="148">
        <f t="shared" si="3"/>
        <v>451538.35411225713</v>
      </c>
    </row>
    <row r="15" spans="1:18" ht="29.25" customHeight="1" x14ac:dyDescent="0.4">
      <c r="A15" s="90"/>
      <c r="B15" s="42">
        <v>44175</v>
      </c>
      <c r="C15" s="51">
        <v>12480.16</v>
      </c>
      <c r="D15" s="51">
        <f t="shared" si="0"/>
        <v>2246.4288000000001</v>
      </c>
      <c r="E15" s="51">
        <v>2400.8507480900003</v>
      </c>
      <c r="F15" s="51">
        <v>0</v>
      </c>
      <c r="G15" s="51">
        <v>2020.4571981229999</v>
      </c>
      <c r="H15" s="51">
        <v>2.234072933571428</v>
      </c>
      <c r="I15" s="51">
        <v>54.47148275</v>
      </c>
      <c r="J15" s="51">
        <v>0</v>
      </c>
      <c r="K15" s="51">
        <v>1.6760116430000001</v>
      </c>
      <c r="L15" s="51">
        <v>0</v>
      </c>
      <c r="M15" s="51">
        <v>0</v>
      </c>
      <c r="N15" s="51">
        <v>0</v>
      </c>
      <c r="O15" s="83">
        <f t="shared" ref="O15" si="12">SUM(E15:N15)</f>
        <v>4479.6895135395707</v>
      </c>
      <c r="P15" s="83">
        <f t="shared" ref="P15" si="13">O15-D15</f>
        <v>2233.2607135395706</v>
      </c>
      <c r="Q15" s="155">
        <f t="shared" si="7"/>
        <v>35.894500000000001</v>
      </c>
      <c r="R15" s="148">
        <f t="shared" si="3"/>
        <v>447968.95135395706</v>
      </c>
    </row>
    <row r="16" spans="1:18" ht="29.25" customHeight="1" x14ac:dyDescent="0.4">
      <c r="A16" s="90"/>
      <c r="B16" s="42">
        <v>44176</v>
      </c>
      <c r="C16" s="51">
        <v>12480.16</v>
      </c>
      <c r="D16" s="51">
        <f t="shared" si="0"/>
        <v>2246.4288000000001</v>
      </c>
      <c r="E16" s="51">
        <v>2387.8420547840001</v>
      </c>
      <c r="F16" s="51">
        <v>0</v>
      </c>
      <c r="G16" s="51">
        <v>2020.6436688780002</v>
      </c>
      <c r="H16" s="51">
        <v>2.234072933571428</v>
      </c>
      <c r="I16" s="51">
        <v>54.044438749999998</v>
      </c>
      <c r="J16" s="51">
        <v>0</v>
      </c>
      <c r="K16" s="51">
        <v>2.2558479230000001</v>
      </c>
      <c r="L16" s="51">
        <v>0</v>
      </c>
      <c r="M16" s="51">
        <v>0</v>
      </c>
      <c r="N16" s="51">
        <v>0</v>
      </c>
      <c r="O16" s="83">
        <f t="shared" ref="O16:O19" si="14">SUM(E16:N16)</f>
        <v>4467.0200832685714</v>
      </c>
      <c r="P16" s="83">
        <f t="shared" ref="P16:P19" si="15">O16-D16</f>
        <v>2220.5912832685713</v>
      </c>
      <c r="Q16" s="155">
        <f t="shared" si="7"/>
        <v>35.792999999999999</v>
      </c>
      <c r="R16" s="148">
        <f t="shared" si="3"/>
        <v>446702.00832685718</v>
      </c>
    </row>
    <row r="17" spans="1:18" ht="29.25" customHeight="1" x14ac:dyDescent="0.4">
      <c r="A17" s="90"/>
      <c r="B17" s="42">
        <v>44177</v>
      </c>
      <c r="C17" s="51">
        <v>12480.16</v>
      </c>
      <c r="D17" s="51">
        <f t="shared" si="0"/>
        <v>2246.4288000000001</v>
      </c>
      <c r="E17" s="51">
        <v>2387.8333614779999</v>
      </c>
      <c r="F17" s="51">
        <v>0</v>
      </c>
      <c r="G17" s="51">
        <v>2020.830139634</v>
      </c>
      <c r="H17" s="51">
        <v>2.234072933571428</v>
      </c>
      <c r="I17" s="51">
        <v>53.45798035</v>
      </c>
      <c r="J17" s="51">
        <v>0</v>
      </c>
      <c r="K17" s="51">
        <v>2.2558479230000001</v>
      </c>
      <c r="L17" s="51">
        <v>0</v>
      </c>
      <c r="M17" s="51">
        <v>0</v>
      </c>
      <c r="N17" s="51">
        <v>0</v>
      </c>
      <c r="O17" s="83">
        <f t="shared" si="14"/>
        <v>4466.611402318571</v>
      </c>
      <c r="P17" s="83">
        <f t="shared" si="15"/>
        <v>2220.1826023185708</v>
      </c>
      <c r="Q17" s="155">
        <f t="shared" si="7"/>
        <v>35.789700000000003</v>
      </c>
      <c r="R17" s="148">
        <f t="shared" si="3"/>
        <v>446661.14023185708</v>
      </c>
    </row>
    <row r="18" spans="1:18" ht="29.25" customHeight="1" x14ac:dyDescent="0.4">
      <c r="A18" s="90"/>
      <c r="B18" s="42">
        <v>44178</v>
      </c>
      <c r="C18" s="51">
        <v>12480.16</v>
      </c>
      <c r="D18" s="51">
        <f t="shared" si="0"/>
        <v>2246.4288000000001</v>
      </c>
      <c r="E18" s="51">
        <v>2387.8246681720002</v>
      </c>
      <c r="F18" s="51">
        <v>0</v>
      </c>
      <c r="G18" s="51">
        <v>2021.0166103889999</v>
      </c>
      <c r="H18" s="51">
        <v>2.234072933571428</v>
      </c>
      <c r="I18" s="51">
        <v>52.906350349999997</v>
      </c>
      <c r="J18" s="51">
        <v>0</v>
      </c>
      <c r="K18" s="51">
        <v>2.2558479230000001</v>
      </c>
      <c r="L18" s="51">
        <v>0</v>
      </c>
      <c r="M18" s="51">
        <v>0</v>
      </c>
      <c r="N18" s="51">
        <v>0</v>
      </c>
      <c r="O18" s="83">
        <f t="shared" si="14"/>
        <v>4466.2375497675712</v>
      </c>
      <c r="P18" s="83">
        <f t="shared" si="15"/>
        <v>2219.808749767571</v>
      </c>
      <c r="Q18" s="155">
        <f t="shared" si="7"/>
        <v>35.786700000000003</v>
      </c>
      <c r="R18" s="148">
        <f t="shared" si="3"/>
        <v>446623.7549767571</v>
      </c>
    </row>
    <row r="19" spans="1:18" ht="29.25" customHeight="1" x14ac:dyDescent="0.4">
      <c r="A19" s="90"/>
      <c r="B19" s="42">
        <v>44179</v>
      </c>
      <c r="C19" s="51">
        <v>12480.16</v>
      </c>
      <c r="D19" s="51">
        <f t="shared" si="0"/>
        <v>2246.4288000000001</v>
      </c>
      <c r="E19" s="51">
        <v>2342.478796119</v>
      </c>
      <c r="F19" s="51">
        <v>0</v>
      </c>
      <c r="G19" s="51">
        <v>2021.2030811450002</v>
      </c>
      <c r="H19" s="51">
        <v>2.234072933571428</v>
      </c>
      <c r="I19" s="51">
        <v>58.784482949999997</v>
      </c>
      <c r="J19" s="51">
        <v>0</v>
      </c>
      <c r="K19" s="51">
        <v>1.374887003</v>
      </c>
      <c r="L19" s="51">
        <v>0</v>
      </c>
      <c r="M19" s="51">
        <v>0</v>
      </c>
      <c r="N19" s="51">
        <v>0</v>
      </c>
      <c r="O19" s="83">
        <f t="shared" si="14"/>
        <v>4426.0753201505713</v>
      </c>
      <c r="P19" s="83">
        <f t="shared" si="15"/>
        <v>2179.6465201505712</v>
      </c>
      <c r="Q19" s="155">
        <f t="shared" si="7"/>
        <v>35.4649</v>
      </c>
      <c r="R19" s="148">
        <f t="shared" si="3"/>
        <v>442607.53201505716</v>
      </c>
    </row>
    <row r="20" spans="1:18" ht="29.25" customHeight="1" x14ac:dyDescent="0.4">
      <c r="A20" s="90"/>
      <c r="B20" s="42">
        <v>44180</v>
      </c>
      <c r="C20" s="51">
        <v>12480.16</v>
      </c>
      <c r="D20" s="51">
        <f t="shared" si="0"/>
        <v>2246.4288000000001</v>
      </c>
      <c r="E20" s="51">
        <v>2385.7957453190002</v>
      </c>
      <c r="F20" s="51">
        <v>0</v>
      </c>
      <c r="G20" s="51">
        <v>2021.3895519</v>
      </c>
      <c r="H20" s="51">
        <v>2.234072933571428</v>
      </c>
      <c r="I20" s="51">
        <v>57.662003300999999</v>
      </c>
      <c r="J20" s="51">
        <v>0</v>
      </c>
      <c r="K20" s="51">
        <v>2.786182283</v>
      </c>
      <c r="L20" s="51">
        <v>0</v>
      </c>
      <c r="M20" s="51">
        <v>0</v>
      </c>
      <c r="N20" s="51">
        <v>0</v>
      </c>
      <c r="O20" s="83">
        <f t="shared" ref="O20" si="16">SUM(E20:N20)</f>
        <v>4469.8675557365714</v>
      </c>
      <c r="P20" s="83">
        <f t="shared" ref="P20" si="17">O20-D20</f>
        <v>2223.4387557365712</v>
      </c>
      <c r="Q20" s="155">
        <f t="shared" si="7"/>
        <v>35.815800000000003</v>
      </c>
      <c r="R20" s="148">
        <f t="shared" si="3"/>
        <v>446986.75557365717</v>
      </c>
    </row>
    <row r="21" spans="1:18" ht="29.25" customHeight="1" x14ac:dyDescent="0.4">
      <c r="A21" s="90"/>
      <c r="B21" s="42">
        <v>44181</v>
      </c>
      <c r="C21" s="51">
        <v>12480.16</v>
      </c>
      <c r="D21" s="51">
        <f t="shared" si="0"/>
        <v>2246.4288000000001</v>
      </c>
      <c r="E21" s="51">
        <v>2393.78705197</v>
      </c>
      <c r="F21" s="51">
        <v>0</v>
      </c>
      <c r="G21" s="51">
        <v>2021.5760226599998</v>
      </c>
      <c r="H21" s="51">
        <v>2.234072933571428</v>
      </c>
      <c r="I21" s="51">
        <v>57.439222311000002</v>
      </c>
      <c r="J21" s="51">
        <v>0</v>
      </c>
      <c r="K21" s="51">
        <v>1.941405863</v>
      </c>
      <c r="L21" s="51">
        <v>0</v>
      </c>
      <c r="M21" s="51">
        <v>0</v>
      </c>
      <c r="N21" s="51">
        <v>0</v>
      </c>
      <c r="O21" s="83">
        <f t="shared" ref="O21" si="18">SUM(E21:N21)</f>
        <v>4476.9777757375705</v>
      </c>
      <c r="P21" s="83">
        <f t="shared" ref="P21" si="19">O21-D21</f>
        <v>2230.5489757375703</v>
      </c>
      <c r="Q21" s="155">
        <f>ROUND((O21/C21%),4)</f>
        <v>35.872799999999998</v>
      </c>
      <c r="R21" s="148">
        <f t="shared" si="3"/>
        <v>447697.77757375699</v>
      </c>
    </row>
    <row r="22" spans="1:18" ht="29.25" customHeight="1" x14ac:dyDescent="0.4">
      <c r="A22" s="90"/>
      <c r="B22" s="42">
        <v>44182</v>
      </c>
      <c r="C22" s="51">
        <v>12480.16</v>
      </c>
      <c r="D22" s="51">
        <f t="shared" si="0"/>
        <v>2246.4288000000001</v>
      </c>
      <c r="E22" s="51">
        <v>2458.7783587069998</v>
      </c>
      <c r="F22" s="51">
        <v>0</v>
      </c>
      <c r="G22" s="51">
        <v>1965.5905427009998</v>
      </c>
      <c r="H22" s="51">
        <v>2.234072933571428</v>
      </c>
      <c r="I22" s="51">
        <v>56.192489850000001</v>
      </c>
      <c r="J22" s="51">
        <v>0</v>
      </c>
      <c r="K22" s="51">
        <v>2.1501162429999998</v>
      </c>
      <c r="L22" s="51">
        <v>0</v>
      </c>
      <c r="M22" s="51">
        <v>0</v>
      </c>
      <c r="N22" s="51">
        <v>0</v>
      </c>
      <c r="O22" s="83">
        <f t="shared" ref="O22" si="20">SUM(E22:N22)</f>
        <v>4484.9455804345707</v>
      </c>
      <c r="P22" s="83">
        <f t="shared" ref="P22" si="21">O22-D22</f>
        <v>2238.5167804345706</v>
      </c>
      <c r="Q22" s="155">
        <f t="shared" si="7"/>
        <v>35.936599999999999</v>
      </c>
      <c r="R22" s="148">
        <f t="shared" si="3"/>
        <v>448494.5580434571</v>
      </c>
    </row>
    <row r="23" spans="1:18" ht="29.25" customHeight="1" x14ac:dyDescent="0.4">
      <c r="A23" s="90"/>
      <c r="B23" s="42">
        <v>44183</v>
      </c>
      <c r="C23" s="51">
        <v>12480.16</v>
      </c>
      <c r="D23" s="51">
        <f t="shared" si="0"/>
        <v>2246.4288000000001</v>
      </c>
      <c r="E23" s="51">
        <v>2547.095307907</v>
      </c>
      <c r="F23" s="51">
        <v>0</v>
      </c>
      <c r="G23" s="51">
        <v>1965.7717322570004</v>
      </c>
      <c r="H23" s="51">
        <v>2.234072933571428</v>
      </c>
      <c r="I23" s="51">
        <v>53.702205550000002</v>
      </c>
      <c r="J23" s="51">
        <v>0</v>
      </c>
      <c r="K23" s="51">
        <v>1.736126523</v>
      </c>
      <c r="L23" s="51">
        <v>0</v>
      </c>
      <c r="M23" s="51">
        <v>0</v>
      </c>
      <c r="N23" s="51">
        <v>0</v>
      </c>
      <c r="O23" s="83">
        <f t="shared" ref="O23" si="22">SUM(E23:N23)</f>
        <v>4570.5394451705715</v>
      </c>
      <c r="P23" s="83">
        <f t="shared" ref="P23" si="23">O23-D23</f>
        <v>2324.1106451705714</v>
      </c>
      <c r="Q23" s="155">
        <f t="shared" si="7"/>
        <v>36.622399999999999</v>
      </c>
      <c r="R23" s="148">
        <f t="shared" si="3"/>
        <v>457053.94451705721</v>
      </c>
    </row>
    <row r="24" spans="1:18" ht="29.25" customHeight="1" x14ac:dyDescent="0.4">
      <c r="A24" s="90"/>
      <c r="B24" s="42" t="s">
        <v>4</v>
      </c>
      <c r="C24" s="51">
        <v>0</v>
      </c>
      <c r="D24" s="51">
        <f t="shared" ref="D24:O24" si="24">SUM(D10:D23)</f>
        <v>31450.00320000001</v>
      </c>
      <c r="E24" s="51">
        <f>SUM(E10:E23)</f>
        <v>32932.670232586002</v>
      </c>
      <c r="F24" s="51">
        <f>SUM(F10:F23)</f>
        <v>0</v>
      </c>
      <c r="G24" s="51">
        <f>SUM(G10:G23)</f>
        <v>29177.783137989998</v>
      </c>
      <c r="H24" s="51">
        <f>SUM(H10:H23)</f>
        <v>31.27702107</v>
      </c>
      <c r="I24" s="51">
        <f t="shared" ref="I24:K24" si="25">SUM(I10:I23)</f>
        <v>733.81018731300003</v>
      </c>
      <c r="J24" s="51">
        <f t="shared" si="25"/>
        <v>0</v>
      </c>
      <c r="K24" s="51">
        <f t="shared" si="25"/>
        <v>24.451502622</v>
      </c>
      <c r="L24" s="51">
        <f t="shared" si="24"/>
        <v>0</v>
      </c>
      <c r="M24" s="51">
        <f t="shared" si="24"/>
        <v>0</v>
      </c>
      <c r="N24" s="51">
        <f t="shared" si="24"/>
        <v>0</v>
      </c>
      <c r="O24" s="83">
        <f t="shared" si="24"/>
        <v>62899.992081580996</v>
      </c>
      <c r="P24" s="83">
        <f>SUM(P10:P23)</f>
        <v>31449.988881580986</v>
      </c>
      <c r="Q24" s="155"/>
    </row>
    <row r="25" spans="1:18" ht="29.25" customHeight="1" x14ac:dyDescent="0.4">
      <c r="A25" s="90"/>
      <c r="B25" s="42" t="s">
        <v>3</v>
      </c>
      <c r="C25" s="51"/>
      <c r="D25" s="51">
        <f t="shared" ref="D25" si="26">AVERAGE(D10:D23)</f>
        <v>2246.4288000000006</v>
      </c>
      <c r="E25" s="51">
        <f>AVERAGE(E10:E23)</f>
        <v>2352.3335880418572</v>
      </c>
      <c r="F25" s="51">
        <v>0</v>
      </c>
      <c r="G25" s="51">
        <f>AVERAGE(G10:G23)</f>
        <v>2084.1273669992856</v>
      </c>
      <c r="H25" s="51">
        <f t="shared" ref="H25:P25" si="27">AVERAGE(H10:H23)</f>
        <v>2.2340729335714284</v>
      </c>
      <c r="I25" s="51">
        <f t="shared" si="27"/>
        <v>52.415013379500003</v>
      </c>
      <c r="J25" s="51">
        <f t="shared" si="27"/>
        <v>0</v>
      </c>
      <c r="K25" s="51">
        <f t="shared" si="27"/>
        <v>1.7465359015714286</v>
      </c>
      <c r="L25" s="51">
        <f t="shared" si="27"/>
        <v>0</v>
      </c>
      <c r="M25" s="51">
        <f t="shared" si="27"/>
        <v>0</v>
      </c>
      <c r="N25" s="51">
        <f t="shared" si="27"/>
        <v>0</v>
      </c>
      <c r="O25" s="82">
        <f t="shared" si="27"/>
        <v>4492.8565772557859</v>
      </c>
      <c r="P25" s="82">
        <f t="shared" si="27"/>
        <v>2246.4277772557848</v>
      </c>
      <c r="Q25" s="155"/>
    </row>
    <row r="26" spans="1:18" x14ac:dyDescent="0.4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18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56"/>
    </row>
    <row r="28" spans="1:18" x14ac:dyDescent="0.4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56"/>
    </row>
    <row r="29" spans="1:18" x14ac:dyDescent="0.4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63">
        <v>440900017.5</v>
      </c>
      <c r="M29" s="1"/>
      <c r="N29" s="1"/>
      <c r="O29" s="1"/>
      <c r="P29" s="1"/>
      <c r="Q29" s="156"/>
    </row>
    <row r="30" spans="1:18" x14ac:dyDescent="0.4">
      <c r="B30" s="5"/>
      <c r="C30" s="1"/>
      <c r="D30" s="1"/>
      <c r="E30" s="1"/>
      <c r="F30" s="1"/>
      <c r="G30" s="1"/>
      <c r="H30" s="1"/>
      <c r="I30" s="1"/>
      <c r="J30" s="1"/>
      <c r="K30" s="163">
        <v>97218701</v>
      </c>
      <c r="M30" s="1"/>
      <c r="N30" s="22" t="s">
        <v>35</v>
      </c>
      <c r="O30" s="22"/>
      <c r="P30" s="22"/>
      <c r="Q30" s="156"/>
    </row>
    <row r="31" spans="1:18" x14ac:dyDescent="0.4">
      <c r="B31" s="5"/>
      <c r="C31" s="1"/>
      <c r="D31" s="1"/>
      <c r="E31" s="1"/>
      <c r="F31" s="1"/>
      <c r="G31" s="1"/>
      <c r="H31" s="22"/>
      <c r="I31" s="22"/>
      <c r="J31" s="22"/>
      <c r="K31" s="163">
        <v>-1096663</v>
      </c>
      <c r="M31" s="22"/>
      <c r="N31" s="22"/>
      <c r="O31" s="22"/>
      <c r="P31" s="22"/>
      <c r="Q31" s="156"/>
    </row>
    <row r="32" spans="1:18" x14ac:dyDescent="0.4">
      <c r="B32" s="5"/>
      <c r="C32" s="1"/>
      <c r="D32" s="1"/>
      <c r="E32" s="1"/>
      <c r="F32" s="1"/>
      <c r="G32" s="1"/>
      <c r="H32" s="22"/>
      <c r="I32" s="22"/>
      <c r="J32" s="22"/>
      <c r="K32" s="22">
        <f>SUM(K29:K31)/10^7</f>
        <v>53.702205550000002</v>
      </c>
      <c r="L32" s="22"/>
      <c r="M32" s="22"/>
      <c r="N32" s="22"/>
      <c r="O32" s="22"/>
      <c r="P32" s="22"/>
    </row>
    <row r="33" spans="2:16" x14ac:dyDescent="0.4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</row>
    <row r="34" spans="2:16" x14ac:dyDescent="0.4">
      <c r="B34" s="5" t="s">
        <v>8</v>
      </c>
      <c r="H34" s="144"/>
      <c r="N34" s="22" t="s">
        <v>10</v>
      </c>
    </row>
    <row r="35" spans="2:16" x14ac:dyDescent="0.4">
      <c r="B35" s="14"/>
      <c r="H35" s="144"/>
    </row>
    <row r="36" spans="2:16" x14ac:dyDescent="0.4">
      <c r="B36" s="14"/>
      <c r="H36" s="144"/>
    </row>
    <row r="37" spans="2:16" x14ac:dyDescent="0.4">
      <c r="B37" s="14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G9" zoomScale="59" zoomScaleNormal="59" workbookViewId="0">
      <selection activeCell="S10" sqref="S10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</cols>
  <sheetData>
    <row r="1" spans="1:18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18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161">
        <f>C10*18/100</f>
        <v>2274.9551999999999</v>
      </c>
      <c r="M2" s="84"/>
      <c r="N2" s="85"/>
      <c r="O2" s="85"/>
      <c r="P2" s="85"/>
    </row>
    <row r="3" spans="1:18" x14ac:dyDescent="0.4">
      <c r="B3" s="45" t="s">
        <v>52</v>
      </c>
      <c r="C3" s="1"/>
      <c r="D3" s="1"/>
      <c r="E3" s="85"/>
      <c r="F3" s="8"/>
      <c r="G3" s="8"/>
      <c r="H3" s="8"/>
      <c r="I3" s="8"/>
      <c r="J3" s="8"/>
      <c r="K3" s="85"/>
      <c r="L3" s="8"/>
      <c r="M3" s="8"/>
      <c r="N3" s="8"/>
      <c r="O3" s="8"/>
      <c r="P3" s="85"/>
    </row>
    <row r="4" spans="1:18" ht="22.5" customHeight="1" x14ac:dyDescent="0.45">
      <c r="B4" s="46" t="s">
        <v>13</v>
      </c>
      <c r="C4" s="1"/>
      <c r="D4" s="17"/>
      <c r="E4" s="15"/>
      <c r="F4" s="15"/>
      <c r="G4" s="47" t="s">
        <v>191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18" x14ac:dyDescent="0.4">
      <c r="B5" s="45" t="s">
        <v>50</v>
      </c>
      <c r="C5" s="1"/>
      <c r="D5" s="157"/>
      <c r="E5" s="158"/>
      <c r="F5" s="11"/>
      <c r="G5" s="11"/>
      <c r="H5" s="100"/>
      <c r="I5" s="100"/>
      <c r="J5" s="11"/>
      <c r="K5" s="100">
        <v>12480.16</v>
      </c>
      <c r="L5" s="86">
        <f>K5*18/100</f>
        <v>2246.4288000000001</v>
      </c>
      <c r="M5" s="2"/>
      <c r="N5" s="2"/>
      <c r="O5" s="2"/>
      <c r="P5" s="2"/>
      <c r="Q5" s="149"/>
    </row>
    <row r="6" spans="1:18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18" x14ac:dyDescent="0.4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18" s="33" customFormat="1" ht="126" customHeight="1" x14ac:dyDescent="0.25">
      <c r="B8" s="34" t="s">
        <v>21</v>
      </c>
      <c r="C8" s="164" t="s">
        <v>192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18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18" ht="29.25" customHeight="1" x14ac:dyDescent="0.4">
      <c r="B10" s="42">
        <v>44184</v>
      </c>
      <c r="C10" s="51">
        <v>12638.64</v>
      </c>
      <c r="D10" s="51">
        <v>2274.9551999999999</v>
      </c>
      <c r="E10" s="51">
        <v>2547.0866146009998</v>
      </c>
      <c r="F10" s="51">
        <v>0</v>
      </c>
      <c r="G10" s="51">
        <v>1965.9529218119999</v>
      </c>
      <c r="H10" s="51">
        <v>2.4872044047142885</v>
      </c>
      <c r="I10" s="51">
        <v>48.71764915</v>
      </c>
      <c r="J10" s="51">
        <v>0</v>
      </c>
      <c r="K10" s="51">
        <v>2.9405265229999999</v>
      </c>
      <c r="L10" s="51">
        <v>0</v>
      </c>
      <c r="M10" s="51">
        <v>0</v>
      </c>
      <c r="N10" s="51">
        <v>0</v>
      </c>
      <c r="O10" s="83">
        <f t="shared" ref="O10" si="0">SUM(E10:N10)</f>
        <v>4567.1849164907144</v>
      </c>
      <c r="P10" s="83">
        <f t="shared" ref="P10:P14" si="1">O10-D10</f>
        <v>2292.2297164907145</v>
      </c>
      <c r="Q10" s="155">
        <f>ROUND((O10/C10%),4)</f>
        <v>36.136699999999998</v>
      </c>
      <c r="R10" s="148">
        <f t="shared" ref="R10:R23" si="2">(O10*10^7)/10^5</f>
        <v>456718.49164907145</v>
      </c>
    </row>
    <row r="11" spans="1:18" ht="29.25" customHeight="1" x14ac:dyDescent="0.4">
      <c r="B11" s="42">
        <v>44185</v>
      </c>
      <c r="C11" s="51">
        <v>12638.64</v>
      </c>
      <c r="D11" s="51">
        <v>2274.9551999999999</v>
      </c>
      <c r="E11" s="51">
        <v>2547.0779212950001</v>
      </c>
      <c r="F11" s="51">
        <v>0</v>
      </c>
      <c r="G11" s="51">
        <v>1966.1341113679996</v>
      </c>
      <c r="H11" s="51">
        <v>2.4872044047142885</v>
      </c>
      <c r="I11" s="51">
        <v>48.118179150000003</v>
      </c>
      <c r="J11" s="51">
        <v>0</v>
      </c>
      <c r="K11" s="51">
        <v>2.9405265229999999</v>
      </c>
      <c r="L11" s="51">
        <v>0</v>
      </c>
      <c r="M11" s="51">
        <v>0</v>
      </c>
      <c r="N11" s="51">
        <v>0</v>
      </c>
      <c r="O11" s="83">
        <f t="shared" ref="O11:O14" si="3">SUM(E11:N11)</f>
        <v>4566.7579427407136</v>
      </c>
      <c r="P11" s="83">
        <f t="shared" si="1"/>
        <v>2291.8027427407137</v>
      </c>
      <c r="Q11" s="155">
        <f>ROUND((O11/C11%),4)</f>
        <v>36.133299999999998</v>
      </c>
      <c r="R11" s="148">
        <f t="shared" si="2"/>
        <v>456675.79427407135</v>
      </c>
    </row>
    <row r="12" spans="1:18" ht="29.25" customHeight="1" x14ac:dyDescent="0.4">
      <c r="B12" s="42">
        <v>44186</v>
      </c>
      <c r="C12" s="51">
        <v>12638.64</v>
      </c>
      <c r="D12" s="51">
        <v>2274.9551999999999</v>
      </c>
      <c r="E12" s="51">
        <v>2618.0692279899999</v>
      </c>
      <c r="F12" s="51">
        <v>0</v>
      </c>
      <c r="G12" s="51">
        <v>1966.3153009230002</v>
      </c>
      <c r="H12" s="51">
        <v>2.4872044047142885</v>
      </c>
      <c r="I12" s="51">
        <v>55.346384649999997</v>
      </c>
      <c r="J12" s="51">
        <v>0</v>
      </c>
      <c r="K12" s="51">
        <v>1.0543298029999999</v>
      </c>
      <c r="L12" s="51">
        <v>0</v>
      </c>
      <c r="M12" s="51">
        <v>0</v>
      </c>
      <c r="N12" s="51">
        <v>0</v>
      </c>
      <c r="O12" s="83">
        <f t="shared" si="3"/>
        <v>4643.2724477707143</v>
      </c>
      <c r="P12" s="83">
        <f t="shared" si="1"/>
        <v>2368.3172477707144</v>
      </c>
      <c r="Q12" s="155">
        <f t="shared" ref="Q12:Q23" si="4">ROUND((O12/C12%),4)</f>
        <v>36.738700000000001</v>
      </c>
      <c r="R12" s="148">
        <f t="shared" si="2"/>
        <v>464327.24477707146</v>
      </c>
    </row>
    <row r="13" spans="1:18" ht="29.25" customHeight="1" x14ac:dyDescent="0.4">
      <c r="B13" s="42">
        <v>44187</v>
      </c>
      <c r="C13" s="51">
        <v>12638.64</v>
      </c>
      <c r="D13" s="51">
        <v>2274.9551999999999</v>
      </c>
      <c r="E13" s="51">
        <v>2637.0605346840002</v>
      </c>
      <c r="F13" s="51">
        <v>0</v>
      </c>
      <c r="G13" s="51">
        <v>1966.4964904790002</v>
      </c>
      <c r="H13" s="51">
        <v>2.4872044047142885</v>
      </c>
      <c r="I13" s="51">
        <v>54.957749450000001</v>
      </c>
      <c r="J13" s="51">
        <v>0</v>
      </c>
      <c r="K13" s="51">
        <v>1.6279050829999999</v>
      </c>
      <c r="L13" s="51">
        <v>0</v>
      </c>
      <c r="M13" s="51">
        <v>0</v>
      </c>
      <c r="N13" s="51">
        <v>0</v>
      </c>
      <c r="O13" s="83">
        <f t="shared" si="3"/>
        <v>4662.6298841007147</v>
      </c>
      <c r="P13" s="83">
        <f t="shared" si="1"/>
        <v>2387.6746841007148</v>
      </c>
      <c r="Q13" s="155">
        <f t="shared" si="4"/>
        <v>36.8919</v>
      </c>
      <c r="R13" s="148">
        <f t="shared" si="2"/>
        <v>466262.98841007147</v>
      </c>
    </row>
    <row r="14" spans="1:18" ht="29.25" customHeight="1" x14ac:dyDescent="0.4">
      <c r="B14" s="42">
        <v>44188</v>
      </c>
      <c r="C14" s="51">
        <v>12638.64</v>
      </c>
      <c r="D14" s="51">
        <v>2274.9551999999999</v>
      </c>
      <c r="E14" s="51">
        <v>2642.0518413780001</v>
      </c>
      <c r="F14" s="51">
        <v>0</v>
      </c>
      <c r="G14" s="51">
        <v>1966.6776800340001</v>
      </c>
      <c r="H14" s="51">
        <v>2.4872044047142885</v>
      </c>
      <c r="I14" s="51">
        <v>53.166488350000002</v>
      </c>
      <c r="J14" s="51">
        <v>0</v>
      </c>
      <c r="K14" s="51">
        <v>1.0861023630000002</v>
      </c>
      <c r="L14" s="51">
        <v>0</v>
      </c>
      <c r="M14" s="51">
        <v>0</v>
      </c>
      <c r="N14" s="51">
        <v>0</v>
      </c>
      <c r="O14" s="83">
        <f t="shared" si="3"/>
        <v>4665.469316529714</v>
      </c>
      <c r="P14" s="83">
        <f t="shared" si="1"/>
        <v>2390.5141165297141</v>
      </c>
      <c r="Q14" s="155">
        <f t="shared" si="4"/>
        <v>36.914299999999997</v>
      </c>
      <c r="R14" s="148">
        <f t="shared" si="2"/>
        <v>466546.93165297143</v>
      </c>
    </row>
    <row r="15" spans="1:18" ht="29.25" customHeight="1" x14ac:dyDescent="0.4">
      <c r="A15" s="90"/>
      <c r="B15" s="42">
        <v>44189</v>
      </c>
      <c r="C15" s="51">
        <v>12638.64</v>
      </c>
      <c r="D15" s="51">
        <v>2274.9551999999999</v>
      </c>
      <c r="E15" s="51">
        <v>2583.0431480720003</v>
      </c>
      <c r="F15" s="51">
        <v>0</v>
      </c>
      <c r="G15" s="51">
        <v>1966.85886959</v>
      </c>
      <c r="H15" s="51">
        <v>2.4872044047142885</v>
      </c>
      <c r="I15" s="51">
        <v>51.252621949999998</v>
      </c>
      <c r="J15" s="51">
        <v>0</v>
      </c>
      <c r="K15" s="51">
        <v>1.0951706429999999</v>
      </c>
      <c r="L15" s="51">
        <v>0</v>
      </c>
      <c r="M15" s="51">
        <v>0</v>
      </c>
      <c r="N15" s="51">
        <v>0</v>
      </c>
      <c r="O15" s="83">
        <f t="shared" ref="O15" si="5">SUM(E15:N15)</f>
        <v>4604.7370146597141</v>
      </c>
      <c r="P15" s="83">
        <f t="shared" ref="P15" si="6">O15-D15</f>
        <v>2329.7818146597142</v>
      </c>
      <c r="Q15" s="155">
        <f t="shared" si="4"/>
        <v>36.433799999999998</v>
      </c>
      <c r="R15" s="148">
        <f t="shared" si="2"/>
        <v>460473.70146597136</v>
      </c>
    </row>
    <row r="16" spans="1:18" ht="29.25" customHeight="1" x14ac:dyDescent="0.4">
      <c r="A16" s="90"/>
      <c r="B16" s="42">
        <v>44190</v>
      </c>
      <c r="C16" s="51">
        <v>12638.64</v>
      </c>
      <c r="D16" s="51">
        <v>2274.9551999999999</v>
      </c>
      <c r="E16" s="51">
        <v>2583.0344547659997</v>
      </c>
      <c r="F16" s="51">
        <v>0</v>
      </c>
      <c r="G16" s="51">
        <v>1967.040059145</v>
      </c>
      <c r="H16" s="51">
        <v>2.4872044047142885</v>
      </c>
      <c r="I16" s="51">
        <v>50.294303050000003</v>
      </c>
      <c r="J16" s="51">
        <v>0</v>
      </c>
      <c r="K16" s="51">
        <v>1.0951706429999999</v>
      </c>
      <c r="L16" s="51">
        <v>0</v>
      </c>
      <c r="M16" s="51">
        <v>0</v>
      </c>
      <c r="N16" s="51">
        <v>0</v>
      </c>
      <c r="O16" s="83">
        <f t="shared" ref="O16:O18" si="7">SUM(E16:N16)</f>
        <v>4603.9511920087134</v>
      </c>
      <c r="P16" s="83">
        <f t="shared" ref="P16:P18" si="8">O16-D16</f>
        <v>2328.9959920087135</v>
      </c>
      <c r="Q16" s="155">
        <f t="shared" si="4"/>
        <v>36.427599999999998</v>
      </c>
      <c r="R16" s="148">
        <f t="shared" si="2"/>
        <v>460395.11920087133</v>
      </c>
    </row>
    <row r="17" spans="1:18" ht="29.25" customHeight="1" x14ac:dyDescent="0.4">
      <c r="A17" s="90"/>
      <c r="B17" s="42">
        <v>44191</v>
      </c>
      <c r="C17" s="51">
        <v>12638.64</v>
      </c>
      <c r="D17" s="51">
        <v>2274.9551999999999</v>
      </c>
      <c r="E17" s="51">
        <v>2583.02576146</v>
      </c>
      <c r="F17" s="51">
        <v>0</v>
      </c>
      <c r="G17" s="51">
        <v>1967.2212487009999</v>
      </c>
      <c r="H17" s="51">
        <v>2.4872044047142885</v>
      </c>
      <c r="I17" s="51">
        <v>49.670429349999999</v>
      </c>
      <c r="J17" s="51">
        <v>0</v>
      </c>
      <c r="K17" s="51">
        <v>1.0951706429999999</v>
      </c>
      <c r="L17" s="51">
        <v>0</v>
      </c>
      <c r="M17" s="51">
        <v>0</v>
      </c>
      <c r="N17" s="51">
        <v>0</v>
      </c>
      <c r="O17" s="83">
        <f t="shared" si="7"/>
        <v>4603.4998145587133</v>
      </c>
      <c r="P17" s="83">
        <f t="shared" si="8"/>
        <v>2328.5446145587134</v>
      </c>
      <c r="Q17" s="155">
        <f t="shared" si="4"/>
        <v>36.423999999999999</v>
      </c>
      <c r="R17" s="148">
        <f t="shared" si="2"/>
        <v>460349.98145587137</v>
      </c>
    </row>
    <row r="18" spans="1:18" ht="29.25" customHeight="1" x14ac:dyDescent="0.4">
      <c r="A18" s="90"/>
      <c r="B18" s="42">
        <v>44192</v>
      </c>
      <c r="C18" s="51">
        <v>12638.64</v>
      </c>
      <c r="D18" s="51">
        <v>2274.9551999999999</v>
      </c>
      <c r="E18" s="51">
        <v>2583.0170681540003</v>
      </c>
      <c r="F18" s="51">
        <v>0</v>
      </c>
      <c r="G18" s="51">
        <v>1967.4024382560001</v>
      </c>
      <c r="H18" s="51">
        <v>2.4872044047142885</v>
      </c>
      <c r="I18" s="51">
        <v>49.108789350000002</v>
      </c>
      <c r="J18" s="51">
        <v>0</v>
      </c>
      <c r="K18" s="51">
        <v>1.0951706429999999</v>
      </c>
      <c r="L18" s="51">
        <v>0</v>
      </c>
      <c r="M18" s="51">
        <v>0</v>
      </c>
      <c r="N18" s="51">
        <v>0</v>
      </c>
      <c r="O18" s="83">
        <f t="shared" si="7"/>
        <v>4603.1106708077141</v>
      </c>
      <c r="P18" s="83">
        <f t="shared" si="8"/>
        <v>2328.1554708077142</v>
      </c>
      <c r="Q18" s="155">
        <f t="shared" si="4"/>
        <v>36.420900000000003</v>
      </c>
      <c r="R18" s="148">
        <f t="shared" si="2"/>
        <v>460311.06708077143</v>
      </c>
    </row>
    <row r="19" spans="1:18" ht="29.25" customHeight="1" x14ac:dyDescent="0.4">
      <c r="A19" s="90"/>
      <c r="B19" s="42">
        <v>44193</v>
      </c>
      <c r="C19" s="51">
        <v>12638.64</v>
      </c>
      <c r="D19" s="51">
        <v>2274.9551999999999</v>
      </c>
      <c r="E19" s="51">
        <v>2590.0083748480001</v>
      </c>
      <c r="F19" s="51">
        <v>0</v>
      </c>
      <c r="G19" s="51">
        <v>1967.5836278120003</v>
      </c>
      <c r="H19" s="51">
        <v>2.4872044047142885</v>
      </c>
      <c r="I19" s="51">
        <v>59.673417922000006</v>
      </c>
      <c r="J19" s="51">
        <v>0</v>
      </c>
      <c r="K19" s="51">
        <v>0.59057892300000003</v>
      </c>
      <c r="L19" s="51">
        <v>0</v>
      </c>
      <c r="M19" s="51">
        <v>0</v>
      </c>
      <c r="N19" s="51">
        <v>0</v>
      </c>
      <c r="O19" s="83">
        <f t="shared" ref="O19" si="9">SUM(E19:N19)</f>
        <v>4620.3432039097152</v>
      </c>
      <c r="P19" s="83">
        <f t="shared" ref="P19" si="10">O19-D19</f>
        <v>2345.3880039097153</v>
      </c>
      <c r="Q19" s="155">
        <f t="shared" si="4"/>
        <v>36.557299999999998</v>
      </c>
      <c r="R19" s="148">
        <f t="shared" si="2"/>
        <v>462034.32039097155</v>
      </c>
    </row>
    <row r="20" spans="1:18" ht="29.25" customHeight="1" x14ac:dyDescent="0.4">
      <c r="A20" s="90"/>
      <c r="B20" s="42">
        <v>44194</v>
      </c>
      <c r="C20" s="51">
        <v>12638.64</v>
      </c>
      <c r="D20" s="51">
        <v>2274.9551999999999</v>
      </c>
      <c r="E20" s="51">
        <v>2567.999681542</v>
      </c>
      <c r="F20" s="51">
        <v>0</v>
      </c>
      <c r="G20" s="51">
        <v>1967.7648173669998</v>
      </c>
      <c r="H20" s="51">
        <v>2.4872044047142885</v>
      </c>
      <c r="I20" s="51">
        <v>48.364714422000006</v>
      </c>
      <c r="J20" s="51">
        <v>0</v>
      </c>
      <c r="K20" s="51">
        <v>2.3356992230000002</v>
      </c>
      <c r="L20" s="51">
        <v>0</v>
      </c>
      <c r="M20" s="51">
        <v>0</v>
      </c>
      <c r="N20" s="51">
        <v>0</v>
      </c>
      <c r="O20" s="83">
        <f t="shared" ref="O20" si="11">SUM(E20:N20)</f>
        <v>4588.9521169587142</v>
      </c>
      <c r="P20" s="83">
        <f t="shared" ref="P20" si="12">O20-D20</f>
        <v>2313.9969169587143</v>
      </c>
      <c r="Q20" s="155">
        <f t="shared" si="4"/>
        <v>36.308900000000001</v>
      </c>
      <c r="R20" s="148">
        <f t="shared" si="2"/>
        <v>458895.21169587143</v>
      </c>
    </row>
    <row r="21" spans="1:18" ht="29.25" customHeight="1" x14ac:dyDescent="0.4">
      <c r="A21" s="90"/>
      <c r="B21" s="42">
        <v>44195</v>
      </c>
      <c r="C21" s="51">
        <v>12638.64</v>
      </c>
      <c r="D21" s="51">
        <v>2274.9551999999999</v>
      </c>
      <c r="E21" s="51">
        <v>2921.9909882360002</v>
      </c>
      <c r="F21" s="51">
        <v>0</v>
      </c>
      <c r="G21" s="51">
        <v>1967.9460069229999</v>
      </c>
      <c r="H21" s="51">
        <v>2.4872044047142885</v>
      </c>
      <c r="I21" s="51">
        <v>45.892140922000003</v>
      </c>
      <c r="J21" s="51">
        <v>0</v>
      </c>
      <c r="K21" s="51">
        <v>0.68047128300000004</v>
      </c>
      <c r="L21" s="51">
        <v>0</v>
      </c>
      <c r="M21" s="51">
        <v>0</v>
      </c>
      <c r="N21" s="51">
        <v>0</v>
      </c>
      <c r="O21" s="83">
        <f t="shared" ref="O21" si="13">SUM(E21:N21)</f>
        <v>4938.996811768714</v>
      </c>
      <c r="P21" s="83">
        <f t="shared" ref="P21" si="14">O21-D21</f>
        <v>2664.0416117687141</v>
      </c>
      <c r="Q21" s="155">
        <f>ROUND((O21/C21%),4)</f>
        <v>39.078499999999998</v>
      </c>
      <c r="R21" s="148">
        <f t="shared" si="2"/>
        <v>493899.68117687141</v>
      </c>
    </row>
    <row r="22" spans="1:18" ht="29.25" customHeight="1" x14ac:dyDescent="0.4">
      <c r="A22" s="90"/>
      <c r="B22" s="42">
        <v>44196</v>
      </c>
      <c r="C22" s="51">
        <v>12638.64</v>
      </c>
      <c r="D22" s="51">
        <v>2274.9551999999999</v>
      </c>
      <c r="E22" s="51">
        <v>2639.9822949300001</v>
      </c>
      <c r="F22" s="51">
        <v>0</v>
      </c>
      <c r="G22" s="51">
        <v>2216.254256918</v>
      </c>
      <c r="H22" s="51">
        <v>2.4872044047142885</v>
      </c>
      <c r="I22" s="51">
        <v>46.376222550000001</v>
      </c>
      <c r="J22" s="51">
        <v>0</v>
      </c>
      <c r="K22" s="51">
        <v>0.54426456300000003</v>
      </c>
      <c r="L22" s="51">
        <v>0</v>
      </c>
      <c r="M22" s="51">
        <v>0</v>
      </c>
      <c r="N22" s="51">
        <v>0</v>
      </c>
      <c r="O22" s="83">
        <f t="shared" ref="O22" si="15">SUM(E22:N22)</f>
        <v>4905.6442433657148</v>
      </c>
      <c r="P22" s="83">
        <f t="shared" ref="P22" si="16">O22-D22</f>
        <v>2630.689043365715</v>
      </c>
      <c r="Q22" s="155">
        <f t="shared" si="4"/>
        <v>38.814700000000002</v>
      </c>
      <c r="R22" s="148">
        <f t="shared" si="2"/>
        <v>490564.42433657148</v>
      </c>
    </row>
    <row r="23" spans="1:18" ht="29.25" customHeight="1" x14ac:dyDescent="0.4">
      <c r="A23" s="90"/>
      <c r="B23" s="42">
        <v>44197</v>
      </c>
      <c r="C23" s="51">
        <v>12638.64</v>
      </c>
      <c r="D23" s="51">
        <v>2274.9551999999999</v>
      </c>
      <c r="E23" s="51">
        <v>2670.9736016240004</v>
      </c>
      <c r="F23" s="51">
        <v>0</v>
      </c>
      <c r="G23" s="51">
        <v>2216.4562569140007</v>
      </c>
      <c r="H23" s="51">
        <v>2.4872044047142885</v>
      </c>
      <c r="I23" s="51">
        <v>43.78554415</v>
      </c>
      <c r="J23" s="51">
        <v>0</v>
      </c>
      <c r="K23" s="51">
        <v>0.272068843</v>
      </c>
      <c r="L23" s="51">
        <v>0</v>
      </c>
      <c r="M23" s="51">
        <v>0</v>
      </c>
      <c r="N23" s="51">
        <v>0</v>
      </c>
      <c r="O23" s="83">
        <f t="shared" ref="O23" si="17">SUM(E23:N23)</f>
        <v>4933.9746759357149</v>
      </c>
      <c r="P23" s="83">
        <f t="shared" ref="P23" si="18">O23-D23</f>
        <v>2659.019475935715</v>
      </c>
      <c r="Q23" s="155">
        <f t="shared" si="4"/>
        <v>39.038800000000002</v>
      </c>
      <c r="R23" s="148">
        <f t="shared" si="2"/>
        <v>493397.46759357146</v>
      </c>
    </row>
    <row r="24" spans="1:18" ht="29.25" customHeight="1" x14ac:dyDescent="0.4">
      <c r="A24" s="90"/>
      <c r="B24" s="42" t="s">
        <v>4</v>
      </c>
      <c r="C24" s="51">
        <v>0</v>
      </c>
      <c r="D24" s="51">
        <f t="shared" ref="D24:O24" si="19">SUM(D10:D23)</f>
        <v>31849.372800000001</v>
      </c>
      <c r="E24" s="51">
        <f>SUM(E10:E23)</f>
        <v>36714.421513579997</v>
      </c>
      <c r="F24" s="51">
        <f>SUM(F10:F23)</f>
        <v>0</v>
      </c>
      <c r="G24" s="51">
        <f>SUM(G10:G23)</f>
        <v>28036.104086241998</v>
      </c>
      <c r="H24" s="51">
        <f>SUM(H10:H23)</f>
        <v>34.820861666000035</v>
      </c>
      <c r="I24" s="51">
        <f t="shared" ref="I24:K24" si="20">SUM(I10:I23)</f>
        <v>704.72463441599996</v>
      </c>
      <c r="J24" s="51">
        <f t="shared" si="20"/>
        <v>0</v>
      </c>
      <c r="K24" s="51">
        <f t="shared" si="20"/>
        <v>18.453155701999997</v>
      </c>
      <c r="L24" s="51">
        <f t="shared" si="19"/>
        <v>0</v>
      </c>
      <c r="M24" s="51">
        <f t="shared" si="19"/>
        <v>0</v>
      </c>
      <c r="N24" s="51">
        <f t="shared" si="19"/>
        <v>0</v>
      </c>
      <c r="O24" s="83">
        <f t="shared" si="19"/>
        <v>65508.524251606003</v>
      </c>
      <c r="P24" s="83">
        <f>SUM(P10:P23)</f>
        <v>33659.151451605998</v>
      </c>
      <c r="Q24" s="155"/>
    </row>
    <row r="25" spans="1:18" ht="29.25" customHeight="1" x14ac:dyDescent="0.4">
      <c r="A25" s="90"/>
      <c r="B25" s="42" t="s">
        <v>3</v>
      </c>
      <c r="C25" s="51"/>
      <c r="D25" s="51">
        <f t="shared" ref="D25" si="21">AVERAGE(D10:D23)</f>
        <v>2274.9551999999999</v>
      </c>
      <c r="E25" s="51">
        <f>AVERAGE(E10:E23)</f>
        <v>2622.4586795414284</v>
      </c>
      <c r="F25" s="51">
        <v>0</v>
      </c>
      <c r="G25" s="51">
        <f>AVERAGE(G10:G23)</f>
        <v>2002.5788633029999</v>
      </c>
      <c r="H25" s="51">
        <f t="shared" ref="H25:K25" si="22">AVERAGE(H10:H23)</f>
        <v>2.4872044047142881</v>
      </c>
      <c r="I25" s="51">
        <f t="shared" si="22"/>
        <v>50.33747388685714</v>
      </c>
      <c r="J25" s="51">
        <f t="shared" si="22"/>
        <v>0</v>
      </c>
      <c r="K25" s="51">
        <f t="shared" si="22"/>
        <v>1.3180825501428568</v>
      </c>
      <c r="L25" s="51">
        <f t="shared" ref="L25:P25" si="23">AVERAGE(L10:L23)</f>
        <v>0</v>
      </c>
      <c r="M25" s="51">
        <f t="shared" si="23"/>
        <v>0</v>
      </c>
      <c r="N25" s="51">
        <f t="shared" si="23"/>
        <v>0</v>
      </c>
      <c r="O25" s="82">
        <f t="shared" si="23"/>
        <v>4679.1803036861429</v>
      </c>
      <c r="P25" s="82">
        <f t="shared" si="23"/>
        <v>2404.2251036861426</v>
      </c>
      <c r="Q25" s="155"/>
    </row>
    <row r="26" spans="1:18" x14ac:dyDescent="0.4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18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56"/>
    </row>
    <row r="28" spans="1:18" x14ac:dyDescent="0.4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56"/>
    </row>
    <row r="29" spans="1:18" x14ac:dyDescent="0.4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63">
        <v>347952853.5</v>
      </c>
      <c r="M29" s="1"/>
      <c r="N29" s="1"/>
      <c r="O29" s="1"/>
      <c r="P29" s="1"/>
      <c r="Q29" s="156"/>
    </row>
    <row r="30" spans="1:18" x14ac:dyDescent="0.4">
      <c r="B30" s="5"/>
      <c r="C30" s="1"/>
      <c r="D30" s="1"/>
      <c r="E30" s="1"/>
      <c r="F30" s="1"/>
      <c r="G30" s="1"/>
      <c r="H30" s="1"/>
      <c r="I30" s="1"/>
      <c r="J30" s="1"/>
      <c r="K30" s="163">
        <v>90749700</v>
      </c>
      <c r="M30" s="1"/>
      <c r="N30" s="22" t="s">
        <v>35</v>
      </c>
      <c r="O30" s="22"/>
      <c r="P30" s="22"/>
      <c r="Q30" s="156"/>
    </row>
    <row r="31" spans="1:18" x14ac:dyDescent="0.4">
      <c r="B31" s="5"/>
      <c r="C31" s="1"/>
      <c r="D31" s="1"/>
      <c r="E31" s="1"/>
      <c r="F31" s="1"/>
      <c r="G31" s="1"/>
      <c r="H31" s="22"/>
      <c r="I31" s="22"/>
      <c r="J31" s="22"/>
      <c r="K31" s="163">
        <v>-847112</v>
      </c>
      <c r="M31" s="22"/>
      <c r="N31" s="22"/>
      <c r="O31" s="22"/>
      <c r="P31" s="22"/>
      <c r="Q31" s="156"/>
    </row>
    <row r="32" spans="1:18" x14ac:dyDescent="0.4">
      <c r="B32" s="5"/>
      <c r="C32" s="1"/>
      <c r="D32" s="1"/>
      <c r="E32" s="1"/>
      <c r="F32" s="1"/>
      <c r="G32" s="1"/>
      <c r="H32" s="22"/>
      <c r="I32" s="22"/>
      <c r="J32" s="22"/>
      <c r="K32" s="22">
        <f>SUM(K29:K31)/10^7</f>
        <v>43.78554415</v>
      </c>
      <c r="L32" s="22"/>
      <c r="M32" s="22"/>
      <c r="N32" s="22"/>
      <c r="O32" s="22"/>
      <c r="P32" s="22"/>
    </row>
    <row r="33" spans="2:16" x14ac:dyDescent="0.4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</row>
    <row r="34" spans="2:16" x14ac:dyDescent="0.4">
      <c r="B34" s="5" t="s">
        <v>8</v>
      </c>
      <c r="H34" s="144"/>
      <c r="N34" s="22" t="s">
        <v>10</v>
      </c>
    </row>
    <row r="35" spans="2:16" x14ac:dyDescent="0.4">
      <c r="B35" s="14"/>
      <c r="H35" s="144"/>
    </row>
    <row r="36" spans="2:16" x14ac:dyDescent="0.4">
      <c r="B36" s="14"/>
      <c r="H36" s="144"/>
    </row>
    <row r="37" spans="2:16" x14ac:dyDescent="0.4">
      <c r="B37" s="14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A4" zoomScale="50" zoomScaleNormal="50" workbookViewId="0">
      <selection activeCell="D23" sqref="D23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</cols>
  <sheetData>
    <row r="1" spans="1:18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18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161">
        <f>C10*18/100</f>
        <v>2284.6769999999997</v>
      </c>
      <c r="M2" s="84"/>
      <c r="N2" s="85"/>
      <c r="O2" s="85"/>
      <c r="P2" s="85"/>
    </row>
    <row r="3" spans="1:18" x14ac:dyDescent="0.4">
      <c r="B3" s="45" t="s">
        <v>52</v>
      </c>
      <c r="C3" s="1"/>
      <c r="D3" s="1"/>
      <c r="E3" s="85"/>
      <c r="F3" s="8"/>
      <c r="G3" s="8"/>
      <c r="H3" s="8"/>
      <c r="I3" s="8"/>
      <c r="J3" s="8"/>
      <c r="K3" s="85"/>
      <c r="L3" s="8"/>
      <c r="M3" s="8"/>
      <c r="N3" s="8"/>
      <c r="O3" s="8"/>
      <c r="P3" s="85"/>
    </row>
    <row r="4" spans="1:18" ht="22.5" customHeight="1" x14ac:dyDescent="0.45">
      <c r="B4" s="46" t="s">
        <v>13</v>
      </c>
      <c r="C4" s="1"/>
      <c r="D4" s="17"/>
      <c r="E4" s="15"/>
      <c r="F4" s="15"/>
      <c r="G4" s="47" t="s">
        <v>191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18" x14ac:dyDescent="0.4">
      <c r="B5" s="45" t="s">
        <v>50</v>
      </c>
      <c r="C5" s="1"/>
      <c r="D5" s="157"/>
      <c r="E5" s="158"/>
      <c r="F5" s="11"/>
      <c r="G5" s="11"/>
      <c r="H5" s="100"/>
      <c r="I5" s="100"/>
      <c r="J5" s="11"/>
      <c r="K5" s="100">
        <v>12480.16</v>
      </c>
      <c r="L5" s="86">
        <f>K5*18/100</f>
        <v>2246.4288000000001</v>
      </c>
      <c r="M5" s="2"/>
      <c r="N5" s="2"/>
      <c r="O5" s="2"/>
      <c r="P5" s="2"/>
      <c r="Q5" s="149"/>
    </row>
    <row r="6" spans="1:18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18" x14ac:dyDescent="0.4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18" s="33" customFormat="1" ht="126" customHeight="1" x14ac:dyDescent="0.25">
      <c r="B8" s="34" t="s">
        <v>21</v>
      </c>
      <c r="C8" s="164" t="s">
        <v>194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18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18" ht="29.25" customHeight="1" x14ac:dyDescent="0.4">
      <c r="B10" s="42">
        <v>44198</v>
      </c>
      <c r="C10" s="51">
        <v>12692.65</v>
      </c>
      <c r="D10" s="51">
        <v>2284.6769999999997</v>
      </c>
      <c r="E10" s="51">
        <v>2670.9649083180002</v>
      </c>
      <c r="F10" s="51">
        <v>0</v>
      </c>
      <c r="G10" s="51">
        <v>2216.6582569090001</v>
      </c>
      <c r="H10" s="51">
        <v>2.4157432066428322</v>
      </c>
      <c r="I10" s="51">
        <v>42.001211650000002</v>
      </c>
      <c r="J10" s="51">
        <v>0</v>
      </c>
      <c r="K10" s="51">
        <v>0.46124984299999999</v>
      </c>
      <c r="L10" s="51">
        <v>0</v>
      </c>
      <c r="M10" s="51">
        <v>0</v>
      </c>
      <c r="N10" s="51">
        <v>0</v>
      </c>
      <c r="O10" s="83">
        <f t="shared" ref="O10" si="0">SUM(E10:N10)</f>
        <v>4932.5013699266428</v>
      </c>
      <c r="P10" s="83">
        <f t="shared" ref="P10:P21" si="1">O10-D10</f>
        <v>2647.8243699266432</v>
      </c>
      <c r="Q10" s="155">
        <f>ROUND((O10/C10%),4)</f>
        <v>38.8611</v>
      </c>
      <c r="R10" s="148">
        <f t="shared" ref="R10:R23" si="2">(O10*10^7)/10^5</f>
        <v>493250.13699266425</v>
      </c>
    </row>
    <row r="11" spans="1:18" ht="29.25" customHeight="1" x14ac:dyDescent="0.4">
      <c r="B11" s="42">
        <v>44199</v>
      </c>
      <c r="C11" s="51">
        <v>12692.65</v>
      </c>
      <c r="D11" s="51">
        <v>2284.6769999999997</v>
      </c>
      <c r="E11" s="51">
        <v>2670.9562150120005</v>
      </c>
      <c r="F11" s="51">
        <v>0</v>
      </c>
      <c r="G11" s="51">
        <v>2216.8602569050004</v>
      </c>
      <c r="H11" s="51">
        <v>2.4157432066428322</v>
      </c>
      <c r="I11" s="51">
        <v>41.379531649999997</v>
      </c>
      <c r="J11" s="51">
        <v>0</v>
      </c>
      <c r="K11" s="51">
        <v>0.46124984299999999</v>
      </c>
      <c r="L11" s="51">
        <v>0</v>
      </c>
      <c r="M11" s="51">
        <v>0</v>
      </c>
      <c r="N11" s="51">
        <v>0</v>
      </c>
      <c r="O11" s="83">
        <f t="shared" ref="O11:O21" si="3">SUM(E11:N11)</f>
        <v>4932.0729966166436</v>
      </c>
      <c r="P11" s="83">
        <f t="shared" si="1"/>
        <v>2647.395996616644</v>
      </c>
      <c r="Q11" s="155">
        <f>ROUND((O11/C11%),4)</f>
        <v>38.857700000000001</v>
      </c>
      <c r="R11" s="148">
        <f t="shared" si="2"/>
        <v>493207.29966166435</v>
      </c>
    </row>
    <row r="12" spans="1:18" ht="29.25" customHeight="1" x14ac:dyDescent="0.4">
      <c r="B12" s="42">
        <v>44200</v>
      </c>
      <c r="C12" s="51">
        <v>12692.65</v>
      </c>
      <c r="D12" s="51">
        <v>2284.6769999999997</v>
      </c>
      <c r="E12" s="51">
        <v>2764.9475217060003</v>
      </c>
      <c r="F12" s="51">
        <v>0</v>
      </c>
      <c r="G12" s="51">
        <v>2217.0622568999997</v>
      </c>
      <c r="H12" s="51">
        <v>2.4157432066428322</v>
      </c>
      <c r="I12" s="51">
        <v>44.943364258999999</v>
      </c>
      <c r="J12" s="51">
        <v>0</v>
      </c>
      <c r="K12" s="51">
        <v>0.216676123</v>
      </c>
      <c r="L12" s="51">
        <v>0</v>
      </c>
      <c r="M12" s="51">
        <v>0</v>
      </c>
      <c r="N12" s="51">
        <v>0</v>
      </c>
      <c r="O12" s="83">
        <f t="shared" si="3"/>
        <v>5029.585562194643</v>
      </c>
      <c r="P12" s="83">
        <f t="shared" si="1"/>
        <v>2744.9085621946433</v>
      </c>
      <c r="Q12" s="155">
        <f t="shared" ref="Q12:Q23" si="4">ROUND((O12/C12%),4)</f>
        <v>39.625999999999998</v>
      </c>
      <c r="R12" s="148">
        <f t="shared" si="2"/>
        <v>502958.55621946428</v>
      </c>
    </row>
    <row r="13" spans="1:18" ht="29.25" customHeight="1" x14ac:dyDescent="0.4">
      <c r="B13" s="42">
        <v>44201</v>
      </c>
      <c r="C13" s="51">
        <v>12692.65</v>
      </c>
      <c r="D13" s="51">
        <v>2284.6769999999997</v>
      </c>
      <c r="E13" s="51">
        <v>2762.9388284000001</v>
      </c>
      <c r="F13" s="51">
        <v>0</v>
      </c>
      <c r="G13" s="51">
        <v>2217.264256896</v>
      </c>
      <c r="H13" s="51">
        <v>2.4157432066428322</v>
      </c>
      <c r="I13" s="51">
        <v>49.455248427999997</v>
      </c>
      <c r="J13" s="51">
        <v>0</v>
      </c>
      <c r="K13" s="51">
        <v>0.64161340300000003</v>
      </c>
      <c r="L13" s="51">
        <v>0</v>
      </c>
      <c r="M13" s="51">
        <v>0</v>
      </c>
      <c r="N13" s="51">
        <v>0</v>
      </c>
      <c r="O13" s="83">
        <f t="shared" si="3"/>
        <v>5032.7156903336427</v>
      </c>
      <c r="P13" s="83">
        <f t="shared" si="1"/>
        <v>2748.038690333643</v>
      </c>
      <c r="Q13" s="155">
        <f t="shared" si="4"/>
        <v>39.650599999999997</v>
      </c>
      <c r="R13" s="148">
        <f t="shared" si="2"/>
        <v>503271.56903336424</v>
      </c>
    </row>
    <row r="14" spans="1:18" ht="29.25" customHeight="1" x14ac:dyDescent="0.4">
      <c r="B14" s="42">
        <v>44202</v>
      </c>
      <c r="C14" s="51">
        <v>12692.65</v>
      </c>
      <c r="D14" s="51">
        <v>2284.6769999999997</v>
      </c>
      <c r="E14" s="51">
        <v>2766.9301350940004</v>
      </c>
      <c r="F14" s="51">
        <v>0</v>
      </c>
      <c r="G14" s="51">
        <v>2217.4662568910003</v>
      </c>
      <c r="H14" s="51">
        <v>2.4157432066428322</v>
      </c>
      <c r="I14" s="51">
        <v>53.882969758999991</v>
      </c>
      <c r="J14" s="51">
        <v>0</v>
      </c>
      <c r="K14" s="51">
        <v>0.81219718299999999</v>
      </c>
      <c r="L14" s="51">
        <v>0</v>
      </c>
      <c r="M14" s="51">
        <v>0</v>
      </c>
      <c r="N14" s="51">
        <v>0</v>
      </c>
      <c r="O14" s="83">
        <f t="shared" si="3"/>
        <v>5041.5073021336439</v>
      </c>
      <c r="P14" s="83">
        <f t="shared" si="1"/>
        <v>2756.8303021336442</v>
      </c>
      <c r="Q14" s="155">
        <f t="shared" si="4"/>
        <v>39.719900000000003</v>
      </c>
      <c r="R14" s="148">
        <f t="shared" si="2"/>
        <v>504150.73021336441</v>
      </c>
    </row>
    <row r="15" spans="1:18" ht="29.25" customHeight="1" x14ac:dyDescent="0.4">
      <c r="A15" s="90"/>
      <c r="B15" s="42">
        <v>44203</v>
      </c>
      <c r="C15" s="51">
        <v>12692.65</v>
      </c>
      <c r="D15" s="51">
        <v>2284.6769999999997</v>
      </c>
      <c r="E15" s="51">
        <v>2471.9214417879998</v>
      </c>
      <c r="F15" s="51">
        <v>0</v>
      </c>
      <c r="G15" s="51">
        <v>2484.5004844630002</v>
      </c>
      <c r="H15" s="51">
        <v>2.4157432066428322</v>
      </c>
      <c r="I15" s="51">
        <v>54.880748738999998</v>
      </c>
      <c r="J15" s="51">
        <v>0</v>
      </c>
      <c r="K15" s="51">
        <v>1.299597463</v>
      </c>
      <c r="L15" s="51">
        <v>0</v>
      </c>
      <c r="M15" s="51">
        <v>0</v>
      </c>
      <c r="N15" s="51">
        <v>0</v>
      </c>
      <c r="O15" s="83">
        <f t="shared" si="3"/>
        <v>5015.0180156596434</v>
      </c>
      <c r="P15" s="83">
        <f t="shared" si="1"/>
        <v>2730.3410156596437</v>
      </c>
      <c r="Q15" s="155">
        <f t="shared" si="4"/>
        <v>39.511200000000002</v>
      </c>
      <c r="R15" s="148">
        <f t="shared" si="2"/>
        <v>501501.80156596436</v>
      </c>
    </row>
    <row r="16" spans="1:18" ht="29.25" customHeight="1" x14ac:dyDescent="0.4">
      <c r="A16" s="90"/>
      <c r="B16" s="42">
        <v>44204</v>
      </c>
      <c r="C16" s="51">
        <v>12692.65</v>
      </c>
      <c r="D16" s="51">
        <v>2284.6769999999997</v>
      </c>
      <c r="E16" s="51">
        <v>2311.9127484820001</v>
      </c>
      <c r="F16" s="51">
        <v>0</v>
      </c>
      <c r="G16" s="51">
        <v>2484.7272120350003</v>
      </c>
      <c r="H16" s="51">
        <v>2.4157432066428322</v>
      </c>
      <c r="I16" s="51">
        <v>53.337517968</v>
      </c>
      <c r="J16" s="51">
        <v>0</v>
      </c>
      <c r="K16" s="51">
        <v>1.0956927430000001</v>
      </c>
      <c r="L16" s="51">
        <v>0</v>
      </c>
      <c r="M16" s="51">
        <v>0</v>
      </c>
      <c r="N16" s="51">
        <v>0</v>
      </c>
      <c r="O16" s="83">
        <f t="shared" si="3"/>
        <v>4853.4889144346434</v>
      </c>
      <c r="P16" s="83">
        <f t="shared" si="1"/>
        <v>2568.8119144346438</v>
      </c>
      <c r="Q16" s="155">
        <f t="shared" si="4"/>
        <v>38.238599999999998</v>
      </c>
      <c r="R16" s="148">
        <f t="shared" si="2"/>
        <v>485348.89144346438</v>
      </c>
    </row>
    <row r="17" spans="1:18" ht="29.25" customHeight="1" x14ac:dyDescent="0.4">
      <c r="A17" s="90"/>
      <c r="B17" s="42">
        <v>44205</v>
      </c>
      <c r="C17" s="51">
        <v>12692.65</v>
      </c>
      <c r="D17" s="51">
        <v>2284.6769999999997</v>
      </c>
      <c r="E17" s="51">
        <v>2311.9040551760004</v>
      </c>
      <c r="F17" s="51">
        <v>0</v>
      </c>
      <c r="G17" s="51">
        <v>2484.9539396069999</v>
      </c>
      <c r="H17" s="51">
        <v>2.4157432066428322</v>
      </c>
      <c r="I17" s="51">
        <v>51.897147568000001</v>
      </c>
      <c r="J17" s="51">
        <v>0</v>
      </c>
      <c r="K17" s="51">
        <v>1.0956927430000001</v>
      </c>
      <c r="L17" s="51">
        <v>0</v>
      </c>
      <c r="M17" s="51">
        <v>0</v>
      </c>
      <c r="N17" s="51">
        <v>0</v>
      </c>
      <c r="O17" s="83">
        <f t="shared" si="3"/>
        <v>4852.2665783006432</v>
      </c>
      <c r="P17" s="83">
        <f t="shared" si="1"/>
        <v>2567.5895783006436</v>
      </c>
      <c r="Q17" s="155">
        <f t="shared" si="4"/>
        <v>38.228900000000003</v>
      </c>
      <c r="R17" s="148">
        <f t="shared" si="2"/>
        <v>485226.6578300643</v>
      </c>
    </row>
    <row r="18" spans="1:18" ht="29.25" customHeight="1" x14ac:dyDescent="0.4">
      <c r="A18" s="90"/>
      <c r="B18" s="42">
        <v>44206</v>
      </c>
      <c r="C18" s="51">
        <v>12692.65</v>
      </c>
      <c r="D18" s="51">
        <v>2284.6769999999997</v>
      </c>
      <c r="E18" s="51">
        <v>2311.8953618700002</v>
      </c>
      <c r="F18" s="51">
        <v>0</v>
      </c>
      <c r="G18" s="51">
        <v>2485.1806671789996</v>
      </c>
      <c r="H18" s="51">
        <v>2.4157432066428322</v>
      </c>
      <c r="I18" s="51">
        <v>51.257197568000002</v>
      </c>
      <c r="J18" s="51">
        <v>0</v>
      </c>
      <c r="K18" s="51">
        <v>1.0956927430000001</v>
      </c>
      <c r="L18" s="51">
        <v>0</v>
      </c>
      <c r="M18" s="51">
        <v>0</v>
      </c>
      <c r="N18" s="51">
        <v>0</v>
      </c>
      <c r="O18" s="83">
        <f t="shared" si="3"/>
        <v>4851.8446625666429</v>
      </c>
      <c r="P18" s="83">
        <f t="shared" si="1"/>
        <v>2567.1676625666432</v>
      </c>
      <c r="Q18" s="155">
        <f t="shared" si="4"/>
        <v>38.2256</v>
      </c>
      <c r="R18" s="148">
        <f t="shared" si="2"/>
        <v>485184.46625666425</v>
      </c>
    </row>
    <row r="19" spans="1:18" ht="29.25" customHeight="1" x14ac:dyDescent="0.4">
      <c r="A19" s="90"/>
      <c r="B19" s="42">
        <v>44207</v>
      </c>
      <c r="C19" s="51">
        <v>12692.65</v>
      </c>
      <c r="D19" s="51">
        <v>2284.6769999999997</v>
      </c>
      <c r="E19" s="51">
        <v>2307.886668564</v>
      </c>
      <c r="F19" s="51">
        <v>0</v>
      </c>
      <c r="G19" s="51">
        <v>2485.4073947509996</v>
      </c>
      <c r="H19" s="51">
        <v>2.4157432066428322</v>
      </c>
      <c r="I19" s="51">
        <v>63.801868638000002</v>
      </c>
      <c r="J19" s="51">
        <v>0</v>
      </c>
      <c r="K19" s="51">
        <v>1.3656880230000001</v>
      </c>
      <c r="L19" s="51">
        <v>0</v>
      </c>
      <c r="M19" s="51">
        <v>0</v>
      </c>
      <c r="N19" s="51">
        <v>0</v>
      </c>
      <c r="O19" s="83">
        <f t="shared" si="3"/>
        <v>4860.8773631826425</v>
      </c>
      <c r="P19" s="83">
        <f t="shared" si="1"/>
        <v>2576.2003631826428</v>
      </c>
      <c r="Q19" s="155">
        <f t="shared" si="4"/>
        <v>38.296799999999998</v>
      </c>
      <c r="R19" s="148">
        <f t="shared" si="2"/>
        <v>486087.73631826421</v>
      </c>
    </row>
    <row r="20" spans="1:18" ht="29.25" customHeight="1" x14ac:dyDescent="0.4">
      <c r="A20" s="90"/>
      <c r="B20" s="42">
        <v>44208</v>
      </c>
      <c r="C20" s="51">
        <v>12692.65</v>
      </c>
      <c r="D20" s="51">
        <v>2284.6769999999997</v>
      </c>
      <c r="E20" s="51">
        <v>2309.436050888</v>
      </c>
      <c r="F20" s="51">
        <v>0</v>
      </c>
      <c r="G20" s="51">
        <v>2485.6341223220002</v>
      </c>
      <c r="H20" s="51">
        <v>2.4157432066428322</v>
      </c>
      <c r="I20" s="51">
        <v>56.025092037999997</v>
      </c>
      <c r="J20" s="51">
        <v>0</v>
      </c>
      <c r="K20" s="51">
        <v>2.0764</v>
      </c>
      <c r="L20" s="51">
        <v>0</v>
      </c>
      <c r="M20" s="51">
        <v>0</v>
      </c>
      <c r="N20" s="51">
        <v>0</v>
      </c>
      <c r="O20" s="83">
        <f t="shared" si="3"/>
        <v>4855.587408454644</v>
      </c>
      <c r="P20" s="83">
        <f t="shared" si="1"/>
        <v>2570.9104084546443</v>
      </c>
      <c r="Q20" s="155">
        <f t="shared" si="4"/>
        <v>38.255099999999999</v>
      </c>
      <c r="R20" s="148">
        <f t="shared" si="2"/>
        <v>485558.7408454644</v>
      </c>
    </row>
    <row r="21" spans="1:18" ht="29.25" customHeight="1" x14ac:dyDescent="0.4">
      <c r="A21" s="90"/>
      <c r="B21" s="42">
        <v>44209</v>
      </c>
      <c r="C21" s="51">
        <v>12692.65</v>
      </c>
      <c r="D21" s="51">
        <v>2284.6769999999997</v>
      </c>
      <c r="E21" s="51">
        <v>2307.427306349</v>
      </c>
      <c r="F21" s="51">
        <v>0</v>
      </c>
      <c r="G21" s="51">
        <v>2485.8608498940002</v>
      </c>
      <c r="H21" s="51">
        <v>2.4157432066428322</v>
      </c>
      <c r="I21" s="51">
        <v>61.723718638000001</v>
      </c>
      <c r="J21" s="51">
        <v>0</v>
      </c>
      <c r="K21" s="51">
        <v>2.5965105829999997</v>
      </c>
      <c r="L21" s="51">
        <v>0</v>
      </c>
      <c r="M21" s="51">
        <v>0</v>
      </c>
      <c r="N21" s="51">
        <v>0</v>
      </c>
      <c r="O21" s="83">
        <f t="shared" si="3"/>
        <v>4860.0241286706432</v>
      </c>
      <c r="P21" s="83">
        <f t="shared" si="1"/>
        <v>2575.3471286706435</v>
      </c>
      <c r="Q21" s="155">
        <f>ROUND((O21/C21%),4)</f>
        <v>38.290100000000002</v>
      </c>
      <c r="R21" s="148">
        <f t="shared" si="2"/>
        <v>486002.4128670643</v>
      </c>
    </row>
    <row r="22" spans="1:18" ht="29.25" customHeight="1" x14ac:dyDescent="0.4">
      <c r="A22" s="90"/>
      <c r="B22" s="42">
        <v>44210</v>
      </c>
      <c r="C22" s="51">
        <v>12692.65</v>
      </c>
      <c r="D22" s="51">
        <v>2284.6769999999997</v>
      </c>
      <c r="E22" s="51">
        <v>1989.4035618099999</v>
      </c>
      <c r="F22" s="51">
        <v>0</v>
      </c>
      <c r="G22" s="51">
        <v>2778.3465515289995</v>
      </c>
      <c r="H22" s="51">
        <v>2.4157432066428322</v>
      </c>
      <c r="I22" s="51">
        <v>61.418342738</v>
      </c>
      <c r="J22" s="51">
        <v>0</v>
      </c>
      <c r="K22" s="51">
        <v>4.0556000000000001</v>
      </c>
      <c r="L22" s="51">
        <v>0</v>
      </c>
      <c r="M22" s="51">
        <v>0</v>
      </c>
      <c r="N22" s="51">
        <v>0</v>
      </c>
      <c r="O22" s="83">
        <f t="shared" ref="O22:O23" si="5">SUM(E22:N22)</f>
        <v>4835.6397992836428</v>
      </c>
      <c r="P22" s="83">
        <f t="shared" ref="P22:P23" si="6">O22-D22</f>
        <v>2550.9627992836431</v>
      </c>
      <c r="Q22" s="155">
        <f t="shared" si="4"/>
        <v>38.097999999999999</v>
      </c>
      <c r="R22" s="148">
        <f t="shared" si="2"/>
        <v>483563.97992836428</v>
      </c>
    </row>
    <row r="23" spans="1:18" ht="29.25" customHeight="1" x14ac:dyDescent="0.4">
      <c r="A23" s="90"/>
      <c r="B23" s="42">
        <v>44211</v>
      </c>
      <c r="C23" s="51">
        <v>12692.65</v>
      </c>
      <c r="D23" s="51">
        <v>2284.6769999999997</v>
      </c>
      <c r="E23" s="51">
        <v>2020.565817271</v>
      </c>
      <c r="F23" s="51">
        <v>0</v>
      </c>
      <c r="G23" s="51">
        <v>2677.564276008</v>
      </c>
      <c r="H23" s="51">
        <v>2.4157432066428322</v>
      </c>
      <c r="I23" s="51">
        <v>62.130765537999999</v>
      </c>
      <c r="J23" s="51">
        <v>0</v>
      </c>
      <c r="K23" s="51">
        <v>1.117004863</v>
      </c>
      <c r="L23" s="51">
        <v>0</v>
      </c>
      <c r="M23" s="51">
        <v>0</v>
      </c>
      <c r="N23" s="51">
        <v>0</v>
      </c>
      <c r="O23" s="83">
        <f t="shared" si="5"/>
        <v>4763.7936068866429</v>
      </c>
      <c r="P23" s="83">
        <f t="shared" si="6"/>
        <v>2479.1166068866432</v>
      </c>
      <c r="Q23" s="155">
        <f t="shared" si="4"/>
        <v>37.5319</v>
      </c>
      <c r="R23" s="148">
        <f t="shared" si="2"/>
        <v>476379.36068866431</v>
      </c>
    </row>
    <row r="24" spans="1:18" ht="29.25" customHeight="1" x14ac:dyDescent="0.4">
      <c r="A24" s="90"/>
      <c r="B24" s="42" t="s">
        <v>4</v>
      </c>
      <c r="C24" s="51">
        <v>0</v>
      </c>
      <c r="D24" s="51">
        <f t="shared" ref="D24:O24" si="7">SUM(D10:D23)</f>
        <v>31985.477999999996</v>
      </c>
      <c r="E24" s="51">
        <f>SUM(E10:E23)</f>
        <v>33979.090620728006</v>
      </c>
      <c r="F24" s="51">
        <f>SUM(F10:F23)</f>
        <v>0</v>
      </c>
      <c r="G24" s="51">
        <f>SUM(G10:G23)</f>
        <v>33937.486782289008</v>
      </c>
      <c r="H24" s="51">
        <f>SUM(H10:H23)</f>
        <v>33.820404892999655</v>
      </c>
      <c r="I24" s="51">
        <f t="shared" ref="I24:K24" si="8">SUM(I10:I23)</f>
        <v>748.13472517899993</v>
      </c>
      <c r="J24" s="51">
        <f t="shared" si="8"/>
        <v>0</v>
      </c>
      <c r="K24" s="51">
        <f t="shared" si="8"/>
        <v>18.390865555999994</v>
      </c>
      <c r="L24" s="51">
        <f t="shared" si="7"/>
        <v>0</v>
      </c>
      <c r="M24" s="51">
        <f t="shared" si="7"/>
        <v>0</v>
      </c>
      <c r="N24" s="51">
        <f t="shared" si="7"/>
        <v>0</v>
      </c>
      <c r="O24" s="83">
        <f t="shared" si="7"/>
        <v>68716.923398644998</v>
      </c>
      <c r="P24" s="83">
        <f>SUM(P10:P23)</f>
        <v>36731.44539864501</v>
      </c>
      <c r="Q24" s="155"/>
    </row>
    <row r="25" spans="1:18" ht="29.25" customHeight="1" x14ac:dyDescent="0.4">
      <c r="A25" s="90"/>
      <c r="B25" s="42" t="s">
        <v>3</v>
      </c>
      <c r="C25" s="51"/>
      <c r="D25" s="51">
        <f t="shared" ref="D25" si="9">AVERAGE(D10:D23)</f>
        <v>2284.6769999999997</v>
      </c>
      <c r="E25" s="51">
        <f>AVERAGE(E10:E23)</f>
        <v>2427.0779014805717</v>
      </c>
      <c r="F25" s="51">
        <v>0</v>
      </c>
      <c r="G25" s="51">
        <f>AVERAGE(G10:G23)</f>
        <v>2424.106198734929</v>
      </c>
      <c r="H25" s="51">
        <f t="shared" ref="H25:P25" si="10">AVERAGE(H10:H23)</f>
        <v>2.4157432066428326</v>
      </c>
      <c r="I25" s="51">
        <f t="shared" si="10"/>
        <v>53.438194655642853</v>
      </c>
      <c r="J25" s="51">
        <f t="shared" si="10"/>
        <v>0</v>
      </c>
      <c r="K25" s="51">
        <f t="shared" si="10"/>
        <v>1.3136332539999995</v>
      </c>
      <c r="L25" s="51">
        <f t="shared" si="10"/>
        <v>0</v>
      </c>
      <c r="M25" s="51">
        <f t="shared" si="10"/>
        <v>0</v>
      </c>
      <c r="N25" s="51">
        <f t="shared" si="10"/>
        <v>0</v>
      </c>
      <c r="O25" s="82">
        <f t="shared" si="10"/>
        <v>4908.3516713317858</v>
      </c>
      <c r="P25" s="82">
        <f t="shared" si="10"/>
        <v>2623.6746713317866</v>
      </c>
      <c r="Q25" s="155"/>
    </row>
    <row r="26" spans="1:18" x14ac:dyDescent="0.4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18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56"/>
    </row>
    <row r="28" spans="1:18" x14ac:dyDescent="0.4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56"/>
    </row>
    <row r="29" spans="1:18" x14ac:dyDescent="0.4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63">
        <v>496838441.38</v>
      </c>
      <c r="M29" s="1"/>
      <c r="N29" s="1"/>
      <c r="O29" s="1"/>
      <c r="P29" s="1"/>
      <c r="Q29" s="156"/>
    </row>
    <row r="30" spans="1:18" x14ac:dyDescent="0.4">
      <c r="B30" s="5"/>
      <c r="C30" s="1"/>
      <c r="D30" s="1"/>
      <c r="E30" s="1"/>
      <c r="F30" s="1"/>
      <c r="G30" s="1"/>
      <c r="H30" s="1"/>
      <c r="I30" s="1"/>
      <c r="J30" s="1"/>
      <c r="K30" s="163">
        <v>110944098</v>
      </c>
      <c r="M30" s="1"/>
      <c r="N30" s="22" t="s">
        <v>35</v>
      </c>
      <c r="O30" s="22"/>
      <c r="P30" s="22"/>
      <c r="Q30" s="156"/>
    </row>
    <row r="31" spans="1:18" x14ac:dyDescent="0.4">
      <c r="B31" s="5"/>
      <c r="C31" s="1"/>
      <c r="D31" s="1"/>
      <c r="E31" s="1"/>
      <c r="F31" s="1"/>
      <c r="G31" s="1"/>
      <c r="H31" s="22"/>
      <c r="I31" s="22"/>
      <c r="J31" s="22"/>
      <c r="K31" s="163">
        <v>6400888</v>
      </c>
      <c r="M31" s="22"/>
      <c r="N31" s="22"/>
      <c r="O31" s="22"/>
      <c r="P31" s="22"/>
      <c r="Q31" s="156"/>
    </row>
    <row r="32" spans="1:18" x14ac:dyDescent="0.4">
      <c r="B32" s="5"/>
      <c r="C32" s="1"/>
      <c r="D32" s="1"/>
      <c r="E32" s="1"/>
      <c r="F32" s="1"/>
      <c r="G32" s="1"/>
      <c r="H32" s="22"/>
      <c r="I32" s="22"/>
      <c r="J32" s="22"/>
      <c r="K32" s="22">
        <f>SUM(K29:K31)/10^7</f>
        <v>61.418342738</v>
      </c>
      <c r="L32" s="22"/>
      <c r="M32" s="22"/>
      <c r="N32" s="22"/>
      <c r="O32" s="22"/>
      <c r="P32" s="22"/>
    </row>
    <row r="33" spans="2:16" x14ac:dyDescent="0.4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</row>
    <row r="34" spans="2:16" x14ac:dyDescent="0.4">
      <c r="B34" s="5" t="s">
        <v>8</v>
      </c>
      <c r="H34" s="144"/>
      <c r="N34" s="22" t="s">
        <v>10</v>
      </c>
    </row>
    <row r="35" spans="2:16" x14ac:dyDescent="0.4">
      <c r="B35" s="14"/>
      <c r="H35" s="144"/>
    </row>
    <row r="36" spans="2:16" x14ac:dyDescent="0.4">
      <c r="B36" s="14"/>
      <c r="H36" s="144"/>
    </row>
    <row r="37" spans="2:16" x14ac:dyDescent="0.4">
      <c r="B37" s="14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zoomScale="60" zoomScaleNormal="60" workbookViewId="0">
      <selection activeCell="H15" sqref="H15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</cols>
  <sheetData>
    <row r="1" spans="1:18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18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161">
        <f>C10*18/100</f>
        <v>2345.1660000000002</v>
      </c>
      <c r="M2" s="84"/>
      <c r="N2" s="85"/>
      <c r="O2" s="85"/>
      <c r="P2" s="85"/>
    </row>
    <row r="3" spans="1:18" x14ac:dyDescent="0.4">
      <c r="B3" s="45" t="s">
        <v>52</v>
      </c>
      <c r="C3" s="1"/>
      <c r="D3" s="1"/>
      <c r="E3" s="85"/>
      <c r="F3" s="8"/>
      <c r="G3" s="8"/>
      <c r="H3" s="8"/>
      <c r="I3" s="8"/>
      <c r="J3" s="8"/>
      <c r="K3" s="85"/>
      <c r="L3" s="8"/>
      <c r="M3" s="8"/>
      <c r="N3" s="8"/>
      <c r="O3" s="8"/>
      <c r="P3" s="85"/>
    </row>
    <row r="4" spans="1:18" ht="22.5" customHeight="1" x14ac:dyDescent="0.45">
      <c r="B4" s="46" t="s">
        <v>13</v>
      </c>
      <c r="C4" s="1"/>
      <c r="D4" s="17"/>
      <c r="E4" s="15"/>
      <c r="F4" s="15"/>
      <c r="G4" s="47" t="s">
        <v>198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18" x14ac:dyDescent="0.4">
      <c r="B5" s="45" t="s">
        <v>50</v>
      </c>
      <c r="C5" s="1"/>
      <c r="D5" s="157"/>
      <c r="E5" s="158"/>
      <c r="F5" s="11"/>
      <c r="G5" s="11"/>
      <c r="H5" s="100"/>
      <c r="I5" s="100"/>
      <c r="J5" s="11"/>
      <c r="K5" s="100">
        <v>12480.16</v>
      </c>
      <c r="L5" s="86">
        <f>K5*18/100</f>
        <v>2246.4288000000001</v>
      </c>
      <c r="M5" s="2"/>
      <c r="N5" s="2"/>
      <c r="O5" s="2"/>
      <c r="P5" s="2"/>
      <c r="Q5" s="149"/>
    </row>
    <row r="6" spans="1:18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18" x14ac:dyDescent="0.4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18" s="33" customFormat="1" ht="126" customHeight="1" x14ac:dyDescent="0.25">
      <c r="B8" s="34" t="s">
        <v>21</v>
      </c>
      <c r="C8" s="164" t="s">
        <v>195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18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18" ht="29.25" customHeight="1" x14ac:dyDescent="0.4">
      <c r="B10" s="42">
        <v>44212</v>
      </c>
      <c r="C10" s="51">
        <v>13028.7</v>
      </c>
      <c r="D10" s="51">
        <v>2345.1660000000002</v>
      </c>
      <c r="E10" s="51">
        <v>2020.5570727320001</v>
      </c>
      <c r="F10" s="51">
        <v>0</v>
      </c>
      <c r="G10" s="51">
        <v>2677.8094725440001</v>
      </c>
      <c r="H10" s="51">
        <v>2.4920497817857261</v>
      </c>
      <c r="I10" s="51">
        <v>57.478874337999997</v>
      </c>
      <c r="J10" s="51">
        <v>0</v>
      </c>
      <c r="K10" s="51">
        <v>2.1890930630000001</v>
      </c>
      <c r="L10" s="51">
        <v>0</v>
      </c>
      <c r="M10" s="51">
        <v>0</v>
      </c>
      <c r="N10" s="51">
        <v>0</v>
      </c>
      <c r="O10" s="83">
        <f t="shared" ref="O10" si="0">SUM(E10:N10)</f>
        <v>4760.5265624587855</v>
      </c>
      <c r="P10" s="83">
        <f t="shared" ref="P10:P23" si="1">O10-D10</f>
        <v>2415.3605624587854</v>
      </c>
      <c r="Q10" s="155">
        <f>ROUND((O10/C10%),4)</f>
        <v>36.538800000000002</v>
      </c>
      <c r="R10" s="148">
        <f t="shared" ref="R10:R23" si="2">(O10*10^7)/10^5</f>
        <v>476052.65624587855</v>
      </c>
    </row>
    <row r="11" spans="1:18" ht="29.25" customHeight="1" x14ac:dyDescent="0.4">
      <c r="B11" s="42">
        <f>B10+1</f>
        <v>44213</v>
      </c>
      <c r="C11" s="51">
        <v>13028.7</v>
      </c>
      <c r="D11" s="51">
        <v>2345.1660000000002</v>
      </c>
      <c r="E11" s="51">
        <v>2020.5483281930001</v>
      </c>
      <c r="F11" s="51">
        <v>0</v>
      </c>
      <c r="G11" s="51">
        <v>2678.0546690790002</v>
      </c>
      <c r="H11" s="51">
        <v>2.4920497817857261</v>
      </c>
      <c r="I11" s="51">
        <v>57.006564337999997</v>
      </c>
      <c r="J11" s="51">
        <v>0</v>
      </c>
      <c r="K11" s="51">
        <v>2.1890930630000001</v>
      </c>
      <c r="L11" s="51">
        <v>0</v>
      </c>
      <c r="M11" s="51">
        <v>0</v>
      </c>
      <c r="N11" s="51">
        <v>0</v>
      </c>
      <c r="O11" s="83">
        <f t="shared" ref="O11:O21" si="3">SUM(E11:N11)</f>
        <v>4760.2907044547865</v>
      </c>
      <c r="P11" s="83">
        <f t="shared" si="1"/>
        <v>2415.1247044547863</v>
      </c>
      <c r="Q11" s="155">
        <f>ROUND((O11/C11%),4)</f>
        <v>36.536999999999999</v>
      </c>
      <c r="R11" s="148">
        <f t="shared" si="2"/>
        <v>476029.07044547866</v>
      </c>
    </row>
    <row r="12" spans="1:18" ht="29.25" customHeight="1" x14ac:dyDescent="0.4">
      <c r="B12" s="42">
        <f t="shared" ref="B12:B23" si="4">B11+1</f>
        <v>44214</v>
      </c>
      <c r="C12" s="51">
        <v>13028.7</v>
      </c>
      <c r="D12" s="51">
        <v>2345.1660000000002</v>
      </c>
      <c r="E12" s="51">
        <v>1907.5395836539997</v>
      </c>
      <c r="F12" s="51">
        <v>0</v>
      </c>
      <c r="G12" s="51">
        <v>2829.9228875250001</v>
      </c>
      <c r="H12" s="51">
        <v>2.4920497817857261</v>
      </c>
      <c r="I12" s="51">
        <v>59.497421637999999</v>
      </c>
      <c r="J12" s="51">
        <v>0</v>
      </c>
      <c r="K12" s="51">
        <v>1.169604343</v>
      </c>
      <c r="L12" s="51">
        <v>0</v>
      </c>
      <c r="M12" s="51">
        <v>0</v>
      </c>
      <c r="N12" s="51">
        <v>0</v>
      </c>
      <c r="O12" s="83">
        <f t="shared" si="3"/>
        <v>4800.6215469417857</v>
      </c>
      <c r="P12" s="83">
        <f t="shared" si="1"/>
        <v>2455.4555469417855</v>
      </c>
      <c r="Q12" s="155">
        <f t="shared" ref="Q12:Q23" si="5">ROUND((O12/C12%),4)</f>
        <v>36.846499999999999</v>
      </c>
      <c r="R12" s="148">
        <f t="shared" si="2"/>
        <v>480062.15469417855</v>
      </c>
    </row>
    <row r="13" spans="1:18" ht="29.25" customHeight="1" x14ac:dyDescent="0.4">
      <c r="B13" s="42">
        <f t="shared" si="4"/>
        <v>44215</v>
      </c>
      <c r="C13" s="51">
        <v>13028.7</v>
      </c>
      <c r="D13" s="51">
        <v>2345.1660000000002</v>
      </c>
      <c r="E13" s="51">
        <v>1921.2468391150001</v>
      </c>
      <c r="F13" s="51">
        <v>0</v>
      </c>
      <c r="G13" s="51">
        <v>2830.1977742399999</v>
      </c>
      <c r="H13" s="51">
        <v>2.4920497817857261</v>
      </c>
      <c r="I13" s="51">
        <v>58.106740260999999</v>
      </c>
      <c r="J13" s="51">
        <v>0</v>
      </c>
      <c r="K13" s="51">
        <v>3.1728306430000002</v>
      </c>
      <c r="L13" s="51">
        <v>0</v>
      </c>
      <c r="M13" s="51">
        <v>0</v>
      </c>
      <c r="N13" s="51">
        <v>0</v>
      </c>
      <c r="O13" s="83">
        <f t="shared" si="3"/>
        <v>4815.2162340407858</v>
      </c>
      <c r="P13" s="83">
        <f t="shared" si="1"/>
        <v>2470.0502340407857</v>
      </c>
      <c r="Q13" s="155">
        <f t="shared" si="5"/>
        <v>36.958500000000001</v>
      </c>
      <c r="R13" s="148">
        <f t="shared" si="2"/>
        <v>481521.62340407859</v>
      </c>
    </row>
    <row r="14" spans="1:18" ht="29.25" customHeight="1" x14ac:dyDescent="0.4">
      <c r="B14" s="42">
        <f t="shared" si="4"/>
        <v>44216</v>
      </c>
      <c r="C14" s="51">
        <v>13028.7</v>
      </c>
      <c r="D14" s="51">
        <v>2345.1660000000002</v>
      </c>
      <c r="E14" s="51">
        <v>1922.5040945760002</v>
      </c>
      <c r="F14" s="51">
        <v>0</v>
      </c>
      <c r="G14" s="51">
        <v>2779.9114838800001</v>
      </c>
      <c r="H14" s="51">
        <v>2.4920497817857261</v>
      </c>
      <c r="I14" s="51">
        <v>57.595754573000001</v>
      </c>
      <c r="J14" s="51">
        <v>0</v>
      </c>
      <c r="K14" s="51">
        <v>1.3387512029999999</v>
      </c>
      <c r="L14" s="51">
        <v>0</v>
      </c>
      <c r="M14" s="51">
        <v>0</v>
      </c>
      <c r="N14" s="51">
        <v>0</v>
      </c>
      <c r="O14" s="83">
        <f t="shared" si="3"/>
        <v>4763.8421340137866</v>
      </c>
      <c r="P14" s="83">
        <f t="shared" si="1"/>
        <v>2418.6761340137864</v>
      </c>
      <c r="Q14" s="155">
        <f t="shared" si="5"/>
        <v>36.5642</v>
      </c>
      <c r="R14" s="148">
        <f t="shared" si="2"/>
        <v>476384.21340137866</v>
      </c>
    </row>
    <row r="15" spans="1:18" ht="29.25" customHeight="1" x14ac:dyDescent="0.4">
      <c r="A15" s="90"/>
      <c r="B15" s="42">
        <f t="shared" si="4"/>
        <v>44217</v>
      </c>
      <c r="C15" s="51">
        <v>13028.7</v>
      </c>
      <c r="D15" s="51">
        <v>2345.1660000000002</v>
      </c>
      <c r="E15" s="51">
        <v>1904.4953500370002</v>
      </c>
      <c r="F15" s="51">
        <v>0</v>
      </c>
      <c r="G15" s="51">
        <v>2780.1892800370006</v>
      </c>
      <c r="H15" s="51">
        <v>2.4920497817857261</v>
      </c>
      <c r="I15" s="51">
        <v>58.457032572999999</v>
      </c>
      <c r="J15" s="51"/>
      <c r="K15" s="51">
        <v>1.3890614830000001</v>
      </c>
      <c r="L15" s="51">
        <v>0</v>
      </c>
      <c r="M15" s="51">
        <v>0</v>
      </c>
      <c r="N15" s="51">
        <v>0</v>
      </c>
      <c r="O15" s="83">
        <f t="shared" si="3"/>
        <v>4747.0227739117863</v>
      </c>
      <c r="P15" s="83">
        <f t="shared" si="1"/>
        <v>2401.8567739117861</v>
      </c>
      <c r="Q15" s="155">
        <f t="shared" si="5"/>
        <v>36.435099999999998</v>
      </c>
      <c r="R15" s="148">
        <f t="shared" si="2"/>
        <v>474702.27739117865</v>
      </c>
    </row>
    <row r="16" spans="1:18" ht="29.25" customHeight="1" x14ac:dyDescent="0.4">
      <c r="A16" s="90"/>
      <c r="B16" s="42">
        <f t="shared" si="4"/>
        <v>44218</v>
      </c>
      <c r="C16" s="51">
        <v>13028.7</v>
      </c>
      <c r="D16" s="51">
        <v>2345.1660000000002</v>
      </c>
      <c r="E16" s="51">
        <v>1866.486605498</v>
      </c>
      <c r="F16" s="51">
        <v>0</v>
      </c>
      <c r="G16" s="51">
        <v>2780.4495233329994</v>
      </c>
      <c r="H16" s="51">
        <v>2.4920497817857261</v>
      </c>
      <c r="I16" s="51">
        <v>54.217229448000005</v>
      </c>
      <c r="J16" s="51">
        <v>0</v>
      </c>
      <c r="K16" s="51">
        <v>1.7691377629999998</v>
      </c>
      <c r="L16" s="51">
        <v>0</v>
      </c>
      <c r="M16" s="51">
        <v>0</v>
      </c>
      <c r="N16" s="51">
        <v>0</v>
      </c>
      <c r="O16" s="83">
        <f t="shared" si="3"/>
        <v>4705.4145458237845</v>
      </c>
      <c r="P16" s="83">
        <f t="shared" si="1"/>
        <v>2360.2485458237843</v>
      </c>
      <c r="Q16" s="155">
        <f t="shared" si="5"/>
        <v>36.1158</v>
      </c>
      <c r="R16" s="148">
        <f t="shared" si="2"/>
        <v>470541.45458237844</v>
      </c>
    </row>
    <row r="17" spans="1:18" ht="29.25" customHeight="1" x14ac:dyDescent="0.4">
      <c r="A17" s="90"/>
      <c r="B17" s="42">
        <f t="shared" si="4"/>
        <v>44219</v>
      </c>
      <c r="C17" s="51">
        <v>13028.7</v>
      </c>
      <c r="D17" s="51">
        <v>2345.1660000000002</v>
      </c>
      <c r="E17" s="51">
        <v>1866.4778609590001</v>
      </c>
      <c r="F17" s="51">
        <v>0</v>
      </c>
      <c r="G17" s="51">
        <v>2780.7039739959996</v>
      </c>
      <c r="H17" s="51">
        <v>2.4920497817857261</v>
      </c>
      <c r="I17" s="51">
        <v>52.739489448</v>
      </c>
      <c r="J17" s="51">
        <v>0</v>
      </c>
      <c r="K17" s="51">
        <v>1.7691377629999998</v>
      </c>
      <c r="L17" s="51">
        <v>0</v>
      </c>
      <c r="M17" s="51">
        <v>0</v>
      </c>
      <c r="N17" s="51">
        <v>0</v>
      </c>
      <c r="O17" s="83">
        <f t="shared" si="3"/>
        <v>4704.1825119477853</v>
      </c>
      <c r="P17" s="83">
        <f t="shared" si="1"/>
        <v>2359.0165119477851</v>
      </c>
      <c r="Q17" s="155">
        <f t="shared" si="5"/>
        <v>36.106299999999997</v>
      </c>
      <c r="R17" s="148">
        <f t="shared" si="2"/>
        <v>470418.25119477854</v>
      </c>
    </row>
    <row r="18" spans="1:18" ht="29.25" customHeight="1" x14ac:dyDescent="0.4">
      <c r="A18" s="90"/>
      <c r="B18" s="42">
        <f t="shared" si="4"/>
        <v>44220</v>
      </c>
      <c r="C18" s="51">
        <v>13028.7</v>
      </c>
      <c r="D18" s="51">
        <v>2345.1660000000002</v>
      </c>
      <c r="E18" s="51">
        <v>1866.4691164200001</v>
      </c>
      <c r="F18" s="51">
        <v>0</v>
      </c>
      <c r="G18" s="51">
        <v>2780.9584246590002</v>
      </c>
      <c r="H18" s="51">
        <v>2.4920497817857261</v>
      </c>
      <c r="I18" s="51">
        <v>52.064419448000002</v>
      </c>
      <c r="J18" s="51">
        <v>0</v>
      </c>
      <c r="K18" s="51">
        <v>1.7691377629999998</v>
      </c>
      <c r="L18" s="51">
        <v>0</v>
      </c>
      <c r="M18" s="51">
        <v>0</v>
      </c>
      <c r="N18" s="51">
        <v>0</v>
      </c>
      <c r="O18" s="83">
        <f t="shared" si="3"/>
        <v>4703.7531480717862</v>
      </c>
      <c r="P18" s="83">
        <f t="shared" si="1"/>
        <v>2358.587148071786</v>
      </c>
      <c r="Q18" s="155">
        <f t="shared" si="5"/>
        <v>36.103000000000002</v>
      </c>
      <c r="R18" s="148">
        <f t="shared" si="2"/>
        <v>470375.31480717863</v>
      </c>
    </row>
    <row r="19" spans="1:18" ht="29.25" customHeight="1" x14ac:dyDescent="0.4">
      <c r="A19" s="90"/>
      <c r="B19" s="42">
        <f t="shared" si="4"/>
        <v>44221</v>
      </c>
      <c r="C19" s="51">
        <v>13028.7</v>
      </c>
      <c r="D19" s="51">
        <v>2345.1660000000002</v>
      </c>
      <c r="E19" s="51">
        <v>1797.4423718810001</v>
      </c>
      <c r="F19" s="51">
        <v>0</v>
      </c>
      <c r="G19" s="51">
        <v>2781.215175453</v>
      </c>
      <c r="H19" s="51">
        <v>2.4920497817857261</v>
      </c>
      <c r="I19" s="51">
        <v>57.998241024999999</v>
      </c>
      <c r="J19" s="51">
        <v>0</v>
      </c>
      <c r="K19" s="51">
        <v>0.52353304299999992</v>
      </c>
      <c r="L19" s="51">
        <v>0</v>
      </c>
      <c r="M19" s="51">
        <v>0</v>
      </c>
      <c r="N19" s="51">
        <v>0</v>
      </c>
      <c r="O19" s="83">
        <f t="shared" si="3"/>
        <v>4639.6713711837856</v>
      </c>
      <c r="P19" s="83">
        <f t="shared" si="1"/>
        <v>2294.5053711837854</v>
      </c>
      <c r="Q19" s="155">
        <f t="shared" si="5"/>
        <v>35.611199999999997</v>
      </c>
      <c r="R19" s="148">
        <f t="shared" si="2"/>
        <v>463967.13711837854</v>
      </c>
    </row>
    <row r="20" spans="1:18" ht="29.25" customHeight="1" x14ac:dyDescent="0.4">
      <c r="A20" s="90"/>
      <c r="B20" s="42">
        <f t="shared" si="4"/>
        <v>44222</v>
      </c>
      <c r="C20" s="51">
        <v>13028.7</v>
      </c>
      <c r="D20" s="51">
        <v>2345.1660000000002</v>
      </c>
      <c r="E20" s="51">
        <v>1797.4336273419999</v>
      </c>
      <c r="F20" s="51">
        <v>0</v>
      </c>
      <c r="G20" s="51">
        <v>2781.4696263260003</v>
      </c>
      <c r="H20" s="51">
        <v>2.4920497817857261</v>
      </c>
      <c r="I20" s="51">
        <v>57.397351024999999</v>
      </c>
      <c r="J20" s="51">
        <v>0</v>
      </c>
      <c r="K20" s="51">
        <v>0.52353304299999992</v>
      </c>
      <c r="L20" s="51">
        <v>0</v>
      </c>
      <c r="M20" s="51">
        <v>0</v>
      </c>
      <c r="N20" s="51">
        <v>0</v>
      </c>
      <c r="O20" s="83">
        <f t="shared" si="3"/>
        <v>4639.3161875177857</v>
      </c>
      <c r="P20" s="83">
        <f t="shared" si="1"/>
        <v>2294.1501875177855</v>
      </c>
      <c r="Q20" s="155">
        <f t="shared" si="5"/>
        <v>35.608400000000003</v>
      </c>
      <c r="R20" s="148">
        <f t="shared" si="2"/>
        <v>463931.61875177856</v>
      </c>
    </row>
    <row r="21" spans="1:18" ht="29.25" customHeight="1" x14ac:dyDescent="0.4">
      <c r="A21" s="90"/>
      <c r="B21" s="42">
        <f t="shared" si="4"/>
        <v>44223</v>
      </c>
      <c r="C21" s="51">
        <v>13028.7</v>
      </c>
      <c r="D21" s="51">
        <v>2345.1660000000002</v>
      </c>
      <c r="E21" s="51">
        <v>1824.4248828029999</v>
      </c>
      <c r="F21" s="51">
        <v>0</v>
      </c>
      <c r="G21" s="51">
        <v>2731.18</v>
      </c>
      <c r="H21" s="51">
        <v>2.4920497817857261</v>
      </c>
      <c r="I21" s="51">
        <v>52.441383825000003</v>
      </c>
      <c r="J21" s="51">
        <v>0</v>
      </c>
      <c r="K21" s="51">
        <v>1.742041</v>
      </c>
      <c r="L21" s="51">
        <v>0</v>
      </c>
      <c r="M21" s="51">
        <v>0</v>
      </c>
      <c r="N21" s="51">
        <v>0</v>
      </c>
      <c r="O21" s="83">
        <f t="shared" si="3"/>
        <v>4612.2803574097861</v>
      </c>
      <c r="P21" s="83">
        <f t="shared" si="1"/>
        <v>2267.114357409786</v>
      </c>
      <c r="Q21" s="155">
        <f>ROUND((O21/C21%),4)</f>
        <v>35.4009</v>
      </c>
      <c r="R21" s="148">
        <f t="shared" si="2"/>
        <v>461228.03574097861</v>
      </c>
    </row>
    <row r="22" spans="1:18" ht="29.25" customHeight="1" x14ac:dyDescent="0.4">
      <c r="A22" s="90"/>
      <c r="B22" s="42">
        <f t="shared" si="4"/>
        <v>44224</v>
      </c>
      <c r="C22" s="51">
        <v>13028.7</v>
      </c>
      <c r="D22" s="51">
        <v>2345.1660000000002</v>
      </c>
      <c r="E22" s="51">
        <v>1911.416138264</v>
      </c>
      <c r="F22" s="51">
        <v>0</v>
      </c>
      <c r="G22" s="51">
        <v>2579.8632892290002</v>
      </c>
      <c r="H22" s="51">
        <v>2.4920497817857261</v>
      </c>
      <c r="I22" s="51">
        <v>51.323057124999998</v>
      </c>
      <c r="J22" s="51">
        <v>0</v>
      </c>
      <c r="K22" s="51">
        <v>0.42803660300000002</v>
      </c>
      <c r="L22" s="51">
        <v>0</v>
      </c>
      <c r="M22" s="51">
        <v>0</v>
      </c>
      <c r="N22" s="51">
        <v>0</v>
      </c>
      <c r="O22" s="83">
        <f t="shared" ref="O22:O23" si="6">SUM(E22:N22)</f>
        <v>4545.5225710027853</v>
      </c>
      <c r="P22" s="83">
        <f t="shared" si="1"/>
        <v>2200.3565710027851</v>
      </c>
      <c r="Q22" s="155">
        <f t="shared" si="5"/>
        <v>34.888500000000001</v>
      </c>
      <c r="R22" s="148">
        <f t="shared" si="2"/>
        <v>454552.25710027857</v>
      </c>
    </row>
    <row r="23" spans="1:18" ht="29.25" customHeight="1" x14ac:dyDescent="0.4">
      <c r="A23" s="90"/>
      <c r="B23" s="42">
        <f t="shared" si="4"/>
        <v>44225</v>
      </c>
      <c r="C23" s="51">
        <v>13028.7</v>
      </c>
      <c r="D23" s="51">
        <v>2345.1660000000002</v>
      </c>
      <c r="E23" s="51">
        <v>2967.407393725</v>
      </c>
      <c r="F23" s="51">
        <v>0</v>
      </c>
      <c r="G23" s="51">
        <v>2883.3364580779999</v>
      </c>
      <c r="H23" s="51">
        <v>2.4920497817857261</v>
      </c>
      <c r="I23" s="51">
        <v>48.122596649999998</v>
      </c>
      <c r="J23" s="51">
        <v>0</v>
      </c>
      <c r="K23" s="51">
        <v>0.721931883</v>
      </c>
      <c r="L23" s="51">
        <v>0</v>
      </c>
      <c r="M23" s="51">
        <v>0</v>
      </c>
      <c r="N23" s="51">
        <v>0</v>
      </c>
      <c r="O23" s="83">
        <f t="shared" si="6"/>
        <v>5902.080430117785</v>
      </c>
      <c r="P23" s="83">
        <f t="shared" si="1"/>
        <v>3556.9144301177848</v>
      </c>
      <c r="Q23" s="155">
        <f t="shared" si="5"/>
        <v>45.300600000000003</v>
      </c>
      <c r="R23" s="148">
        <f t="shared" si="2"/>
        <v>590208.0430117785</v>
      </c>
    </row>
    <row r="24" spans="1:18" ht="29.25" customHeight="1" x14ac:dyDescent="0.4">
      <c r="A24" s="90"/>
      <c r="B24" s="42" t="s">
        <v>4</v>
      </c>
      <c r="C24" s="51">
        <v>0</v>
      </c>
      <c r="D24" s="51">
        <f t="shared" ref="D24:O24" si="7">SUM(D10:D23)</f>
        <v>32832.324000000008</v>
      </c>
      <c r="E24" s="51">
        <f>SUM(E10:E23)</f>
        <v>27594.449265198997</v>
      </c>
      <c r="F24" s="51">
        <f>SUM(F10:F23)</f>
        <v>0</v>
      </c>
      <c r="G24" s="51">
        <f>SUM(G10:G23)</f>
        <v>38675.262038378991</v>
      </c>
      <c r="H24" s="51">
        <f>SUM(H10:H23)</f>
        <v>34.88869694500017</v>
      </c>
      <c r="I24" s="51">
        <f t="shared" ref="I24:K24" si="8">SUM(I10:I23)</f>
        <v>774.44615571500003</v>
      </c>
      <c r="J24" s="51">
        <f t="shared" si="8"/>
        <v>0</v>
      </c>
      <c r="K24" s="51">
        <f t="shared" si="8"/>
        <v>20.694922658999999</v>
      </c>
      <c r="L24" s="51">
        <f t="shared" si="7"/>
        <v>0</v>
      </c>
      <c r="M24" s="51">
        <f t="shared" si="7"/>
        <v>0</v>
      </c>
      <c r="N24" s="51">
        <f t="shared" si="7"/>
        <v>0</v>
      </c>
      <c r="O24" s="83">
        <f t="shared" si="7"/>
        <v>67099.741078897001</v>
      </c>
      <c r="P24" s="83">
        <f>SUM(P10:P23)</f>
        <v>34267.417078897</v>
      </c>
      <c r="Q24" s="155"/>
    </row>
    <row r="25" spans="1:18" ht="29.25" customHeight="1" x14ac:dyDescent="0.4">
      <c r="A25" s="90"/>
      <c r="B25" s="42" t="s">
        <v>3</v>
      </c>
      <c r="C25" s="51"/>
      <c r="D25" s="51">
        <f t="shared" ref="D25" si="9">AVERAGE(D10:D23)</f>
        <v>2345.1660000000006</v>
      </c>
      <c r="E25" s="51">
        <f>AVERAGE(E10:E23)</f>
        <v>1971.0320903713568</v>
      </c>
      <c r="F25" s="51">
        <v>0</v>
      </c>
      <c r="G25" s="51">
        <f>AVERAGE(G10:G23)</f>
        <v>2762.5187170270706</v>
      </c>
      <c r="H25" s="51">
        <f t="shared" ref="H25:P25" si="10">AVERAGE(H10:H23)</f>
        <v>2.4920497817857266</v>
      </c>
      <c r="I25" s="51">
        <f t="shared" si="10"/>
        <v>55.317582551071432</v>
      </c>
      <c r="J25" s="51">
        <f t="shared" si="10"/>
        <v>0</v>
      </c>
      <c r="K25" s="51">
        <f t="shared" si="10"/>
        <v>1.4782087613571429</v>
      </c>
      <c r="L25" s="51">
        <f t="shared" si="10"/>
        <v>0</v>
      </c>
      <c r="M25" s="51">
        <f t="shared" si="10"/>
        <v>0</v>
      </c>
      <c r="N25" s="51">
        <f t="shared" si="10"/>
        <v>0</v>
      </c>
      <c r="O25" s="82">
        <f t="shared" si="10"/>
        <v>4792.8386484926432</v>
      </c>
      <c r="P25" s="82">
        <f t="shared" si="10"/>
        <v>2447.672648492643</v>
      </c>
      <c r="Q25" s="155"/>
    </row>
    <row r="26" spans="1:18" x14ac:dyDescent="0.4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18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56"/>
    </row>
    <row r="28" spans="1:18" x14ac:dyDescent="0.4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56"/>
    </row>
    <row r="29" spans="1:18" x14ac:dyDescent="0.4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63">
        <v>386255848.5</v>
      </c>
      <c r="M29" s="1"/>
      <c r="N29" s="1"/>
      <c r="O29" s="1"/>
      <c r="P29" s="1"/>
      <c r="Q29" s="156"/>
    </row>
    <row r="30" spans="1:18" x14ac:dyDescent="0.4">
      <c r="B30" s="5"/>
      <c r="C30" s="1"/>
      <c r="D30" s="1"/>
      <c r="E30" s="1"/>
      <c r="F30" s="1"/>
      <c r="G30" s="1"/>
      <c r="H30" s="1"/>
      <c r="I30" s="1"/>
      <c r="J30" s="1"/>
      <c r="K30" s="163">
        <v>93186000</v>
      </c>
      <c r="M30" s="1"/>
      <c r="N30" s="22" t="s">
        <v>35</v>
      </c>
      <c r="O30" s="22"/>
      <c r="P30" s="22"/>
      <c r="Q30" s="156"/>
    </row>
    <row r="31" spans="1:18" x14ac:dyDescent="0.4">
      <c r="B31" s="5"/>
      <c r="C31" s="1"/>
      <c r="D31" s="74"/>
      <c r="E31" s="1"/>
      <c r="F31" s="1"/>
      <c r="G31" s="1"/>
      <c r="H31" s="22"/>
      <c r="I31" s="22"/>
      <c r="J31" s="22"/>
      <c r="K31" s="163">
        <v>1784118</v>
      </c>
      <c r="M31" s="22"/>
      <c r="N31" s="22"/>
      <c r="O31" s="22"/>
      <c r="P31" s="22"/>
      <c r="Q31" s="156"/>
    </row>
    <row r="32" spans="1:18" x14ac:dyDescent="0.4">
      <c r="B32" s="5"/>
      <c r="C32" s="1"/>
      <c r="D32" s="1"/>
      <c r="E32" s="1"/>
      <c r="F32" s="1"/>
      <c r="G32" s="1"/>
      <c r="H32" s="22"/>
      <c r="I32" s="22"/>
      <c r="J32" s="22"/>
      <c r="K32" s="145">
        <f>SUM(K29:K31)</f>
        <v>481225966.5</v>
      </c>
      <c r="L32" s="22"/>
      <c r="M32" s="22"/>
      <c r="N32" s="22"/>
      <c r="O32" s="22"/>
      <c r="P32" s="22"/>
    </row>
    <row r="33" spans="2:16" x14ac:dyDescent="0.4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>
        <f>K32/10^7</f>
        <v>48.122596649999998</v>
      </c>
      <c r="L33" s="22"/>
      <c r="M33" s="22"/>
      <c r="N33" s="22"/>
      <c r="O33" s="22"/>
      <c r="P33" s="22"/>
    </row>
    <row r="34" spans="2:16" x14ac:dyDescent="0.4">
      <c r="B34" s="5" t="s">
        <v>8</v>
      </c>
      <c r="H34" s="144"/>
      <c r="N34" s="22" t="s">
        <v>10</v>
      </c>
    </row>
    <row r="35" spans="2:16" x14ac:dyDescent="0.4">
      <c r="B35" s="14"/>
      <c r="H35" s="144"/>
    </row>
    <row r="36" spans="2:16" x14ac:dyDescent="0.4">
      <c r="B36" s="14"/>
      <c r="H36" s="144"/>
    </row>
    <row r="37" spans="2:16" x14ac:dyDescent="0.4">
      <c r="B37" s="14"/>
    </row>
  </sheetData>
  <pageMargins left="0.7" right="0.7" top="0.75" bottom="0.75" header="0.3" footer="0.3"/>
  <pageSetup paperSize="9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opLeftCell="A10" zoomScale="60" zoomScaleNormal="60" workbookViewId="0">
      <selection activeCell="A23" sqref="A23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</cols>
  <sheetData>
    <row r="1" spans="1:18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18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161">
        <f>C10*18/100</f>
        <v>2338.0001999999999</v>
      </c>
      <c r="M2" s="84"/>
      <c r="N2" s="85"/>
      <c r="O2" s="85"/>
      <c r="P2" s="85"/>
    </row>
    <row r="3" spans="1:18" x14ac:dyDescent="0.4">
      <c r="B3" s="45" t="s">
        <v>52</v>
      </c>
      <c r="C3" s="1"/>
      <c r="D3" s="1"/>
      <c r="E3" s="85"/>
      <c r="F3" s="8"/>
      <c r="G3" s="8"/>
      <c r="H3" s="8"/>
      <c r="I3" s="8"/>
      <c r="J3" s="8"/>
      <c r="K3" s="85"/>
      <c r="L3" s="8"/>
      <c r="M3" s="8"/>
      <c r="N3" s="8"/>
      <c r="O3" s="8"/>
      <c r="P3" s="85"/>
    </row>
    <row r="4" spans="1:18" ht="22.5" customHeight="1" x14ac:dyDescent="0.45">
      <c r="B4" s="46" t="s">
        <v>13</v>
      </c>
      <c r="C4" s="1">
        <v>12988.89</v>
      </c>
      <c r="D4" s="17">
        <f>C4*18/100</f>
        <v>2338.0001999999999</v>
      </c>
      <c r="E4" s="15"/>
      <c r="F4" s="15"/>
      <c r="G4" s="47" t="s">
        <v>196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18" x14ac:dyDescent="0.4">
      <c r="B5" s="45" t="s">
        <v>50</v>
      </c>
      <c r="C5" s="1"/>
      <c r="D5" s="157"/>
      <c r="E5" s="158"/>
      <c r="F5" s="11"/>
      <c r="G5" s="11"/>
      <c r="H5" s="100"/>
      <c r="I5" s="100"/>
      <c r="J5" s="11"/>
      <c r="K5" s="100">
        <v>12480.16</v>
      </c>
      <c r="L5" s="86">
        <f>K5*18/100</f>
        <v>2246.4288000000001</v>
      </c>
      <c r="M5" s="2"/>
      <c r="N5" s="2"/>
      <c r="O5" s="2"/>
      <c r="P5" s="2"/>
      <c r="Q5" s="149"/>
    </row>
    <row r="6" spans="1:18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18" x14ac:dyDescent="0.4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18" s="33" customFormat="1" ht="126" customHeight="1" x14ac:dyDescent="0.25">
      <c r="B8" s="34" t="s">
        <v>21</v>
      </c>
      <c r="C8" s="164" t="s">
        <v>197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18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18" ht="29.25" customHeight="1" x14ac:dyDescent="0.4">
      <c r="B10" s="42">
        <v>44226</v>
      </c>
      <c r="C10" s="51">
        <v>12988.89</v>
      </c>
      <c r="D10" s="51">
        <v>2338.0001999999999</v>
      </c>
      <c r="E10" s="51">
        <v>3031.3986491860001</v>
      </c>
      <c r="F10" s="51"/>
      <c r="G10" s="51">
        <v>2883.6002460889999</v>
      </c>
      <c r="H10" s="51">
        <v>2.8873297481428772</v>
      </c>
      <c r="I10" s="51">
        <v>47.599973249999998</v>
      </c>
      <c r="J10" s="51"/>
      <c r="K10" s="51">
        <v>1.595656883</v>
      </c>
      <c r="L10" s="51">
        <v>0</v>
      </c>
      <c r="M10" s="51">
        <v>0</v>
      </c>
      <c r="N10" s="51">
        <v>0</v>
      </c>
      <c r="O10" s="83">
        <f t="shared" ref="O10:O14" si="0">SUM(E10:N10)</f>
        <v>5967.0818551561433</v>
      </c>
      <c r="P10" s="83">
        <f t="shared" ref="P10:P15" si="1">O10-D10</f>
        <v>3629.0816551561434</v>
      </c>
      <c r="Q10" s="155">
        <f>ROUND((O10/C10%),4)</f>
        <v>45.939900000000002</v>
      </c>
      <c r="R10" s="148">
        <f t="shared" ref="R10:R23" si="2">(O10*10^7)/10^5</f>
        <v>596708.18551561434</v>
      </c>
    </row>
    <row r="11" spans="1:18" ht="29.25" customHeight="1" x14ac:dyDescent="0.4">
      <c r="B11" s="42">
        <f>B10+1</f>
        <v>44227</v>
      </c>
      <c r="C11" s="51">
        <v>12988.89</v>
      </c>
      <c r="D11" s="51">
        <v>2338.0001999999999</v>
      </c>
      <c r="E11" s="51">
        <v>3031.3899046470001</v>
      </c>
      <c r="F11" s="51"/>
      <c r="G11" s="51">
        <v>2883.864034101</v>
      </c>
      <c r="H11" s="51">
        <v>2.8873297481428772</v>
      </c>
      <c r="I11" s="51">
        <v>52.304614149999999</v>
      </c>
      <c r="J11" s="51"/>
      <c r="K11" s="51">
        <v>1.595656883</v>
      </c>
      <c r="L11" s="51">
        <v>0</v>
      </c>
      <c r="M11" s="51">
        <v>0</v>
      </c>
      <c r="N11" s="51">
        <v>0</v>
      </c>
      <c r="O11" s="83">
        <f t="shared" si="0"/>
        <v>5972.0415395291429</v>
      </c>
      <c r="P11" s="83">
        <f t="shared" si="1"/>
        <v>3634.041339529143</v>
      </c>
      <c r="Q11" s="155">
        <f>ROUND((O11/C11%),4)</f>
        <v>45.978099999999998</v>
      </c>
      <c r="R11" s="148">
        <f t="shared" si="2"/>
        <v>597204.15395291429</v>
      </c>
    </row>
    <row r="12" spans="1:18" ht="29.25" customHeight="1" x14ac:dyDescent="0.4">
      <c r="B12" s="42">
        <f t="shared" ref="B12:B23" si="3">B11+1</f>
        <v>44228</v>
      </c>
      <c r="C12" s="51">
        <v>12988.89</v>
      </c>
      <c r="D12" s="51">
        <v>2338.0001999999999</v>
      </c>
      <c r="E12" s="51">
        <v>3052.3811601080001</v>
      </c>
      <c r="F12" s="51"/>
      <c r="G12" s="51">
        <v>2884.1278221120001</v>
      </c>
      <c r="H12" s="51">
        <v>2.8873297481428772</v>
      </c>
      <c r="I12" s="51">
        <v>46.188022150000002</v>
      </c>
      <c r="J12" s="51"/>
      <c r="K12" s="51">
        <v>0.405783163</v>
      </c>
      <c r="L12" s="51">
        <v>0</v>
      </c>
      <c r="M12" s="51">
        <v>0</v>
      </c>
      <c r="N12" s="51">
        <v>0</v>
      </c>
      <c r="O12" s="83">
        <f t="shared" si="0"/>
        <v>5985.9901172811433</v>
      </c>
      <c r="P12" s="83">
        <f t="shared" si="1"/>
        <v>3647.9899172811433</v>
      </c>
      <c r="Q12" s="155">
        <f t="shared" ref="Q12:Q23" si="4">ROUND((O12/C12%),4)</f>
        <v>46.085500000000003</v>
      </c>
      <c r="R12" s="148">
        <f t="shared" si="2"/>
        <v>598599.01172811433</v>
      </c>
    </row>
    <row r="13" spans="1:18" ht="29.25" customHeight="1" x14ac:dyDescent="0.4">
      <c r="B13" s="42">
        <f t="shared" si="3"/>
        <v>44229</v>
      </c>
      <c r="C13" s="51">
        <v>12988.89</v>
      </c>
      <c r="D13" s="51">
        <v>2338.0001999999999</v>
      </c>
      <c r="E13" s="51">
        <v>3139.3724155690002</v>
      </c>
      <c r="F13" s="51"/>
      <c r="G13" s="51">
        <v>2884.3916101240002</v>
      </c>
      <c r="H13" s="51">
        <v>2.8873297481428772</v>
      </c>
      <c r="I13" s="51">
        <v>46.08984925</v>
      </c>
      <c r="J13" s="51"/>
      <c r="K13" s="51">
        <v>1.1893404430000001</v>
      </c>
      <c r="L13" s="51">
        <v>0</v>
      </c>
      <c r="M13" s="51">
        <v>0</v>
      </c>
      <c r="N13" s="51">
        <v>0</v>
      </c>
      <c r="O13" s="83">
        <f t="shared" si="0"/>
        <v>6073.9305451341443</v>
      </c>
      <c r="P13" s="83">
        <f t="shared" si="1"/>
        <v>3735.9303451341443</v>
      </c>
      <c r="Q13" s="155">
        <f t="shared" si="4"/>
        <v>46.762500000000003</v>
      </c>
      <c r="R13" s="148">
        <f t="shared" si="2"/>
        <v>607393.05451341451</v>
      </c>
    </row>
    <row r="14" spans="1:18" ht="29.25" customHeight="1" x14ac:dyDescent="0.4">
      <c r="B14" s="42">
        <f t="shared" si="3"/>
        <v>44230</v>
      </c>
      <c r="C14" s="51">
        <v>12988.89</v>
      </c>
      <c r="D14" s="51">
        <v>2338.0001999999999</v>
      </c>
      <c r="E14" s="51">
        <v>3103.2081710289999</v>
      </c>
      <c r="F14" s="51"/>
      <c r="G14" s="51">
        <v>2884.6553981350003</v>
      </c>
      <c r="H14" s="51">
        <v>2.8873297481428772</v>
      </c>
      <c r="I14" s="51">
        <v>46.782622150000002</v>
      </c>
      <c r="J14" s="51"/>
      <c r="K14" s="51">
        <f>1828727.23/10^7</f>
        <v>0.18287272299999999</v>
      </c>
      <c r="L14" s="51">
        <v>0</v>
      </c>
      <c r="M14" s="51">
        <v>0</v>
      </c>
      <c r="N14" s="51">
        <v>0</v>
      </c>
      <c r="O14" s="83">
        <f t="shared" si="0"/>
        <v>6037.7163937851437</v>
      </c>
      <c r="P14" s="83">
        <f t="shared" si="1"/>
        <v>3699.7161937851438</v>
      </c>
      <c r="Q14" s="155">
        <f t="shared" si="4"/>
        <v>46.483699999999999</v>
      </c>
      <c r="R14" s="148">
        <f t="shared" si="2"/>
        <v>603771.63937851437</v>
      </c>
    </row>
    <row r="15" spans="1:18" ht="29.25" customHeight="1" x14ac:dyDescent="0.4">
      <c r="A15" s="90"/>
      <c r="B15" s="42">
        <f t="shared" si="3"/>
        <v>44231</v>
      </c>
      <c r="C15" s="51">
        <v>12988.89</v>
      </c>
      <c r="D15" s="51">
        <v>2338.0001999999999</v>
      </c>
      <c r="E15" s="51">
        <v>3034.19942649</v>
      </c>
      <c r="F15" s="51"/>
      <c r="G15" s="51">
        <v>2884.9191861470003</v>
      </c>
      <c r="H15" s="51">
        <v>2.8873297481428772</v>
      </c>
      <c r="I15" s="51">
        <v>46.622330480999999</v>
      </c>
      <c r="J15" s="51"/>
      <c r="K15" s="51">
        <v>0.60756500300000005</v>
      </c>
      <c r="L15" s="51">
        <v>0</v>
      </c>
      <c r="M15" s="51">
        <v>0</v>
      </c>
      <c r="N15" s="51">
        <v>0</v>
      </c>
      <c r="O15" s="83">
        <f t="shared" ref="O15:O19" si="5">SUM(E15:N15)</f>
        <v>5969.2358378691433</v>
      </c>
      <c r="P15" s="83">
        <f t="shared" si="1"/>
        <v>3631.2356378691434</v>
      </c>
      <c r="Q15" s="155">
        <f t="shared" si="4"/>
        <v>45.956499999999998</v>
      </c>
      <c r="R15" s="148">
        <f t="shared" si="2"/>
        <v>596923.58378691436</v>
      </c>
    </row>
    <row r="16" spans="1:18" ht="29.25" customHeight="1" x14ac:dyDescent="0.4">
      <c r="A16" s="90"/>
      <c r="B16" s="42">
        <f t="shared" si="3"/>
        <v>44232</v>
      </c>
      <c r="C16" s="51">
        <v>12988.89</v>
      </c>
      <c r="D16" s="51">
        <v>2338.0001999999999</v>
      </c>
      <c r="E16" s="51">
        <v>3077.5576407819999</v>
      </c>
      <c r="F16" s="51"/>
      <c r="G16" s="51">
        <v>2885.182974158</v>
      </c>
      <c r="H16" s="51">
        <v>2.8873297481428772</v>
      </c>
      <c r="I16" s="51">
        <v>50.052559381000002</v>
      </c>
      <c r="J16" s="51"/>
      <c r="K16" s="51">
        <v>1.8900283E-2</v>
      </c>
      <c r="L16" s="51">
        <v>0</v>
      </c>
      <c r="M16" s="51">
        <v>0</v>
      </c>
      <c r="N16" s="51">
        <v>0</v>
      </c>
      <c r="O16" s="83">
        <f t="shared" si="5"/>
        <v>6015.6994043521427</v>
      </c>
      <c r="P16" s="83">
        <f t="shared" ref="P16" si="6">O16-D16</f>
        <v>3677.6992043521427</v>
      </c>
      <c r="Q16" s="155">
        <f t="shared" si="4"/>
        <v>46.3142</v>
      </c>
      <c r="R16" s="148">
        <f t="shared" si="2"/>
        <v>601569.9404352142</v>
      </c>
    </row>
    <row r="17" spans="1:18" ht="29.25" customHeight="1" x14ac:dyDescent="0.4">
      <c r="A17" s="90"/>
      <c r="B17" s="42">
        <f t="shared" si="3"/>
        <v>44233</v>
      </c>
      <c r="C17" s="51">
        <v>12988.89</v>
      </c>
      <c r="D17" s="51">
        <v>2338.0001999999999</v>
      </c>
      <c r="E17" s="51">
        <v>3077.5493550739998</v>
      </c>
      <c r="F17" s="51"/>
      <c r="G17" s="51">
        <v>2885.4467621690001</v>
      </c>
      <c r="H17" s="51">
        <v>2.8873297481428772</v>
      </c>
      <c r="I17" s="51">
        <v>47.472910081000002</v>
      </c>
      <c r="J17" s="51"/>
      <c r="K17" s="51">
        <f>16882202.83/10^7</f>
        <v>1.6882202829999997</v>
      </c>
      <c r="L17" s="51">
        <v>0</v>
      </c>
      <c r="M17" s="51">
        <v>0</v>
      </c>
      <c r="N17" s="51">
        <v>0</v>
      </c>
      <c r="O17" s="83">
        <f t="shared" si="5"/>
        <v>6015.0445773551428</v>
      </c>
      <c r="P17" s="83">
        <f t="shared" ref="P17:P19" si="7">O17-D17</f>
        <v>3677.0443773551428</v>
      </c>
      <c r="Q17" s="155">
        <f t="shared" si="4"/>
        <v>46.309199999999997</v>
      </c>
      <c r="R17" s="148">
        <f t="shared" si="2"/>
        <v>601504.45773551427</v>
      </c>
    </row>
    <row r="18" spans="1:18" ht="29.25" customHeight="1" x14ac:dyDescent="0.4">
      <c r="A18" s="90"/>
      <c r="B18" s="42">
        <f t="shared" si="3"/>
        <v>44234</v>
      </c>
      <c r="C18" s="51">
        <v>12988.89</v>
      </c>
      <c r="D18" s="51">
        <v>2338.0001999999999</v>
      </c>
      <c r="E18" s="51">
        <v>3077.5410693659996</v>
      </c>
      <c r="F18" s="51"/>
      <c r="G18" s="51">
        <v>2885.7105501799997</v>
      </c>
      <c r="H18" s="51">
        <v>2.8873297481428772</v>
      </c>
      <c r="I18" s="51">
        <v>46.818110081</v>
      </c>
      <c r="J18" s="51"/>
      <c r="K18" s="51">
        <f>16882202.83/10^7</f>
        <v>1.6882202829999997</v>
      </c>
      <c r="L18" s="51">
        <v>0</v>
      </c>
      <c r="M18" s="51">
        <v>0</v>
      </c>
      <c r="N18" s="51">
        <v>0</v>
      </c>
      <c r="O18" s="83">
        <f t="shared" si="5"/>
        <v>6014.6452796581425</v>
      </c>
      <c r="P18" s="83">
        <f t="shared" si="7"/>
        <v>3676.6450796581425</v>
      </c>
      <c r="Q18" s="155">
        <f t="shared" si="4"/>
        <v>46.306100000000001</v>
      </c>
      <c r="R18" s="148">
        <f t="shared" si="2"/>
        <v>601464.52796581434</v>
      </c>
    </row>
    <row r="19" spans="1:18" ht="29.25" customHeight="1" x14ac:dyDescent="0.4">
      <c r="A19" s="90"/>
      <c r="B19" s="42">
        <f t="shared" si="3"/>
        <v>44235</v>
      </c>
      <c r="C19" s="51">
        <v>12988.89</v>
      </c>
      <c r="D19" s="51">
        <v>2338.0001999999999</v>
      </c>
      <c r="E19" s="51">
        <v>3066.9557836579997</v>
      </c>
      <c r="F19" s="51"/>
      <c r="G19" s="51">
        <v>2885.9743381909998</v>
      </c>
      <c r="H19" s="51">
        <v>2.8873297481428772</v>
      </c>
      <c r="I19" s="51">
        <v>56.777623885000004</v>
      </c>
      <c r="J19" s="51"/>
      <c r="K19" s="51">
        <v>0.43021556299999997</v>
      </c>
      <c r="L19" s="51">
        <v>0</v>
      </c>
      <c r="M19" s="51">
        <v>0</v>
      </c>
      <c r="N19" s="51">
        <v>0</v>
      </c>
      <c r="O19" s="83">
        <f t="shared" si="5"/>
        <v>6013.0252910451436</v>
      </c>
      <c r="P19" s="83">
        <f t="shared" si="7"/>
        <v>3675.0250910451437</v>
      </c>
      <c r="Q19" s="155">
        <f t="shared" si="4"/>
        <v>46.293599999999998</v>
      </c>
      <c r="R19" s="148">
        <f t="shared" si="2"/>
        <v>601302.5291045144</v>
      </c>
    </row>
    <row r="20" spans="1:18" ht="29.25" customHeight="1" x14ac:dyDescent="0.4">
      <c r="A20" s="90"/>
      <c r="B20" s="42">
        <f t="shared" si="3"/>
        <v>44236</v>
      </c>
      <c r="C20" s="51">
        <v>12988.89</v>
      </c>
      <c r="D20" s="51">
        <v>2338.0001999999999</v>
      </c>
      <c r="E20" s="51">
        <v>3101.9722479500006</v>
      </c>
      <c r="F20" s="51"/>
      <c r="G20" s="51">
        <v>2886.2381262019999</v>
      </c>
      <c r="H20" s="51">
        <v>2.8873297481428772</v>
      </c>
      <c r="I20" s="51">
        <v>60.289199085</v>
      </c>
      <c r="J20" s="51"/>
      <c r="K20" s="51">
        <v>1.6698056429999999</v>
      </c>
      <c r="L20" s="51">
        <v>0</v>
      </c>
      <c r="M20" s="51">
        <v>0</v>
      </c>
      <c r="N20" s="51">
        <v>0</v>
      </c>
      <c r="O20" s="83">
        <f t="shared" ref="O20" si="8">SUM(E20:N20)</f>
        <v>6053.0567086281435</v>
      </c>
      <c r="P20" s="83">
        <f t="shared" ref="P20" si="9">O20-D20</f>
        <v>3715.0565086281435</v>
      </c>
      <c r="Q20" s="155">
        <f t="shared" si="4"/>
        <v>46.601799999999997</v>
      </c>
      <c r="R20" s="148">
        <f t="shared" si="2"/>
        <v>605305.6708628143</v>
      </c>
    </row>
    <row r="21" spans="1:18" ht="29.25" customHeight="1" x14ac:dyDescent="0.4">
      <c r="A21" s="90"/>
      <c r="B21" s="42">
        <f t="shared" si="3"/>
        <v>44237</v>
      </c>
      <c r="C21" s="51">
        <v>12988.89</v>
      </c>
      <c r="D21" s="51">
        <v>2338.0001999999999</v>
      </c>
      <c r="E21" s="51">
        <v>3086.963962242</v>
      </c>
      <c r="F21" s="51"/>
      <c r="G21" s="51">
        <v>2886.5019142129995</v>
      </c>
      <c r="H21" s="51">
        <v>2.8873297481428772</v>
      </c>
      <c r="I21" s="51">
        <v>62.275014251999998</v>
      </c>
      <c r="J21" s="51"/>
      <c r="K21" s="51">
        <v>1.503937023</v>
      </c>
      <c r="L21" s="51">
        <v>0</v>
      </c>
      <c r="M21" s="51">
        <v>0</v>
      </c>
      <c r="N21" s="51">
        <v>0</v>
      </c>
      <c r="O21" s="83">
        <f t="shared" ref="O21" si="10">SUM(E21:N21)</f>
        <v>6040.1321574781423</v>
      </c>
      <c r="P21" s="83">
        <f t="shared" ref="P21" si="11">O21-D21</f>
        <v>3702.1319574781423</v>
      </c>
      <c r="Q21" s="155">
        <f>ROUND((O21/C21%),4)</f>
        <v>46.502299999999998</v>
      </c>
      <c r="R21" s="148">
        <f t="shared" si="2"/>
        <v>604013.21574781428</v>
      </c>
    </row>
    <row r="22" spans="1:18" ht="29.25" customHeight="1" x14ac:dyDescent="0.4">
      <c r="A22" s="90"/>
      <c r="B22" s="42">
        <f t="shared" si="3"/>
        <v>44238</v>
      </c>
      <c r="C22" s="51">
        <v>12988.89</v>
      </c>
      <c r="D22" s="51">
        <v>2338.0001999999999</v>
      </c>
      <c r="E22" s="51">
        <v>3069.503426534</v>
      </c>
      <c r="F22" s="51"/>
      <c r="G22" s="51">
        <v>2886.7657022239996</v>
      </c>
      <c r="H22" s="51">
        <v>2.8873297481428772</v>
      </c>
      <c r="I22" s="51">
        <v>65.899555649999996</v>
      </c>
      <c r="J22" s="51"/>
      <c r="K22" s="51">
        <v>1.552954403</v>
      </c>
      <c r="L22" s="51">
        <v>0</v>
      </c>
      <c r="M22" s="51">
        <v>0</v>
      </c>
      <c r="N22" s="51">
        <v>0</v>
      </c>
      <c r="O22" s="83">
        <f t="shared" ref="O22" si="12">SUM(E22:N22)</f>
        <v>6026.6089685591432</v>
      </c>
      <c r="P22" s="83">
        <f t="shared" ref="P22" si="13">O22-D22</f>
        <v>3688.6087685591433</v>
      </c>
      <c r="Q22" s="155">
        <f t="shared" si="4"/>
        <v>46.398200000000003</v>
      </c>
      <c r="R22" s="148">
        <f t="shared" si="2"/>
        <v>602660.89685591427</v>
      </c>
    </row>
    <row r="23" spans="1:18" ht="29.25" customHeight="1" x14ac:dyDescent="0.4">
      <c r="A23" s="90"/>
      <c r="B23" s="42">
        <f t="shared" si="3"/>
        <v>44239</v>
      </c>
      <c r="C23" s="51">
        <v>12988.89</v>
      </c>
      <c r="D23" s="51">
        <v>2338.0001999999999</v>
      </c>
      <c r="E23" s="51">
        <v>3084.2957970760003</v>
      </c>
      <c r="F23" s="51"/>
      <c r="G23" s="51">
        <v>2887.0294902349997</v>
      </c>
      <c r="H23" s="51">
        <v>2.8873297481428772</v>
      </c>
      <c r="I23" s="51">
        <v>65.821084889999995</v>
      </c>
      <c r="J23" s="51"/>
      <c r="K23" s="51">
        <v>1.2832910829999999</v>
      </c>
      <c r="L23" s="51">
        <v>0</v>
      </c>
      <c r="M23" s="51">
        <v>0</v>
      </c>
      <c r="N23" s="51">
        <v>0</v>
      </c>
      <c r="O23" s="83">
        <f t="shared" ref="O23" si="14">SUM(E23:N23)</f>
        <v>6041.3169930321428</v>
      </c>
      <c r="P23" s="83">
        <f t="shared" ref="P23" si="15">O23-D23</f>
        <v>3703.3167930321429</v>
      </c>
      <c r="Q23" s="155">
        <f t="shared" si="4"/>
        <v>46.511400000000002</v>
      </c>
      <c r="R23" s="148">
        <f t="shared" si="2"/>
        <v>604131.69930321432</v>
      </c>
    </row>
    <row r="24" spans="1:18" ht="29.25" customHeight="1" x14ac:dyDescent="0.4">
      <c r="A24" s="90"/>
      <c r="B24" s="42" t="s">
        <v>4</v>
      </c>
      <c r="C24" s="51">
        <v>0</v>
      </c>
      <c r="D24" s="51">
        <f>SUM(D10:D23)</f>
        <v>32732.002799999991</v>
      </c>
      <c r="E24" s="51">
        <f>SUM(E10:E23)</f>
        <v>43034.289009710999</v>
      </c>
      <c r="F24" s="51">
        <f>SUM(F10:F23)</f>
        <v>0</v>
      </c>
      <c r="G24" s="51">
        <f>SUM(G10:G23)</f>
        <v>40394.408154280005</v>
      </c>
      <c r="H24" s="51">
        <f>SUM(H10:H23)</f>
        <v>40.422616474000286</v>
      </c>
      <c r="I24" s="51">
        <f t="shared" ref="I24:K24" si="16">SUM(I10:I23)</f>
        <v>740.99346873599995</v>
      </c>
      <c r="J24" s="51">
        <f t="shared" si="16"/>
        <v>0</v>
      </c>
      <c r="K24" s="51">
        <f t="shared" si="16"/>
        <v>15.412419662</v>
      </c>
      <c r="L24" s="51">
        <f t="shared" ref="L24:O24" si="17">SUM(L10:L23)</f>
        <v>0</v>
      </c>
      <c r="M24" s="51">
        <f t="shared" si="17"/>
        <v>0</v>
      </c>
      <c r="N24" s="51">
        <f t="shared" si="17"/>
        <v>0</v>
      </c>
      <c r="O24" s="83">
        <f t="shared" si="17"/>
        <v>84225.525668863003</v>
      </c>
      <c r="P24" s="83">
        <f>SUM(P10:P23)</f>
        <v>51493.522868863001</v>
      </c>
      <c r="Q24" s="155"/>
    </row>
    <row r="25" spans="1:18" ht="29.25" customHeight="1" x14ac:dyDescent="0.4">
      <c r="A25" s="90"/>
      <c r="B25" s="42" t="s">
        <v>3</v>
      </c>
      <c r="C25" s="51"/>
      <c r="D25" s="51">
        <f>AVERAGE(D10:D23)</f>
        <v>2338.0001999999995</v>
      </c>
      <c r="E25" s="51">
        <f>AVERAGE(E10:E23)</f>
        <v>3073.8777864079284</v>
      </c>
      <c r="F25" s="51">
        <v>0</v>
      </c>
      <c r="G25" s="51">
        <f>AVERAGE(G10:G23)</f>
        <v>2885.3148681628577</v>
      </c>
      <c r="H25" s="51">
        <f t="shared" ref="H25:P25" si="18">AVERAGE(H10:H23)</f>
        <v>2.8873297481428777</v>
      </c>
      <c r="I25" s="51">
        <f t="shared" si="18"/>
        <v>52.928104909714285</v>
      </c>
      <c r="J25" s="51">
        <v>0</v>
      </c>
      <c r="K25" s="51">
        <f t="shared" si="18"/>
        <v>1.1008871187142857</v>
      </c>
      <c r="L25" s="51">
        <f t="shared" si="18"/>
        <v>0</v>
      </c>
      <c r="M25" s="51">
        <f t="shared" si="18"/>
        <v>0</v>
      </c>
      <c r="N25" s="51">
        <f t="shared" si="18"/>
        <v>0</v>
      </c>
      <c r="O25" s="82">
        <f t="shared" si="18"/>
        <v>6016.1089763473574</v>
      </c>
      <c r="P25" s="82">
        <f t="shared" si="18"/>
        <v>3678.1087763473574</v>
      </c>
      <c r="Q25" s="155"/>
    </row>
    <row r="26" spans="1:18" x14ac:dyDescent="0.4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18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56"/>
    </row>
    <row r="28" spans="1:18" x14ac:dyDescent="0.4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56"/>
    </row>
    <row r="29" spans="1:18" x14ac:dyDescent="0.4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63">
        <v>546778430.89999998</v>
      </c>
      <c r="M29" s="1"/>
      <c r="N29" s="1"/>
      <c r="O29" s="1"/>
      <c r="P29" s="1"/>
      <c r="Q29" s="156"/>
    </row>
    <row r="30" spans="1:18" x14ac:dyDescent="0.4">
      <c r="B30" s="5"/>
      <c r="C30" s="1"/>
      <c r="D30" s="1"/>
      <c r="E30" s="1"/>
      <c r="F30" s="1"/>
      <c r="G30" s="1"/>
      <c r="H30" s="1"/>
      <c r="I30" s="1"/>
      <c r="J30" s="1"/>
      <c r="K30" s="163">
        <v>110090300</v>
      </c>
      <c r="M30" s="1"/>
      <c r="N30" s="22" t="s">
        <v>35</v>
      </c>
      <c r="O30" s="22"/>
      <c r="P30" s="22"/>
      <c r="Q30" s="156"/>
    </row>
    <row r="31" spans="1:18" x14ac:dyDescent="0.4">
      <c r="B31" s="5"/>
      <c r="C31" s="1"/>
      <c r="D31" s="74"/>
      <c r="E31" s="1"/>
      <c r="F31" s="1"/>
      <c r="G31" s="1"/>
      <c r="H31" s="22"/>
      <c r="I31" s="22"/>
      <c r="J31" s="22"/>
      <c r="K31" s="163">
        <v>1342118</v>
      </c>
      <c r="M31" s="22"/>
      <c r="N31" s="22"/>
      <c r="O31" s="22"/>
      <c r="P31" s="22"/>
      <c r="Q31" s="156"/>
    </row>
    <row r="32" spans="1:18" x14ac:dyDescent="0.4">
      <c r="B32" s="5"/>
      <c r="C32" s="1"/>
      <c r="D32" s="1"/>
      <c r="E32" s="1"/>
      <c r="F32" s="1"/>
      <c r="G32" s="1"/>
      <c r="H32" s="22"/>
      <c r="I32" s="22"/>
      <c r="J32" s="22"/>
      <c r="K32" s="145">
        <f>SUM(K29:K31)</f>
        <v>658210848.89999998</v>
      </c>
      <c r="L32" s="22"/>
      <c r="M32" s="22"/>
      <c r="N32" s="22"/>
      <c r="O32" s="22"/>
      <c r="P32" s="22"/>
    </row>
    <row r="33" spans="2:16" x14ac:dyDescent="0.4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145">
        <f>K32/10^7</f>
        <v>65.821084889999995</v>
      </c>
      <c r="L33" s="22"/>
      <c r="M33" s="22"/>
      <c r="N33" s="22"/>
      <c r="O33" s="22"/>
      <c r="P33" s="22"/>
    </row>
    <row r="34" spans="2:16" x14ac:dyDescent="0.4">
      <c r="B34" s="5" t="s">
        <v>8</v>
      </c>
      <c r="H34" s="144"/>
      <c r="N34" s="22" t="s">
        <v>10</v>
      </c>
    </row>
    <row r="35" spans="2:16" x14ac:dyDescent="0.4">
      <c r="B35" s="14"/>
      <c r="H35" s="144"/>
    </row>
    <row r="36" spans="2:16" x14ac:dyDescent="0.4">
      <c r="B36" s="14"/>
      <c r="H36" s="144"/>
    </row>
    <row r="37" spans="2:16" x14ac:dyDescent="0.4">
      <c r="B37" s="14"/>
      <c r="H37" s="88"/>
      <c r="I37" s="88"/>
    </row>
    <row r="38" spans="2:16" x14ac:dyDescent="0.4">
      <c r="H38" s="88"/>
      <c r="I38" s="88"/>
    </row>
    <row r="39" spans="2:16" x14ac:dyDescent="0.4">
      <c r="H39" s="88"/>
      <c r="I39" s="88"/>
    </row>
    <row r="40" spans="2:16" x14ac:dyDescent="0.4">
      <c r="H40" s="88"/>
      <c r="I40" s="88"/>
    </row>
  </sheetData>
  <pageMargins left="0.7" right="0.7" top="0.75" bottom="0.75" header="0.3" footer="0.3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opLeftCell="A12" zoomScale="55" zoomScaleNormal="55" workbookViewId="0">
      <selection activeCell="L16" sqref="L16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</cols>
  <sheetData>
    <row r="1" spans="1:18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18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161"/>
      <c r="M2" s="84"/>
      <c r="N2" s="85"/>
      <c r="O2" s="85"/>
      <c r="P2" s="85"/>
    </row>
    <row r="3" spans="1:18" x14ac:dyDescent="0.4">
      <c r="B3" s="45" t="s">
        <v>52</v>
      </c>
      <c r="C3" s="1"/>
      <c r="D3" s="1"/>
      <c r="E3" s="85"/>
      <c r="F3" s="8"/>
      <c r="G3" s="8"/>
      <c r="H3" s="8"/>
      <c r="I3" s="8"/>
      <c r="J3" s="8"/>
      <c r="K3" s="85"/>
      <c r="L3" s="8"/>
      <c r="M3" s="8"/>
      <c r="N3" s="8"/>
      <c r="O3" s="8"/>
      <c r="P3" s="85"/>
    </row>
    <row r="4" spans="1:18" ht="22.5" customHeight="1" x14ac:dyDescent="0.45">
      <c r="B4" s="46" t="s">
        <v>13</v>
      </c>
      <c r="C4" s="17">
        <v>12989.99</v>
      </c>
      <c r="D4" s="17">
        <f>C4*18/100</f>
        <v>2338.1982000000003</v>
      </c>
      <c r="E4" s="15"/>
      <c r="F4" s="15"/>
      <c r="G4" s="47" t="s">
        <v>199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18" x14ac:dyDescent="0.4">
      <c r="B5" s="45" t="s">
        <v>50</v>
      </c>
      <c r="C5" s="1"/>
      <c r="D5" s="157"/>
      <c r="E5" s="158"/>
      <c r="F5" s="11"/>
      <c r="G5" s="11"/>
      <c r="H5" s="100"/>
      <c r="I5" s="100"/>
      <c r="J5" s="11"/>
      <c r="K5" s="100"/>
      <c r="L5" s="86">
        <f>K5*18/100</f>
        <v>0</v>
      </c>
      <c r="M5" s="2"/>
      <c r="N5" s="2"/>
      <c r="O5" s="2"/>
      <c r="P5" s="2"/>
      <c r="Q5" s="149"/>
    </row>
    <row r="6" spans="1:18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18" x14ac:dyDescent="0.4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18" s="33" customFormat="1" ht="126" customHeight="1" x14ac:dyDescent="0.25">
      <c r="B8" s="34" t="s">
        <v>21</v>
      </c>
      <c r="C8" s="164" t="s">
        <v>200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18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18" ht="29.25" customHeight="1" x14ac:dyDescent="0.4">
      <c r="B10" s="42">
        <v>44240</v>
      </c>
      <c r="C10" s="51">
        <v>12989.99</v>
      </c>
      <c r="D10" s="51">
        <v>2338.1982000000003</v>
      </c>
      <c r="E10" s="51">
        <v>3084.2875113680002</v>
      </c>
      <c r="F10" s="51"/>
      <c r="G10" s="51">
        <v>2887.2932782459993</v>
      </c>
      <c r="H10" s="51">
        <v>2.7200408380000374</v>
      </c>
      <c r="I10" s="51">
        <v>64.122954890000003</v>
      </c>
      <c r="J10" s="51"/>
      <c r="K10" s="51">
        <v>1.2832910829999999</v>
      </c>
      <c r="L10" s="51">
        <v>0</v>
      </c>
      <c r="M10" s="51">
        <v>0</v>
      </c>
      <c r="N10" s="51">
        <v>0</v>
      </c>
      <c r="O10" s="83">
        <f t="shared" ref="O10:O12" si="0">SUM(E10:N10)</f>
        <v>6039.7070764250002</v>
      </c>
      <c r="P10" s="83">
        <f t="shared" ref="P10:P12" si="1">O10-D10</f>
        <v>3701.5088764249999</v>
      </c>
      <c r="Q10" s="155">
        <f>ROUND((O10/C10%),4)</f>
        <v>46.495100000000001</v>
      </c>
      <c r="R10" s="148">
        <f t="shared" ref="R10:R23" si="2">(O10*10^7)/10^5</f>
        <v>603970.70764250006</v>
      </c>
    </row>
    <row r="11" spans="1:18" ht="29.25" customHeight="1" x14ac:dyDescent="0.4">
      <c r="B11" s="42">
        <f>B10+1</f>
        <v>44241</v>
      </c>
      <c r="C11" s="51">
        <v>12989.99</v>
      </c>
      <c r="D11" s="51">
        <v>2338.1982000000003</v>
      </c>
      <c r="E11" s="51">
        <v>3084.2792256600001</v>
      </c>
      <c r="F11" s="51"/>
      <c r="G11" s="51">
        <v>2887.5570662569999</v>
      </c>
      <c r="H11" s="51">
        <v>2.7200408380000374</v>
      </c>
      <c r="I11" s="51">
        <v>63.346044889999995</v>
      </c>
      <c r="J11" s="51"/>
      <c r="K11" s="51">
        <v>1.2832910829999999</v>
      </c>
      <c r="L11" s="51">
        <v>0</v>
      </c>
      <c r="M11" s="51">
        <v>0</v>
      </c>
      <c r="N11" s="51">
        <v>0</v>
      </c>
      <c r="O11" s="83">
        <f t="shared" si="0"/>
        <v>6039.1856687279997</v>
      </c>
      <c r="P11" s="83">
        <f t="shared" si="1"/>
        <v>3700.9874687279994</v>
      </c>
      <c r="Q11" s="155">
        <f>ROUND((O11/C11%),4)</f>
        <v>46.491100000000003</v>
      </c>
      <c r="R11" s="148">
        <f t="shared" si="2"/>
        <v>603918.5668728</v>
      </c>
    </row>
    <row r="12" spans="1:18" ht="29.25" customHeight="1" x14ac:dyDescent="0.4">
      <c r="B12" s="42">
        <f t="shared" ref="B12:B23" si="3">B11+1</f>
        <v>44242</v>
      </c>
      <c r="C12" s="51">
        <v>12989.99</v>
      </c>
      <c r="D12" s="51">
        <v>2338.1982000000003</v>
      </c>
      <c r="E12" s="51">
        <v>3048.9577837020001</v>
      </c>
      <c r="F12" s="51"/>
      <c r="G12" s="51">
        <v>2887.8208542680004</v>
      </c>
      <c r="H12" s="51">
        <v>2.7200408380000374</v>
      </c>
      <c r="I12" s="51">
        <v>63.726083989999999</v>
      </c>
      <c r="J12" s="51"/>
      <c r="K12" s="51">
        <v>1.7817123629999998</v>
      </c>
      <c r="L12" s="51">
        <v>0</v>
      </c>
      <c r="M12" s="51">
        <v>0</v>
      </c>
      <c r="N12" s="51">
        <v>0</v>
      </c>
      <c r="O12" s="83">
        <f t="shared" si="0"/>
        <v>6005.0064751610016</v>
      </c>
      <c r="P12" s="83">
        <f t="shared" si="1"/>
        <v>3666.8082751610013</v>
      </c>
      <c r="Q12" s="155">
        <f t="shared" ref="Q12:Q23" si="4">ROUND((O12/C12%),4)</f>
        <v>46.228000000000002</v>
      </c>
      <c r="R12" s="148">
        <f t="shared" si="2"/>
        <v>600500.6475161002</v>
      </c>
    </row>
    <row r="13" spans="1:18" ht="29.25" customHeight="1" x14ac:dyDescent="0.4">
      <c r="B13" s="42">
        <f t="shared" si="3"/>
        <v>44243</v>
      </c>
      <c r="C13" s="51">
        <v>12989.99</v>
      </c>
      <c r="D13" s="51">
        <v>2338.1982000000003</v>
      </c>
      <c r="E13" s="51">
        <v>3071.3272479939997</v>
      </c>
      <c r="F13" s="51"/>
      <c r="G13" s="51">
        <v>2888.084642279</v>
      </c>
      <c r="H13" s="51">
        <v>2.7200408380000374</v>
      </c>
      <c r="I13" s="51">
        <v>75.407888239999991</v>
      </c>
      <c r="J13" s="51"/>
      <c r="K13" s="51">
        <v>2.6852047429999999</v>
      </c>
      <c r="L13" s="51">
        <v>0</v>
      </c>
      <c r="M13" s="51">
        <v>0</v>
      </c>
      <c r="N13" s="51">
        <v>0</v>
      </c>
      <c r="O13" s="83">
        <f t="shared" ref="O13" si="5">SUM(E13:N13)</f>
        <v>6040.2250240940002</v>
      </c>
      <c r="P13" s="83">
        <f t="shared" ref="P13" si="6">O13-D13</f>
        <v>3702.0268240939999</v>
      </c>
      <c r="Q13" s="155">
        <f t="shared" si="4"/>
        <v>46.499099999999999</v>
      </c>
      <c r="R13" s="148">
        <f t="shared" si="2"/>
        <v>604022.50240940007</v>
      </c>
    </row>
    <row r="14" spans="1:18" ht="29.25" customHeight="1" x14ac:dyDescent="0.4">
      <c r="B14" s="42">
        <f t="shared" si="3"/>
        <v>44244</v>
      </c>
      <c r="C14" s="51">
        <v>12989.99</v>
      </c>
      <c r="D14" s="51">
        <v>2338.1982000000003</v>
      </c>
      <c r="E14" s="51">
        <v>3069.5037997860004</v>
      </c>
      <c r="F14" s="51"/>
      <c r="G14" s="51">
        <v>2888.3484302899992</v>
      </c>
      <c r="H14" s="51">
        <v>2.7200408380000374</v>
      </c>
      <c r="I14" s="51">
        <v>70.295437140000004</v>
      </c>
      <c r="J14" s="51"/>
      <c r="K14" s="51">
        <v>2.321112023</v>
      </c>
      <c r="L14" s="51">
        <v>0</v>
      </c>
      <c r="M14" s="51">
        <v>0</v>
      </c>
      <c r="N14" s="51">
        <v>0</v>
      </c>
      <c r="O14" s="83">
        <f t="shared" ref="O14" si="7">SUM(E14:N14)</f>
        <v>6033.1888200769999</v>
      </c>
      <c r="P14" s="83">
        <f t="shared" ref="P14" si="8">O14-D14</f>
        <v>3694.9906200769997</v>
      </c>
      <c r="Q14" s="155">
        <f t="shared" si="4"/>
        <v>46.444899999999997</v>
      </c>
      <c r="R14" s="148">
        <f t="shared" si="2"/>
        <v>603318.88200769993</v>
      </c>
    </row>
    <row r="15" spans="1:18" ht="29.25" customHeight="1" x14ac:dyDescent="0.4">
      <c r="A15" s="90"/>
      <c r="B15" s="42">
        <f t="shared" si="3"/>
        <v>44245</v>
      </c>
      <c r="C15" s="51">
        <v>12989.99</v>
      </c>
      <c r="D15" s="51">
        <v>2338.1982000000003</v>
      </c>
      <c r="E15" s="51">
        <v>3003.8439265780003</v>
      </c>
      <c r="F15" s="51"/>
      <c r="G15" s="51">
        <v>2883.6117599670001</v>
      </c>
      <c r="H15" s="51">
        <v>2.7200408380000374</v>
      </c>
      <c r="I15" s="51">
        <v>68.652012139999997</v>
      </c>
      <c r="J15" s="51"/>
      <c r="K15" s="51">
        <v>1.8831725030000002</v>
      </c>
      <c r="L15" s="51">
        <v>0</v>
      </c>
      <c r="M15" s="51">
        <v>0</v>
      </c>
      <c r="N15" s="51">
        <v>0</v>
      </c>
      <c r="O15" s="83">
        <f t="shared" ref="O15:O22" si="9">SUM(E15:N15)</f>
        <v>5960.7109120260011</v>
      </c>
      <c r="P15" s="83">
        <f t="shared" ref="P15:P22" si="10">O15-D15</f>
        <v>3622.5127120260008</v>
      </c>
      <c r="Q15" s="155">
        <f t="shared" si="4"/>
        <v>45.887</v>
      </c>
      <c r="R15" s="148">
        <f t="shared" si="2"/>
        <v>596071.09120260004</v>
      </c>
    </row>
    <row r="16" spans="1:18" ht="29.25" customHeight="1" x14ac:dyDescent="0.4">
      <c r="A16" s="90"/>
      <c r="B16" s="42">
        <f t="shared" si="3"/>
        <v>44246</v>
      </c>
      <c r="C16" s="51">
        <v>12989.99</v>
      </c>
      <c r="D16" s="51">
        <v>2338.1982000000003</v>
      </c>
      <c r="E16" s="51">
        <v>3003.8356408699997</v>
      </c>
      <c r="F16" s="51"/>
      <c r="G16" s="51">
        <v>2883.8750896449997</v>
      </c>
      <c r="H16" s="51">
        <v>2.7200408380000374</v>
      </c>
      <c r="I16" s="51">
        <v>65.540449389999992</v>
      </c>
      <c r="J16" s="51"/>
      <c r="K16" s="51">
        <v>3.8805725030000002</v>
      </c>
      <c r="L16" s="51">
        <v>0</v>
      </c>
      <c r="M16" s="51">
        <v>0</v>
      </c>
      <c r="N16" s="51">
        <v>0</v>
      </c>
      <c r="O16" s="83">
        <f t="shared" si="9"/>
        <v>5959.851793245999</v>
      </c>
      <c r="P16" s="83">
        <f t="shared" si="10"/>
        <v>3621.6535932459988</v>
      </c>
      <c r="Q16" s="155">
        <f t="shared" si="4"/>
        <v>45.880299999999998</v>
      </c>
      <c r="R16" s="148">
        <f t="shared" si="2"/>
        <v>595985.17932459991</v>
      </c>
    </row>
    <row r="17" spans="1:18" ht="29.25" customHeight="1" x14ac:dyDescent="0.4">
      <c r="A17" s="90"/>
      <c r="B17" s="42">
        <f t="shared" si="3"/>
        <v>44247</v>
      </c>
      <c r="C17" s="51">
        <v>12989.99</v>
      </c>
      <c r="D17" s="51">
        <v>2338.1982000000003</v>
      </c>
      <c r="E17" s="51">
        <v>3033.827355162</v>
      </c>
      <c r="F17" s="51"/>
      <c r="G17" s="51">
        <v>2884.1384193220001</v>
      </c>
      <c r="H17" s="51">
        <v>2.7200408380000374</v>
      </c>
      <c r="I17" s="51">
        <v>63.514114889999995</v>
      </c>
      <c r="J17" s="51"/>
      <c r="K17" s="51">
        <v>5.3239985030000003</v>
      </c>
      <c r="L17" s="51">
        <v>0</v>
      </c>
      <c r="M17" s="51">
        <v>0</v>
      </c>
      <c r="N17" s="51">
        <v>0</v>
      </c>
      <c r="O17" s="83">
        <f t="shared" si="9"/>
        <v>5989.5239287150016</v>
      </c>
      <c r="P17" s="83">
        <f t="shared" si="10"/>
        <v>3651.3257287150013</v>
      </c>
      <c r="Q17" s="155">
        <f t="shared" si="4"/>
        <v>46.108800000000002</v>
      </c>
      <c r="R17" s="148">
        <f t="shared" si="2"/>
        <v>598952.39287150023</v>
      </c>
    </row>
    <row r="18" spans="1:18" ht="29.25" customHeight="1" x14ac:dyDescent="0.4">
      <c r="A18" s="90"/>
      <c r="B18" s="42">
        <f t="shared" si="3"/>
        <v>44248</v>
      </c>
      <c r="C18" s="51">
        <v>12989.99</v>
      </c>
      <c r="D18" s="51">
        <v>2338.1982000000003</v>
      </c>
      <c r="E18" s="51">
        <v>3033.8190694539999</v>
      </c>
      <c r="F18" s="51"/>
      <c r="G18" s="51">
        <v>2884.4017490000006</v>
      </c>
      <c r="H18" s="51">
        <v>2.7200408380000374</v>
      </c>
      <c r="I18" s="51">
        <v>62.906674099999996</v>
      </c>
      <c r="J18" s="51"/>
      <c r="K18" s="51">
        <v>5.3239985030000003</v>
      </c>
      <c r="L18" s="51">
        <v>0</v>
      </c>
      <c r="M18" s="51">
        <v>0</v>
      </c>
      <c r="N18" s="51">
        <v>0</v>
      </c>
      <c r="O18" s="83">
        <f t="shared" si="9"/>
        <v>5989.171531895001</v>
      </c>
      <c r="P18" s="83">
        <f t="shared" si="10"/>
        <v>3650.9733318950007</v>
      </c>
      <c r="Q18" s="155">
        <f t="shared" si="4"/>
        <v>46.106099999999998</v>
      </c>
      <c r="R18" s="148">
        <f t="shared" si="2"/>
        <v>598917.1531895001</v>
      </c>
    </row>
    <row r="19" spans="1:18" ht="29.25" customHeight="1" x14ac:dyDescent="0.4">
      <c r="A19" s="90"/>
      <c r="B19" s="42">
        <f t="shared" si="3"/>
        <v>44249</v>
      </c>
      <c r="C19" s="51">
        <v>12989.99</v>
      </c>
      <c r="D19" s="51">
        <v>2338.1982000000003</v>
      </c>
      <c r="E19" s="51">
        <v>3120.8954337460004</v>
      </c>
      <c r="F19" s="51"/>
      <c r="G19" s="51">
        <v>2884.6650786770001</v>
      </c>
      <c r="H19" s="51">
        <v>2.7200408380000374</v>
      </c>
      <c r="I19" s="51">
        <v>67.129787559999997</v>
      </c>
      <c r="J19" s="51"/>
      <c r="K19" s="51">
        <v>1.7382337829999999</v>
      </c>
      <c r="L19" s="51">
        <v>0</v>
      </c>
      <c r="M19" s="51">
        <v>0</v>
      </c>
      <c r="N19" s="51">
        <v>0</v>
      </c>
      <c r="O19" s="83">
        <f t="shared" si="9"/>
        <v>6077.1485746040016</v>
      </c>
      <c r="P19" s="83">
        <f t="shared" si="10"/>
        <v>3738.9503746040014</v>
      </c>
      <c r="Q19" s="155">
        <f t="shared" si="4"/>
        <v>46.783299999999997</v>
      </c>
      <c r="R19" s="148">
        <f t="shared" si="2"/>
        <v>607714.85746040021</v>
      </c>
    </row>
    <row r="20" spans="1:18" ht="29.25" customHeight="1" x14ac:dyDescent="0.4">
      <c r="A20" s="90"/>
      <c r="B20" s="42">
        <f t="shared" si="3"/>
        <v>44250</v>
      </c>
      <c r="C20" s="51">
        <v>12989.99</v>
      </c>
      <c r="D20" s="51">
        <v>2338.1982000000003</v>
      </c>
      <c r="E20" s="51">
        <v>3193.7289980379996</v>
      </c>
      <c r="F20" s="51"/>
      <c r="G20" s="51">
        <v>2884.9284083550001</v>
      </c>
      <c r="H20" s="51">
        <v>2.7200408380000374</v>
      </c>
      <c r="I20" s="51">
        <v>73.456261135999995</v>
      </c>
      <c r="J20" s="51"/>
      <c r="K20" s="51">
        <v>1.9956690629999998</v>
      </c>
      <c r="L20" s="51">
        <v>0</v>
      </c>
      <c r="M20" s="51">
        <v>0</v>
      </c>
      <c r="N20" s="51">
        <v>0</v>
      </c>
      <c r="O20" s="83">
        <f t="shared" si="9"/>
        <v>6156.82937743</v>
      </c>
      <c r="P20" s="83">
        <f t="shared" si="10"/>
        <v>3818.6311774299998</v>
      </c>
      <c r="Q20" s="155">
        <f t="shared" si="4"/>
        <v>47.396700000000003</v>
      </c>
      <c r="R20" s="148">
        <f t="shared" si="2"/>
        <v>615682.93774299999</v>
      </c>
    </row>
    <row r="21" spans="1:18" ht="29.25" customHeight="1" x14ac:dyDescent="0.4">
      <c r="A21" s="90"/>
      <c r="B21" s="42">
        <f t="shared" si="3"/>
        <v>44251</v>
      </c>
      <c r="C21" s="51">
        <v>12989.99</v>
      </c>
      <c r="D21" s="51">
        <v>2338.1982000000003</v>
      </c>
      <c r="E21" s="51">
        <v>3208.6957123299999</v>
      </c>
      <c r="F21" s="51"/>
      <c r="G21" s="51">
        <v>2885.1917380320001</v>
      </c>
      <c r="H21" s="51">
        <v>2.7200408380000374</v>
      </c>
      <c r="I21" s="51">
        <v>71.636957850000002</v>
      </c>
      <c r="J21" s="51"/>
      <c r="K21" s="51">
        <v>1.2856643429999999</v>
      </c>
      <c r="L21" s="51">
        <v>0</v>
      </c>
      <c r="M21" s="51">
        <v>0</v>
      </c>
      <c r="N21" s="51">
        <v>0</v>
      </c>
      <c r="O21" s="83">
        <f t="shared" si="9"/>
        <v>6169.5301133929997</v>
      </c>
      <c r="P21" s="83">
        <f t="shared" si="10"/>
        <v>3831.3319133929995</v>
      </c>
      <c r="Q21" s="155">
        <f>ROUND((O21/C21%),4)</f>
        <v>47.494500000000002</v>
      </c>
      <c r="R21" s="148">
        <f t="shared" si="2"/>
        <v>616953.01133929996</v>
      </c>
    </row>
    <row r="22" spans="1:18" ht="29.25" customHeight="1" x14ac:dyDescent="0.4">
      <c r="A22" s="90"/>
      <c r="B22" s="42">
        <f t="shared" si="3"/>
        <v>44252</v>
      </c>
      <c r="C22" s="51">
        <v>12989.99</v>
      </c>
      <c r="D22" s="51">
        <v>2338.1982000000003</v>
      </c>
      <c r="E22" s="51">
        <v>3185.4849266219999</v>
      </c>
      <c r="F22" s="51"/>
      <c r="G22" s="51">
        <v>2885.4550677100001</v>
      </c>
      <c r="H22" s="51">
        <v>2.7200408380000374</v>
      </c>
      <c r="I22" s="51">
        <v>70.352831199999997</v>
      </c>
      <c r="J22" s="51"/>
      <c r="K22" s="51">
        <v>0.73685962300000007</v>
      </c>
      <c r="L22" s="51">
        <v>0</v>
      </c>
      <c r="M22" s="51">
        <v>0</v>
      </c>
      <c r="N22" s="51">
        <v>0</v>
      </c>
      <c r="O22" s="83">
        <f t="shared" si="9"/>
        <v>6144.7497259930005</v>
      </c>
      <c r="P22" s="83">
        <f t="shared" si="10"/>
        <v>3806.5515259930003</v>
      </c>
      <c r="Q22" s="155">
        <f t="shared" si="4"/>
        <v>47.303699999999999</v>
      </c>
      <c r="R22" s="148">
        <f t="shared" si="2"/>
        <v>614474.97259930009</v>
      </c>
    </row>
    <row r="23" spans="1:18" ht="29.25" customHeight="1" x14ac:dyDescent="0.4">
      <c r="A23" s="90"/>
      <c r="B23" s="42">
        <f t="shared" si="3"/>
        <v>44253</v>
      </c>
      <c r="C23" s="51">
        <v>12989.99</v>
      </c>
      <c r="D23" s="51">
        <v>2338.1982000000003</v>
      </c>
      <c r="E23" s="51">
        <v>2918.8291409140002</v>
      </c>
      <c r="F23" s="51"/>
      <c r="G23" s="51">
        <v>2885.7183973870001</v>
      </c>
      <c r="H23" s="51">
        <v>2.7200408380000374</v>
      </c>
      <c r="I23" s="51">
        <v>68.657672950000006</v>
      </c>
      <c r="J23" s="51"/>
      <c r="K23" s="51">
        <v>2.176284903</v>
      </c>
      <c r="L23" s="51">
        <v>0</v>
      </c>
      <c r="M23" s="51">
        <v>0</v>
      </c>
      <c r="N23" s="51">
        <v>0</v>
      </c>
      <c r="O23" s="83">
        <f t="shared" ref="O23" si="11">SUM(E23:N23)</f>
        <v>5878.1015369920005</v>
      </c>
      <c r="P23" s="83">
        <f t="shared" ref="P23" si="12">O23-D23</f>
        <v>3539.9033369920003</v>
      </c>
      <c r="Q23" s="155">
        <f t="shared" si="4"/>
        <v>45.250999999999998</v>
      </c>
      <c r="R23" s="148">
        <f t="shared" si="2"/>
        <v>587810.15369920002</v>
      </c>
    </row>
    <row r="24" spans="1:18" ht="29.25" customHeight="1" x14ac:dyDescent="0.4">
      <c r="A24" s="90"/>
      <c r="B24" s="42" t="s">
        <v>4</v>
      </c>
      <c r="C24" s="51">
        <v>0</v>
      </c>
      <c r="D24" s="51">
        <f>SUM(D10:D23)</f>
        <v>32734.774799999996</v>
      </c>
      <c r="E24" s="51">
        <f>SUM(E10:E23)</f>
        <v>43061.315772223999</v>
      </c>
      <c r="F24" s="51">
        <f>SUM(F10:F23)</f>
        <v>0</v>
      </c>
      <c r="G24" s="51">
        <f>SUM(G10:G23)</f>
        <v>40401.089979434997</v>
      </c>
      <c r="H24" s="51">
        <f>SUM(H10:H23)</f>
        <v>38.080571732000529</v>
      </c>
      <c r="I24" s="51">
        <f t="shared" ref="I24:O24" si="13">SUM(I10:I23)</f>
        <v>948.74517036599991</v>
      </c>
      <c r="J24" s="51">
        <f t="shared" si="13"/>
        <v>0</v>
      </c>
      <c r="K24" s="51">
        <f t="shared" si="13"/>
        <v>33.699065022000006</v>
      </c>
      <c r="L24" s="51">
        <f t="shared" si="13"/>
        <v>0</v>
      </c>
      <c r="M24" s="51">
        <f t="shared" si="13"/>
        <v>0</v>
      </c>
      <c r="N24" s="51">
        <f t="shared" si="13"/>
        <v>0</v>
      </c>
      <c r="O24" s="83">
        <f t="shared" si="13"/>
        <v>84482.930558779015</v>
      </c>
      <c r="P24" s="83">
        <f>SUM(P10:P23)</f>
        <v>51748.155758779001</v>
      </c>
      <c r="Q24" s="155"/>
    </row>
    <row r="25" spans="1:18" ht="29.25" customHeight="1" x14ac:dyDescent="0.4">
      <c r="A25" s="90"/>
      <c r="B25" s="42" t="s">
        <v>3</v>
      </c>
      <c r="C25" s="51"/>
      <c r="D25" s="51">
        <f>AVERAGE(D10:D23)</f>
        <v>2338.1981999999998</v>
      </c>
      <c r="E25" s="51">
        <f>AVERAGE(E10:E23)</f>
        <v>3075.8082694445716</v>
      </c>
      <c r="F25" s="51">
        <v>0</v>
      </c>
      <c r="G25" s="51">
        <f>AVERAGE(G10:G23)</f>
        <v>2885.7921413882141</v>
      </c>
      <c r="H25" s="51">
        <f t="shared" ref="H25:P25" si="14">AVERAGE(H10:H23)</f>
        <v>2.7200408380000378</v>
      </c>
      <c r="I25" s="51">
        <f t="shared" si="14"/>
        <v>67.767512169</v>
      </c>
      <c r="J25" s="51">
        <v>0</v>
      </c>
      <c r="K25" s="51">
        <f t="shared" si="14"/>
        <v>2.4070760730000003</v>
      </c>
      <c r="L25" s="51">
        <f t="shared" si="14"/>
        <v>0</v>
      </c>
      <c r="M25" s="51">
        <f t="shared" si="14"/>
        <v>0</v>
      </c>
      <c r="N25" s="51">
        <f t="shared" si="14"/>
        <v>0</v>
      </c>
      <c r="O25" s="82">
        <f t="shared" si="14"/>
        <v>6034.4950399127865</v>
      </c>
      <c r="P25" s="82">
        <f t="shared" si="14"/>
        <v>3696.2968399127858</v>
      </c>
      <c r="Q25" s="155"/>
    </row>
    <row r="26" spans="1:18" x14ac:dyDescent="0.4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18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56"/>
    </row>
    <row r="28" spans="1:18" x14ac:dyDescent="0.4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56"/>
    </row>
    <row r="29" spans="1:18" x14ac:dyDescent="0.4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63">
        <v>568677409.5</v>
      </c>
      <c r="M29" s="1"/>
      <c r="N29" s="1"/>
      <c r="O29" s="1"/>
      <c r="P29" s="1"/>
      <c r="Q29" s="156"/>
    </row>
    <row r="30" spans="1:18" x14ac:dyDescent="0.4">
      <c r="B30" s="5"/>
      <c r="C30" s="1"/>
      <c r="D30" s="1"/>
      <c r="E30" s="1"/>
      <c r="F30" s="1"/>
      <c r="G30" s="1"/>
      <c r="H30" s="1"/>
      <c r="I30" s="1"/>
      <c r="J30" s="1"/>
      <c r="K30" s="163">
        <v>116464090</v>
      </c>
      <c r="M30" s="1"/>
      <c r="N30" s="22" t="s">
        <v>35</v>
      </c>
      <c r="O30" s="22"/>
      <c r="P30" s="22"/>
      <c r="Q30" s="156"/>
    </row>
    <row r="31" spans="1:18" x14ac:dyDescent="0.4">
      <c r="B31" s="5"/>
      <c r="C31" s="1"/>
      <c r="D31" s="74"/>
      <c r="E31" s="1"/>
      <c r="F31" s="1"/>
      <c r="G31" s="1"/>
      <c r="H31" s="22"/>
      <c r="I31" s="22"/>
      <c r="J31" s="22"/>
      <c r="K31" s="163">
        <v>1435230</v>
      </c>
      <c r="M31" s="22"/>
      <c r="N31" s="22"/>
      <c r="O31" s="22"/>
      <c r="P31" s="22"/>
      <c r="Q31" s="156"/>
    </row>
    <row r="32" spans="1:18" x14ac:dyDescent="0.4">
      <c r="B32" s="5"/>
      <c r="C32" s="1"/>
      <c r="D32" s="1"/>
      <c r="E32" s="1"/>
      <c r="F32" s="1"/>
      <c r="G32" s="1"/>
      <c r="H32" s="22"/>
      <c r="I32" s="22"/>
      <c r="J32" s="22"/>
      <c r="K32" s="145">
        <f>SUM(K29:K31)</f>
        <v>686576729.5</v>
      </c>
      <c r="L32" s="22"/>
      <c r="M32" s="22"/>
      <c r="N32" s="22"/>
      <c r="O32" s="22"/>
      <c r="P32" s="22"/>
    </row>
    <row r="33" spans="2:16" x14ac:dyDescent="0.4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145">
        <f>K32/10^7</f>
        <v>68.657672950000006</v>
      </c>
      <c r="L33" s="22"/>
      <c r="M33" s="22"/>
      <c r="N33" s="22"/>
      <c r="O33" s="22"/>
      <c r="P33" s="22"/>
    </row>
    <row r="34" spans="2:16" x14ac:dyDescent="0.4">
      <c r="B34" s="5" t="s">
        <v>8</v>
      </c>
      <c r="H34" s="144"/>
      <c r="N34" s="22" t="s">
        <v>10</v>
      </c>
    </row>
    <row r="35" spans="2:16" x14ac:dyDescent="0.4">
      <c r="B35" s="14"/>
      <c r="H35" s="144"/>
    </row>
    <row r="36" spans="2:16" x14ac:dyDescent="0.4">
      <c r="B36" s="14"/>
      <c r="H36" s="144"/>
    </row>
    <row r="37" spans="2:16" x14ac:dyDescent="0.4">
      <c r="B37" s="14"/>
      <c r="H37" s="88"/>
      <c r="I37" s="88"/>
    </row>
    <row r="38" spans="2:16" x14ac:dyDescent="0.4">
      <c r="H38" s="88"/>
      <c r="I38" s="88"/>
    </row>
    <row r="39" spans="2:16" x14ac:dyDescent="0.4">
      <c r="H39" s="88"/>
      <c r="I39" s="88"/>
    </row>
    <row r="40" spans="2:16" x14ac:dyDescent="0.4">
      <c r="H40" s="88"/>
      <c r="I40" s="88"/>
    </row>
  </sheetData>
  <pageMargins left="0.7" right="0.7" top="0.75" bottom="0.75" header="0.3" footer="0.3"/>
  <pageSetup paperSize="9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opLeftCell="A6" zoomScale="50" zoomScaleNormal="50" workbookViewId="0">
      <selection activeCell="C12" sqref="C12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</cols>
  <sheetData>
    <row r="1" spans="1:18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18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161"/>
      <c r="M2" s="84"/>
      <c r="N2" s="85"/>
      <c r="O2" s="85"/>
      <c r="P2" s="85"/>
    </row>
    <row r="3" spans="1:18" x14ac:dyDescent="0.4">
      <c r="B3" s="45" t="s">
        <v>52</v>
      </c>
      <c r="C3" s="1"/>
      <c r="D3" s="1"/>
      <c r="E3" s="85"/>
      <c r="F3" s="8"/>
      <c r="G3" s="8"/>
      <c r="H3" s="8"/>
      <c r="I3" s="8"/>
      <c r="J3" s="8"/>
      <c r="K3" s="85"/>
      <c r="L3" s="8"/>
      <c r="M3" s="8"/>
      <c r="N3" s="8"/>
      <c r="O3" s="8"/>
      <c r="P3" s="85"/>
    </row>
    <row r="4" spans="1:18" ht="22.5" customHeight="1" x14ac:dyDescent="0.45">
      <c r="B4" s="46" t="s">
        <v>13</v>
      </c>
      <c r="C4" s="17"/>
      <c r="D4" s="17"/>
      <c r="E4" s="15"/>
      <c r="F4" s="15"/>
      <c r="G4" s="47" t="s">
        <v>201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18" x14ac:dyDescent="0.4">
      <c r="B5" s="45" t="s">
        <v>50</v>
      </c>
      <c r="C5" s="1"/>
      <c r="D5" s="157"/>
      <c r="E5" s="158"/>
      <c r="F5" s="11"/>
      <c r="G5" s="11"/>
      <c r="H5" s="100"/>
      <c r="I5" s="100"/>
      <c r="J5" s="11"/>
      <c r="K5" s="86">
        <v>13060.97</v>
      </c>
      <c r="L5" s="86">
        <f>K5*18/100</f>
        <v>2350.9746</v>
      </c>
      <c r="M5" s="2"/>
      <c r="N5" s="2"/>
      <c r="O5" s="2"/>
      <c r="P5" s="2"/>
      <c r="Q5" s="149"/>
    </row>
    <row r="6" spans="1:18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18" x14ac:dyDescent="0.4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18" s="33" customFormat="1" ht="126" customHeight="1" x14ac:dyDescent="0.25">
      <c r="B8" s="34" t="s">
        <v>21</v>
      </c>
      <c r="C8" s="164" t="s">
        <v>204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18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18" ht="29.25" customHeight="1" x14ac:dyDescent="0.4">
      <c r="B10" s="42">
        <v>44254</v>
      </c>
      <c r="C10" s="51">
        <v>13060.96</v>
      </c>
      <c r="D10" s="51">
        <v>2350.9727999999996</v>
      </c>
      <c r="E10" s="51">
        <v>2918.820855206</v>
      </c>
      <c r="F10" s="51"/>
      <c r="G10" s="51">
        <v>2885.9817270650001</v>
      </c>
      <c r="H10" s="51">
        <v>2.6611464880000022</v>
      </c>
      <c r="I10" s="51">
        <v>76.314983249999997</v>
      </c>
      <c r="J10" s="51"/>
      <c r="K10" s="51">
        <v>2.176284903</v>
      </c>
      <c r="L10" s="51">
        <v>0</v>
      </c>
      <c r="M10" s="51">
        <v>0</v>
      </c>
      <c r="N10" s="51">
        <v>0</v>
      </c>
      <c r="O10" s="83">
        <f t="shared" ref="O10" si="0">SUM(E10:N10)</f>
        <v>5885.9549969120008</v>
      </c>
      <c r="P10" s="83">
        <f t="shared" ref="P10" si="1">O10-D10</f>
        <v>3534.9821969120012</v>
      </c>
      <c r="Q10" s="155">
        <f>ROUND((O10/C10%),4)</f>
        <v>45.065300000000001</v>
      </c>
      <c r="R10" s="148">
        <f t="shared" ref="R10:R23" si="2">(O10*10^7)/10^5</f>
        <v>588595.49969120009</v>
      </c>
    </row>
    <row r="11" spans="1:18" ht="29.25" customHeight="1" x14ac:dyDescent="0.4">
      <c r="B11" s="42">
        <f>B10+1</f>
        <v>44255</v>
      </c>
      <c r="C11" s="51">
        <v>13060.96</v>
      </c>
      <c r="D11" s="51">
        <v>2350.9727999999996</v>
      </c>
      <c r="E11" s="51">
        <v>2918.8125694979994</v>
      </c>
      <c r="F11" s="51"/>
      <c r="G11" s="51">
        <v>2886.2450567419996</v>
      </c>
      <c r="H11" s="51">
        <v>2.6611464880000022</v>
      </c>
      <c r="I11" s="51">
        <v>82.530672371000009</v>
      </c>
      <c r="J11" s="51"/>
      <c r="K11" s="51">
        <v>2.176284903</v>
      </c>
      <c r="L11" s="51">
        <v>0</v>
      </c>
      <c r="M11" s="51">
        <v>0</v>
      </c>
      <c r="N11" s="51">
        <v>0</v>
      </c>
      <c r="O11" s="83">
        <f t="shared" ref="O11" si="3">SUM(E11:N11)</f>
        <v>5892.425730001999</v>
      </c>
      <c r="P11" s="83">
        <f t="shared" ref="P11" si="4">O11-D11</f>
        <v>3541.4529300019994</v>
      </c>
      <c r="Q11" s="155">
        <f>ROUND((O11/C11%),4)</f>
        <v>45.114800000000002</v>
      </c>
      <c r="R11" s="148">
        <f t="shared" si="2"/>
        <v>589242.57300019986</v>
      </c>
    </row>
    <row r="12" spans="1:18" ht="29.25" customHeight="1" x14ac:dyDescent="0.4">
      <c r="B12" s="42">
        <f t="shared" ref="B12:B23" si="5">B11+1</f>
        <v>44256</v>
      </c>
      <c r="C12" s="51">
        <v>13060.96</v>
      </c>
      <c r="D12" s="51">
        <v>2350.9727999999996</v>
      </c>
      <c r="E12" s="51">
        <v>2884.8892837879998</v>
      </c>
      <c r="F12" s="51"/>
      <c r="G12" s="51">
        <v>2886.5083864200001</v>
      </c>
      <c r="H12" s="51">
        <v>2.6611464880000022</v>
      </c>
      <c r="I12" s="51">
        <v>68.715926770999999</v>
      </c>
      <c r="J12" s="51"/>
      <c r="K12" s="51">
        <v>0.96434218299999996</v>
      </c>
      <c r="L12" s="51">
        <v>0</v>
      </c>
      <c r="M12" s="51">
        <v>0</v>
      </c>
      <c r="N12" s="51">
        <v>0</v>
      </c>
      <c r="O12" s="83">
        <f t="shared" ref="O12" si="6">SUM(E12:N12)</f>
        <v>5843.7390856499997</v>
      </c>
      <c r="P12" s="83">
        <f t="shared" ref="P12" si="7">O12-D12</f>
        <v>3492.7662856500001</v>
      </c>
      <c r="Q12" s="155">
        <f t="shared" ref="Q12:Q23" si="8">ROUND((O12/C12%),4)</f>
        <v>44.741999999999997</v>
      </c>
      <c r="R12" s="148">
        <f t="shared" si="2"/>
        <v>584373.90856500005</v>
      </c>
    </row>
    <row r="13" spans="1:18" ht="29.25" customHeight="1" x14ac:dyDescent="0.4">
      <c r="B13" s="42">
        <f t="shared" si="5"/>
        <v>44257</v>
      </c>
      <c r="C13" s="51">
        <v>13060.96</v>
      </c>
      <c r="D13" s="51">
        <v>2350.9727999999996</v>
      </c>
      <c r="E13" s="51">
        <v>3009.8809980799997</v>
      </c>
      <c r="F13" s="51"/>
      <c r="G13" s="51">
        <v>2886.7717160969996</v>
      </c>
      <c r="H13" s="51">
        <v>2.6611464880000022</v>
      </c>
      <c r="I13" s="51">
        <v>67.634984250000002</v>
      </c>
      <c r="J13" s="51"/>
      <c r="K13" s="51">
        <v>1.466222463</v>
      </c>
      <c r="L13" s="51">
        <v>0</v>
      </c>
      <c r="M13" s="51">
        <v>0</v>
      </c>
      <c r="N13" s="51">
        <v>0</v>
      </c>
      <c r="O13" s="83">
        <f t="shared" ref="O13" si="9">SUM(E13:N13)</f>
        <v>5968.4150673779995</v>
      </c>
      <c r="P13" s="83">
        <f t="shared" ref="P13" si="10">O13-D13</f>
        <v>3617.442267378</v>
      </c>
      <c r="Q13" s="155">
        <f t="shared" si="8"/>
        <v>45.696599999999997</v>
      </c>
      <c r="R13" s="148">
        <f t="shared" si="2"/>
        <v>596841.50673779997</v>
      </c>
    </row>
    <row r="14" spans="1:18" ht="29.25" customHeight="1" x14ac:dyDescent="0.4">
      <c r="B14" s="42">
        <f t="shared" si="5"/>
        <v>44258</v>
      </c>
      <c r="C14" s="51">
        <v>13060.96</v>
      </c>
      <c r="D14" s="51">
        <v>2350.9727999999996</v>
      </c>
      <c r="E14" s="51">
        <v>2979.872712372</v>
      </c>
      <c r="F14" s="51"/>
      <c r="G14" s="51">
        <v>2887.0350457750005</v>
      </c>
      <c r="H14" s="51">
        <v>2.6611464880000022</v>
      </c>
      <c r="I14" s="51">
        <v>64.762906749999999</v>
      </c>
      <c r="J14" s="51"/>
      <c r="K14" s="51">
        <v>1.4467737430000001</v>
      </c>
      <c r="L14" s="51">
        <v>0</v>
      </c>
      <c r="M14" s="51">
        <v>0</v>
      </c>
      <c r="N14" s="51">
        <v>0</v>
      </c>
      <c r="O14" s="83">
        <f t="shared" ref="O14" si="11">SUM(E14:N14)</f>
        <v>5935.7785851280014</v>
      </c>
      <c r="P14" s="83">
        <f t="shared" ref="P14" si="12">O14-D14</f>
        <v>3584.8057851280018</v>
      </c>
      <c r="Q14" s="155">
        <f t="shared" si="8"/>
        <v>45.4467</v>
      </c>
      <c r="R14" s="148">
        <f t="shared" si="2"/>
        <v>593577.85851280019</v>
      </c>
    </row>
    <row r="15" spans="1:18" ht="29.25" customHeight="1" x14ac:dyDescent="0.4">
      <c r="A15" s="90"/>
      <c r="B15" s="42">
        <f t="shared" si="5"/>
        <v>44259</v>
      </c>
      <c r="C15" s="51">
        <v>13060.96</v>
      </c>
      <c r="D15" s="51">
        <v>2350.9727999999996</v>
      </c>
      <c r="E15" s="51">
        <v>3074.8644266639999</v>
      </c>
      <c r="F15" s="51"/>
      <c r="G15" s="51">
        <v>2887.2983754520005</v>
      </c>
      <c r="H15" s="51">
        <v>2.6611464880000022</v>
      </c>
      <c r="I15" s="51">
        <v>65.040089649999999</v>
      </c>
      <c r="J15" s="51"/>
      <c r="K15" s="51">
        <v>0.51441512300000003</v>
      </c>
      <c r="L15" s="51">
        <v>0</v>
      </c>
      <c r="M15" s="51">
        <v>0</v>
      </c>
      <c r="N15" s="51">
        <v>0</v>
      </c>
      <c r="O15" s="83">
        <f t="shared" ref="O15" si="13">SUM(E15:N15)</f>
        <v>6030.3784533769995</v>
      </c>
      <c r="P15" s="83">
        <f t="shared" ref="P15" si="14">O15-D15</f>
        <v>3679.4056533769999</v>
      </c>
      <c r="Q15" s="155">
        <f t="shared" si="8"/>
        <v>46.170999999999999</v>
      </c>
      <c r="R15" s="148">
        <f t="shared" si="2"/>
        <v>603037.84533769998</v>
      </c>
    </row>
    <row r="16" spans="1:18" ht="29.25" customHeight="1" x14ac:dyDescent="0.4">
      <c r="A16" s="90"/>
      <c r="B16" s="42">
        <f t="shared" si="5"/>
        <v>44260</v>
      </c>
      <c r="C16" s="51">
        <v>13060.96</v>
      </c>
      <c r="D16" s="51">
        <v>2350.9727999999996</v>
      </c>
      <c r="E16" s="51">
        <v>3050.5748086099998</v>
      </c>
      <c r="F16" s="51"/>
      <c r="G16" s="51">
        <v>2887.5617051300001</v>
      </c>
      <c r="H16" s="51">
        <v>2.6611464880000022</v>
      </c>
      <c r="I16" s="51">
        <v>65.571343749999997</v>
      </c>
      <c r="J16" s="51"/>
      <c r="K16" s="51">
        <v>1.0789926029999999</v>
      </c>
      <c r="L16" s="51">
        <v>0</v>
      </c>
      <c r="M16" s="51">
        <v>0</v>
      </c>
      <c r="N16" s="51">
        <v>0</v>
      </c>
      <c r="O16" s="83">
        <f t="shared" ref="O16" si="15">SUM(E16:N16)</f>
        <v>6007.4479965809996</v>
      </c>
      <c r="P16" s="83">
        <f t="shared" ref="P16" si="16">O16-D16</f>
        <v>3656.4751965810001</v>
      </c>
      <c r="Q16" s="155">
        <f t="shared" si="8"/>
        <v>45.9955</v>
      </c>
      <c r="R16" s="148">
        <f t="shared" si="2"/>
        <v>600744.7996581</v>
      </c>
    </row>
    <row r="17" spans="1:18" ht="29.25" customHeight="1" x14ac:dyDescent="0.4">
      <c r="A17" s="90"/>
      <c r="B17" s="42">
        <f t="shared" si="5"/>
        <v>44261</v>
      </c>
      <c r="C17" s="51">
        <v>13060.96</v>
      </c>
      <c r="D17" s="51">
        <v>2350.9727999999996</v>
      </c>
      <c r="E17" s="51">
        <v>3050.5665306180003</v>
      </c>
      <c r="F17" s="51"/>
      <c r="G17" s="51">
        <v>2887.8250348070001</v>
      </c>
      <c r="H17" s="51">
        <v>2.6611464880000022</v>
      </c>
      <c r="I17" s="51">
        <v>61.073761050000002</v>
      </c>
      <c r="J17" s="51"/>
      <c r="K17" s="51">
        <v>2.3094723909999999</v>
      </c>
      <c r="L17" s="51">
        <v>0</v>
      </c>
      <c r="M17" s="51">
        <v>0</v>
      </c>
      <c r="N17" s="51">
        <v>0</v>
      </c>
      <c r="O17" s="83">
        <f t="shared" ref="O17:O18" si="17">SUM(E17:N17)</f>
        <v>6004.4359453540001</v>
      </c>
      <c r="P17" s="83">
        <f t="shared" ref="P17:P18" si="18">O17-D17</f>
        <v>3653.4631453540005</v>
      </c>
      <c r="Q17" s="155">
        <f t="shared" si="8"/>
        <v>45.9724</v>
      </c>
      <c r="R17" s="148">
        <f t="shared" si="2"/>
        <v>600443.59453540004</v>
      </c>
    </row>
    <row r="18" spans="1:18" ht="29.25" customHeight="1" x14ac:dyDescent="0.4">
      <c r="A18" s="90"/>
      <c r="B18" s="42">
        <f t="shared" si="5"/>
        <v>44262</v>
      </c>
      <c r="C18" s="51">
        <v>13060.96</v>
      </c>
      <c r="D18" s="51">
        <v>2350.9727999999996</v>
      </c>
      <c r="E18" s="51">
        <v>3050.558252626</v>
      </c>
      <c r="F18" s="51"/>
      <c r="G18" s="51">
        <v>2888.0883644849996</v>
      </c>
      <c r="H18" s="51">
        <v>2.6611464880000022</v>
      </c>
      <c r="I18" s="51">
        <v>60.459521049999999</v>
      </c>
      <c r="J18" s="51"/>
      <c r="K18" s="51">
        <v>2.3094723909999999</v>
      </c>
      <c r="L18" s="51">
        <v>0</v>
      </c>
      <c r="M18" s="51">
        <v>0</v>
      </c>
      <c r="N18" s="51">
        <v>0</v>
      </c>
      <c r="O18" s="83">
        <f t="shared" si="17"/>
        <v>6004.0767570399994</v>
      </c>
      <c r="P18" s="83">
        <f t="shared" si="18"/>
        <v>3653.1039570399998</v>
      </c>
      <c r="Q18" s="155">
        <f t="shared" si="8"/>
        <v>45.9696</v>
      </c>
      <c r="R18" s="148">
        <f t="shared" si="2"/>
        <v>600407.67570399994</v>
      </c>
    </row>
    <row r="19" spans="1:18" ht="29.25" customHeight="1" x14ac:dyDescent="0.4">
      <c r="A19" s="90"/>
      <c r="B19" s="42">
        <f t="shared" si="5"/>
        <v>44263</v>
      </c>
      <c r="C19" s="51">
        <v>13060.96</v>
      </c>
      <c r="D19" s="51">
        <v>2350.9727999999996</v>
      </c>
      <c r="E19" s="51">
        <v>3099.5499746340001</v>
      </c>
      <c r="F19" s="51"/>
      <c r="G19" s="51">
        <v>2888.3516941619996</v>
      </c>
      <c r="H19" s="51">
        <v>2.6611464880000022</v>
      </c>
      <c r="I19" s="51">
        <v>57.960049087999998</v>
      </c>
      <c r="J19" s="51"/>
      <c r="K19" s="51">
        <v>0.96546767100000008</v>
      </c>
      <c r="L19" s="51">
        <v>0</v>
      </c>
      <c r="M19" s="51">
        <v>0</v>
      </c>
      <c r="N19" s="51">
        <v>0</v>
      </c>
      <c r="O19" s="83">
        <f t="shared" ref="O19" si="19">SUM(E19:N19)</f>
        <v>6049.488332042999</v>
      </c>
      <c r="P19" s="83">
        <f t="shared" ref="P19" si="20">O19-D19</f>
        <v>3698.5155320429994</v>
      </c>
      <c r="Q19" s="155">
        <f t="shared" si="8"/>
        <v>46.317300000000003</v>
      </c>
      <c r="R19" s="148">
        <f t="shared" si="2"/>
        <v>604948.83320429991</v>
      </c>
    </row>
    <row r="20" spans="1:18" ht="29.25" customHeight="1" x14ac:dyDescent="0.4">
      <c r="A20" s="90"/>
      <c r="B20" s="42">
        <f t="shared" si="5"/>
        <v>44264</v>
      </c>
      <c r="C20" s="51">
        <v>13060.96</v>
      </c>
      <c r="D20" s="51">
        <v>2350.9727999999996</v>
      </c>
      <c r="E20" s="51">
        <v>3121.1446966419999</v>
      </c>
      <c r="F20" s="51"/>
      <c r="G20" s="51">
        <v>2888.6150238390001</v>
      </c>
      <c r="H20" s="51">
        <v>2.6611464880000022</v>
      </c>
      <c r="I20" s="51">
        <v>76.614181450000004</v>
      </c>
      <c r="J20" s="51"/>
      <c r="K20" s="51">
        <v>2.0958484039999998</v>
      </c>
      <c r="L20" s="51">
        <v>0</v>
      </c>
      <c r="M20" s="51">
        <v>0</v>
      </c>
      <c r="N20" s="51">
        <v>0</v>
      </c>
      <c r="O20" s="83">
        <f t="shared" ref="O20" si="21">SUM(E20:N20)</f>
        <v>6091.1308968229996</v>
      </c>
      <c r="P20" s="83">
        <f t="shared" ref="P20" si="22">O20-D20</f>
        <v>3740.1580968230001</v>
      </c>
      <c r="Q20" s="155">
        <f t="shared" si="8"/>
        <v>46.636200000000002</v>
      </c>
      <c r="R20" s="148">
        <f t="shared" si="2"/>
        <v>609113.08968229999</v>
      </c>
    </row>
    <row r="21" spans="1:18" ht="29.25" customHeight="1" x14ac:dyDescent="0.4">
      <c r="A21" s="90"/>
      <c r="B21" s="42">
        <f t="shared" si="5"/>
        <v>44265</v>
      </c>
      <c r="C21" s="51">
        <v>13060.96</v>
      </c>
      <c r="D21" s="51">
        <v>2350.9727999999996</v>
      </c>
      <c r="E21" s="51">
        <v>3130.0084186499998</v>
      </c>
      <c r="F21" s="51"/>
      <c r="G21" s="51">
        <v>2888.8783535169996</v>
      </c>
      <c r="H21" s="51">
        <v>2.6611464880000022</v>
      </c>
      <c r="I21" s="51">
        <v>69.779716550000003</v>
      </c>
      <c r="J21" s="51"/>
      <c r="K21" s="51">
        <v>2.1961354170000003</v>
      </c>
      <c r="L21" s="51">
        <v>0</v>
      </c>
      <c r="M21" s="51">
        <v>0</v>
      </c>
      <c r="N21" s="51">
        <v>0</v>
      </c>
      <c r="O21" s="83">
        <f t="shared" ref="O21:O22" si="23">SUM(E21:N21)</f>
        <v>6093.5237706219987</v>
      </c>
      <c r="P21" s="83">
        <f t="shared" ref="P21:P22" si="24">O21-D21</f>
        <v>3742.5509706219991</v>
      </c>
      <c r="Q21" s="155">
        <f>ROUND((O21/C21%),4)</f>
        <v>46.654499999999999</v>
      </c>
      <c r="R21" s="148">
        <f t="shared" si="2"/>
        <v>609352.37706219987</v>
      </c>
    </row>
    <row r="22" spans="1:18" ht="29.25" customHeight="1" x14ac:dyDescent="0.4">
      <c r="A22" s="90"/>
      <c r="B22" s="42">
        <f t="shared" si="5"/>
        <v>44266</v>
      </c>
      <c r="C22" s="51">
        <v>13060.96</v>
      </c>
      <c r="D22" s="51">
        <v>2350.9727999999996</v>
      </c>
      <c r="E22" s="51">
        <v>3130.000140658</v>
      </c>
      <c r="F22" s="51"/>
      <c r="G22" s="51">
        <v>2889.141683195</v>
      </c>
      <c r="H22" s="51">
        <v>2.6611464880000022</v>
      </c>
      <c r="I22" s="51">
        <v>70.824211937000001</v>
      </c>
      <c r="J22" s="51"/>
      <c r="K22" s="51">
        <v>3.4761354170000001</v>
      </c>
      <c r="L22" s="51">
        <v>0</v>
      </c>
      <c r="M22" s="51">
        <v>0</v>
      </c>
      <c r="N22" s="51">
        <v>0</v>
      </c>
      <c r="O22" s="83">
        <f t="shared" si="23"/>
        <v>6096.1033176949995</v>
      </c>
      <c r="P22" s="83">
        <f t="shared" si="24"/>
        <v>3745.130517695</v>
      </c>
      <c r="Q22" s="155">
        <f t="shared" si="8"/>
        <v>46.674199999999999</v>
      </c>
      <c r="R22" s="148">
        <f t="shared" si="2"/>
        <v>609610.33176949993</v>
      </c>
    </row>
    <row r="23" spans="1:18" ht="29.25" customHeight="1" x14ac:dyDescent="0.4">
      <c r="A23" s="90"/>
      <c r="B23" s="42">
        <f t="shared" si="5"/>
        <v>44267</v>
      </c>
      <c r="C23" s="51">
        <v>13060.96</v>
      </c>
      <c r="D23" s="51">
        <v>2350.9727999999996</v>
      </c>
      <c r="E23" s="51">
        <v>3226.5168626660002</v>
      </c>
      <c r="F23" s="51"/>
      <c r="G23" s="51">
        <v>2889.4050128720005</v>
      </c>
      <c r="H23" s="51">
        <v>2.6611464880000022</v>
      </c>
      <c r="I23" s="51">
        <v>74.216620340999995</v>
      </c>
      <c r="J23" s="51"/>
      <c r="K23" s="51">
        <v>2.1244518969999997</v>
      </c>
      <c r="L23" s="51">
        <v>0</v>
      </c>
      <c r="M23" s="51">
        <v>0</v>
      </c>
      <c r="N23" s="51">
        <v>0</v>
      </c>
      <c r="O23" s="83">
        <f t="shared" ref="O23" si="25">SUM(E23:N23)</f>
        <v>6194.9240942639999</v>
      </c>
      <c r="P23" s="83">
        <f t="shared" ref="P23" si="26">O23-D23</f>
        <v>3843.9512942640004</v>
      </c>
      <c r="Q23" s="155">
        <f t="shared" si="8"/>
        <v>47.430799999999998</v>
      </c>
      <c r="R23" s="148">
        <f t="shared" si="2"/>
        <v>619492.40942639997</v>
      </c>
    </row>
    <row r="24" spans="1:18" ht="29.25" customHeight="1" x14ac:dyDescent="0.4">
      <c r="A24" s="90"/>
      <c r="B24" s="42" t="s">
        <v>4</v>
      </c>
      <c r="C24" s="51">
        <v>0</v>
      </c>
      <c r="D24" s="51">
        <f>SUM(D10:D23)</f>
        <v>32913.619199999994</v>
      </c>
      <c r="E24" s="51">
        <f>SUM(E10:E23)</f>
        <v>42646.060530711999</v>
      </c>
      <c r="F24" s="51">
        <f>SUM(F10:F23)</f>
        <v>0</v>
      </c>
      <c r="G24" s="51">
        <f>SUM(G10:G23)</f>
        <v>40427.707179557998</v>
      </c>
      <c r="H24" s="51">
        <f>SUM(H10:H23)</f>
        <v>37.256050832000035</v>
      </c>
      <c r="I24" s="51">
        <f t="shared" ref="I24:O24" si="27">SUM(I10:I23)</f>
        <v>961.49896825799999</v>
      </c>
      <c r="J24" s="51">
        <f t="shared" si="27"/>
        <v>0</v>
      </c>
      <c r="K24" s="51">
        <f t="shared" si="27"/>
        <v>25.300299508999998</v>
      </c>
      <c r="L24" s="51">
        <f t="shared" si="27"/>
        <v>0</v>
      </c>
      <c r="M24" s="51">
        <f t="shared" si="27"/>
        <v>0</v>
      </c>
      <c r="N24" s="51">
        <f t="shared" si="27"/>
        <v>0</v>
      </c>
      <c r="O24" s="83">
        <f t="shared" si="27"/>
        <v>84097.823028868996</v>
      </c>
      <c r="P24" s="83">
        <f>SUM(P10:P23)</f>
        <v>51184.203828868995</v>
      </c>
      <c r="Q24" s="155"/>
    </row>
    <row r="25" spans="1:18" ht="29.25" customHeight="1" x14ac:dyDescent="0.4">
      <c r="A25" s="90"/>
      <c r="B25" s="42" t="s">
        <v>3</v>
      </c>
      <c r="C25" s="51"/>
      <c r="D25" s="51">
        <f>AVERAGE(D10:D23)</f>
        <v>2350.9727999999996</v>
      </c>
      <c r="E25" s="51">
        <f>AVERAGE(E10:E23)</f>
        <v>3046.1471807651428</v>
      </c>
      <c r="F25" s="51">
        <v>0</v>
      </c>
      <c r="G25" s="51">
        <f>AVERAGE(G10:G23)</f>
        <v>2887.6933699684282</v>
      </c>
      <c r="H25" s="51">
        <f t="shared" ref="H25:P25" si="28">AVERAGE(H10:H23)</f>
        <v>2.6611464880000026</v>
      </c>
      <c r="I25" s="51">
        <f t="shared" si="28"/>
        <v>68.678497732714291</v>
      </c>
      <c r="J25" s="51">
        <v>0</v>
      </c>
      <c r="K25" s="51">
        <f t="shared" si="28"/>
        <v>1.8071642506428571</v>
      </c>
      <c r="L25" s="51">
        <f t="shared" si="28"/>
        <v>0</v>
      </c>
      <c r="M25" s="51">
        <f t="shared" si="28"/>
        <v>0</v>
      </c>
      <c r="N25" s="51">
        <f t="shared" si="28"/>
        <v>0</v>
      </c>
      <c r="O25" s="82">
        <f t="shared" si="28"/>
        <v>6006.987359204928</v>
      </c>
      <c r="P25" s="82">
        <f t="shared" si="28"/>
        <v>3656.014559204928</v>
      </c>
      <c r="Q25" s="155"/>
    </row>
    <row r="26" spans="1:18" x14ac:dyDescent="0.4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18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56"/>
    </row>
    <row r="28" spans="1:18" x14ac:dyDescent="0.4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56"/>
    </row>
    <row r="29" spans="1:18" x14ac:dyDescent="0.4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63">
        <v>611043273.40999997</v>
      </c>
      <c r="M29" s="1"/>
      <c r="N29" s="1"/>
      <c r="O29" s="1"/>
      <c r="P29" s="1"/>
      <c r="Q29" s="156"/>
    </row>
    <row r="30" spans="1:18" x14ac:dyDescent="0.4">
      <c r="B30" s="5"/>
      <c r="C30" s="1"/>
      <c r="D30" s="1"/>
      <c r="E30" s="1"/>
      <c r="F30" s="1"/>
      <c r="G30" s="1"/>
      <c r="H30" s="1"/>
      <c r="I30" s="1"/>
      <c r="J30" s="1"/>
      <c r="K30" s="163">
        <v>125017700</v>
      </c>
      <c r="M30" s="1"/>
      <c r="N30" s="22" t="s">
        <v>35</v>
      </c>
      <c r="O30" s="22"/>
      <c r="P30" s="22"/>
      <c r="Q30" s="156"/>
    </row>
    <row r="31" spans="1:18" x14ac:dyDescent="0.4">
      <c r="B31" s="5"/>
      <c r="C31" s="1"/>
      <c r="D31" s="74"/>
      <c r="E31" s="1"/>
      <c r="F31" s="1"/>
      <c r="G31" s="1"/>
      <c r="H31" s="22"/>
      <c r="I31" s="22"/>
      <c r="J31" s="22"/>
      <c r="K31" s="163">
        <v>6105230</v>
      </c>
      <c r="M31" s="22"/>
      <c r="N31" s="22"/>
      <c r="O31" s="22"/>
      <c r="P31" s="22"/>
      <c r="Q31" s="156"/>
    </row>
    <row r="32" spans="1:18" x14ac:dyDescent="0.4">
      <c r="B32" s="5"/>
      <c r="C32" s="1"/>
      <c r="D32" s="1"/>
      <c r="E32" s="1"/>
      <c r="F32" s="1"/>
      <c r="G32" s="1"/>
      <c r="H32" s="22"/>
      <c r="I32" s="22"/>
      <c r="J32" s="22"/>
      <c r="K32" s="145">
        <f>SUM(K29:K31)</f>
        <v>742166203.40999997</v>
      </c>
      <c r="L32" s="22"/>
      <c r="M32" s="22"/>
      <c r="N32" s="22"/>
      <c r="O32" s="22"/>
      <c r="P32" s="22"/>
    </row>
    <row r="33" spans="2:16" x14ac:dyDescent="0.4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145">
        <f>K32/10^7</f>
        <v>74.216620340999995</v>
      </c>
      <c r="L33" s="22"/>
      <c r="M33" s="22"/>
      <c r="N33" s="22"/>
      <c r="O33" s="22"/>
      <c r="P33" s="22"/>
    </row>
    <row r="34" spans="2:16" x14ac:dyDescent="0.4">
      <c r="B34" s="5" t="s">
        <v>8</v>
      </c>
      <c r="H34" s="144"/>
      <c r="N34" s="22" t="s">
        <v>10</v>
      </c>
    </row>
    <row r="35" spans="2:16" x14ac:dyDescent="0.4">
      <c r="B35" s="14"/>
      <c r="H35" s="144"/>
    </row>
    <row r="36" spans="2:16" x14ac:dyDescent="0.4">
      <c r="B36" s="14"/>
      <c r="H36" s="144"/>
    </row>
    <row r="37" spans="2:16" x14ac:dyDescent="0.4">
      <c r="B37" s="14"/>
      <c r="H37" s="88"/>
      <c r="I37" s="88"/>
    </row>
    <row r="38" spans="2:16" x14ac:dyDescent="0.4">
      <c r="H38" s="88"/>
      <c r="I38" s="88"/>
    </row>
    <row r="39" spans="2:16" x14ac:dyDescent="0.4">
      <c r="H39" s="88"/>
      <c r="I39" s="88"/>
    </row>
    <row r="40" spans="2:16" x14ac:dyDescent="0.4">
      <c r="H40" s="88"/>
      <c r="I40" s="88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3"/>
    <pageSetUpPr fitToPage="1"/>
  </sheetPr>
  <dimension ref="B1:Q37"/>
  <sheetViews>
    <sheetView showGridLines="0" topLeftCell="A16" zoomScale="55" zoomScaleNormal="55" workbookViewId="0">
      <selection activeCell="C37" sqref="C37"/>
    </sheetView>
  </sheetViews>
  <sheetFormatPr defaultRowHeight="15" x14ac:dyDescent="0.25"/>
  <cols>
    <col min="2" max="2" width="17.7109375" customWidth="1"/>
    <col min="3" max="3" width="2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30.85546875" customWidth="1"/>
    <col min="9" max="9" width="11.5703125" customWidth="1"/>
    <col min="10" max="10" width="12.85546875" customWidth="1"/>
    <col min="11" max="11" width="23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5.5703125" customWidth="1"/>
  </cols>
  <sheetData>
    <row r="1" spans="2:17" ht="23.25" x14ac:dyDescent="0.35">
      <c r="B1" s="45" t="s">
        <v>36</v>
      </c>
      <c r="C1" s="1"/>
      <c r="D1" s="1"/>
      <c r="E1" s="8"/>
      <c r="F1" s="25" t="s">
        <v>19</v>
      </c>
      <c r="G1" s="29"/>
      <c r="H1" s="29"/>
      <c r="I1" s="29"/>
      <c r="J1" s="29"/>
      <c r="K1" s="29"/>
      <c r="L1" s="30"/>
      <c r="M1" s="31"/>
      <c r="N1" s="8"/>
      <c r="O1" s="8"/>
      <c r="P1" s="8"/>
      <c r="Q1" s="1"/>
    </row>
    <row r="2" spans="2:17" ht="23.25" x14ac:dyDescent="0.35">
      <c r="B2" s="45" t="s">
        <v>1</v>
      </c>
      <c r="C2" s="1"/>
      <c r="D2" s="1"/>
      <c r="E2" s="8"/>
      <c r="F2" s="26" t="s">
        <v>20</v>
      </c>
      <c r="G2" s="29"/>
      <c r="H2" s="29"/>
      <c r="I2" s="29"/>
      <c r="J2" s="29"/>
      <c r="K2" s="29"/>
      <c r="L2" s="30"/>
      <c r="M2" s="31"/>
      <c r="N2" s="8"/>
      <c r="O2" s="8"/>
      <c r="P2" s="8"/>
      <c r="Q2" s="1"/>
    </row>
    <row r="3" spans="2:17" ht="21" x14ac:dyDescent="0.35">
      <c r="B3" s="45" t="s">
        <v>52</v>
      </c>
      <c r="C3" s="1"/>
      <c r="D3" s="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"/>
    </row>
    <row r="4" spans="2:17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58</v>
      </c>
      <c r="H4" s="2"/>
      <c r="I4" s="2"/>
      <c r="J4" s="2"/>
      <c r="K4" s="2"/>
      <c r="L4" s="2"/>
      <c r="M4" s="2"/>
      <c r="N4" s="2" t="s">
        <v>45</v>
      </c>
      <c r="O4" s="2"/>
      <c r="P4" s="2"/>
      <c r="Q4" s="3"/>
    </row>
    <row r="5" spans="2:17" ht="21" x14ac:dyDescent="0.35">
      <c r="B5" s="45" t="s">
        <v>50</v>
      </c>
      <c r="C5" s="1"/>
      <c r="D5" s="3"/>
      <c r="E5" s="2"/>
      <c r="F5" s="11"/>
      <c r="G5" s="11"/>
      <c r="H5" s="11"/>
      <c r="I5" s="11"/>
      <c r="J5" s="11"/>
      <c r="K5" s="11"/>
      <c r="L5" s="2"/>
      <c r="M5" s="2"/>
      <c r="N5" s="2"/>
      <c r="O5" s="2"/>
      <c r="P5" s="2"/>
      <c r="Q5" s="3"/>
    </row>
    <row r="6" spans="2:17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2:17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2:17" s="33" customFormat="1" ht="84" x14ac:dyDescent="0.25">
      <c r="B8" s="34" t="s">
        <v>21</v>
      </c>
      <c r="C8" s="35" t="s">
        <v>59</v>
      </c>
      <c r="D8" s="35" t="s">
        <v>23</v>
      </c>
      <c r="E8" s="34" t="s">
        <v>24</v>
      </c>
      <c r="F8" s="34" t="s">
        <v>25</v>
      </c>
      <c r="G8" s="34" t="s">
        <v>26</v>
      </c>
      <c r="H8" s="59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2:17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2:17" ht="29.25" customHeight="1" x14ac:dyDescent="0.35">
      <c r="B10" s="42">
        <v>43260</v>
      </c>
      <c r="C10" s="51">
        <v>6286.14</v>
      </c>
      <c r="D10" s="49">
        <f t="shared" ref="D10:D23" si="0">C10*19.5%</f>
        <v>1225.7973000000002</v>
      </c>
      <c r="E10" s="51">
        <v>91.643934456000011</v>
      </c>
      <c r="F10" s="51">
        <v>0</v>
      </c>
      <c r="G10" s="51">
        <v>1459.3042204379999</v>
      </c>
      <c r="H10" s="51">
        <v>37.410299999999978</v>
      </c>
      <c r="I10" s="51">
        <v>18.089391500000001</v>
      </c>
      <c r="J10" s="51">
        <v>0</v>
      </c>
      <c r="K10" s="51">
        <v>0.28149087499999997</v>
      </c>
      <c r="L10" s="51">
        <v>0</v>
      </c>
      <c r="M10" s="51">
        <v>0</v>
      </c>
      <c r="N10" s="51">
        <v>0</v>
      </c>
      <c r="O10" s="49">
        <f>SUM(E10:N10)</f>
        <v>1606.7293372689996</v>
      </c>
      <c r="P10" s="49">
        <f>O10-D10</f>
        <v>380.93203726899947</v>
      </c>
      <c r="Q10" s="7"/>
    </row>
    <row r="11" spans="2:17" ht="29.25" customHeight="1" x14ac:dyDescent="0.35">
      <c r="B11" s="42">
        <f>B10+1</f>
        <v>43261</v>
      </c>
      <c r="C11" s="51">
        <v>6286.14</v>
      </c>
      <c r="D11" s="49">
        <f t="shared" si="0"/>
        <v>1225.7973000000002</v>
      </c>
      <c r="E11" s="51">
        <v>91.642593631999986</v>
      </c>
      <c r="F11" s="51">
        <v>0</v>
      </c>
      <c r="G11" s="51">
        <v>1459.5496059739999</v>
      </c>
      <c r="H11" s="51">
        <v>37.410299999999978</v>
      </c>
      <c r="I11" s="51">
        <v>18.089391500000001</v>
      </c>
      <c r="J11" s="51">
        <v>0</v>
      </c>
      <c r="K11" s="51">
        <v>0.28149087499999997</v>
      </c>
      <c r="L11" s="51">
        <v>0</v>
      </c>
      <c r="M11" s="51">
        <v>0</v>
      </c>
      <c r="N11" s="51">
        <v>0</v>
      </c>
      <c r="O11" s="49">
        <f t="shared" ref="O11:O23" si="1">SUM(E11:N11)</f>
        <v>1606.9733819809996</v>
      </c>
      <c r="P11" s="49">
        <f t="shared" ref="P11:P23" si="2">O11-D11</f>
        <v>381.17608198099947</v>
      </c>
      <c r="Q11" s="7"/>
    </row>
    <row r="12" spans="2:17" ht="29.25" customHeight="1" x14ac:dyDescent="0.35">
      <c r="B12" s="42">
        <f>B11+1</f>
        <v>43262</v>
      </c>
      <c r="C12" s="51">
        <v>6286.14</v>
      </c>
      <c r="D12" s="49">
        <f t="shared" si="0"/>
        <v>1225.7973000000002</v>
      </c>
      <c r="E12" s="51">
        <v>91.64125280799999</v>
      </c>
      <c r="F12" s="51">
        <v>0</v>
      </c>
      <c r="G12" s="51">
        <v>1459.794991513</v>
      </c>
      <c r="H12" s="51">
        <v>37.410299999999978</v>
      </c>
      <c r="I12" s="51">
        <v>15.7919239</v>
      </c>
      <c r="J12" s="51">
        <v>0</v>
      </c>
      <c r="K12" s="51">
        <v>0.28149087499999997</v>
      </c>
      <c r="L12" s="51">
        <v>0</v>
      </c>
      <c r="M12" s="51">
        <v>0</v>
      </c>
      <c r="N12" s="51">
        <v>0</v>
      </c>
      <c r="O12" s="49">
        <f t="shared" si="1"/>
        <v>1604.919959096</v>
      </c>
      <c r="P12" s="49">
        <f t="shared" si="2"/>
        <v>379.12265909599978</v>
      </c>
      <c r="Q12" s="7"/>
    </row>
    <row r="13" spans="2:17" ht="29.25" customHeight="1" x14ac:dyDescent="0.35">
      <c r="B13" s="42">
        <f t="shared" ref="B13:B23" si="3">B12+1</f>
        <v>43263</v>
      </c>
      <c r="C13" s="51">
        <v>6286.14</v>
      </c>
      <c r="D13" s="49">
        <f t="shared" si="0"/>
        <v>1225.7973000000002</v>
      </c>
      <c r="E13" s="51">
        <v>91.639911984000008</v>
      </c>
      <c r="F13" s="51">
        <v>0</v>
      </c>
      <c r="G13" s="51">
        <v>1460.0403770480002</v>
      </c>
      <c r="H13" s="51">
        <v>37.410299999999978</v>
      </c>
      <c r="I13" s="51">
        <v>15.0798364</v>
      </c>
      <c r="J13" s="51">
        <v>0</v>
      </c>
      <c r="K13" s="51">
        <v>0.212056675</v>
      </c>
      <c r="L13" s="51">
        <v>0</v>
      </c>
      <c r="M13" s="51">
        <v>0</v>
      </c>
      <c r="N13" s="51">
        <v>0</v>
      </c>
      <c r="O13" s="49">
        <f t="shared" si="1"/>
        <v>1604.3824821070002</v>
      </c>
      <c r="P13" s="49">
        <f t="shared" si="2"/>
        <v>378.58518210700004</v>
      </c>
      <c r="Q13" s="7"/>
    </row>
    <row r="14" spans="2:17" ht="29.25" customHeight="1" x14ac:dyDescent="0.35">
      <c r="B14" s="42">
        <f t="shared" si="3"/>
        <v>43264</v>
      </c>
      <c r="C14" s="51">
        <v>6286.14</v>
      </c>
      <c r="D14" s="49">
        <f t="shared" si="0"/>
        <v>1225.7973000000002</v>
      </c>
      <c r="E14" s="51">
        <v>91.638571159999984</v>
      </c>
      <c r="F14" s="51">
        <v>0</v>
      </c>
      <c r="G14" s="51">
        <v>1460.2857625869997</v>
      </c>
      <c r="H14" s="51">
        <v>37.410299999999978</v>
      </c>
      <c r="I14" s="51">
        <v>14.894258199999999</v>
      </c>
      <c r="J14" s="51">
        <v>0</v>
      </c>
      <c r="K14" s="51">
        <v>0.212056675</v>
      </c>
      <c r="L14" s="51">
        <v>0</v>
      </c>
      <c r="M14" s="51">
        <v>0</v>
      </c>
      <c r="N14" s="51">
        <v>0</v>
      </c>
      <c r="O14" s="49">
        <f t="shared" si="1"/>
        <v>1604.4409486219997</v>
      </c>
      <c r="P14" s="49">
        <f t="shared" si="2"/>
        <v>378.64364862199955</v>
      </c>
      <c r="Q14" s="7"/>
    </row>
    <row r="15" spans="2:17" ht="29.25" customHeight="1" x14ac:dyDescent="0.35">
      <c r="B15" s="42">
        <f t="shared" si="3"/>
        <v>43265</v>
      </c>
      <c r="C15" s="51">
        <v>6286.14</v>
      </c>
      <c r="D15" s="49">
        <f t="shared" si="0"/>
        <v>1225.7973000000002</v>
      </c>
      <c r="E15" s="51">
        <v>126.92401647600001</v>
      </c>
      <c r="F15" s="51">
        <v>0</v>
      </c>
      <c r="G15" s="51">
        <v>1330.5097624489999</v>
      </c>
      <c r="H15" s="51">
        <v>37.410299999999978</v>
      </c>
      <c r="I15" s="51">
        <v>13.026080676999999</v>
      </c>
      <c r="J15" s="51">
        <v>0</v>
      </c>
      <c r="K15" s="51">
        <v>5.9273784999999996E-2</v>
      </c>
      <c r="L15" s="51">
        <v>0</v>
      </c>
      <c r="M15" s="51">
        <v>0</v>
      </c>
      <c r="N15" s="51">
        <v>0</v>
      </c>
      <c r="O15" s="49">
        <f t="shared" si="1"/>
        <v>1507.9294333869998</v>
      </c>
      <c r="P15" s="49">
        <f t="shared" si="2"/>
        <v>282.13213338699961</v>
      </c>
      <c r="Q15" s="7"/>
    </row>
    <row r="16" spans="2:17" ht="29.25" customHeight="1" x14ac:dyDescent="0.35">
      <c r="B16" s="42">
        <f t="shared" si="3"/>
        <v>43266</v>
      </c>
      <c r="C16" s="51">
        <v>6286.14</v>
      </c>
      <c r="D16" s="49">
        <f t="shared" si="0"/>
        <v>1225.7973000000002</v>
      </c>
      <c r="E16" s="51">
        <v>126.92246179200001</v>
      </c>
      <c r="F16" s="51">
        <v>0</v>
      </c>
      <c r="G16" s="51">
        <v>1330.7337623149999</v>
      </c>
      <c r="H16" s="51">
        <v>37.410299999999978</v>
      </c>
      <c r="I16" s="51">
        <v>14.625453977000001</v>
      </c>
      <c r="J16" s="51">
        <v>0</v>
      </c>
      <c r="K16" s="51">
        <v>5.9273784999999996E-2</v>
      </c>
      <c r="L16" s="51">
        <v>0</v>
      </c>
      <c r="M16" s="51">
        <v>0</v>
      </c>
      <c r="N16" s="51">
        <v>0</v>
      </c>
      <c r="O16" s="49">
        <f t="shared" si="1"/>
        <v>1509.7512518689998</v>
      </c>
      <c r="P16" s="49">
        <f t="shared" si="2"/>
        <v>283.95395186899964</v>
      </c>
      <c r="Q16" s="7"/>
    </row>
    <row r="17" spans="2:17" ht="29.25" customHeight="1" x14ac:dyDescent="0.35">
      <c r="B17" s="42">
        <f t="shared" si="3"/>
        <v>43267</v>
      </c>
      <c r="C17" s="51">
        <v>6286.14</v>
      </c>
      <c r="D17" s="49">
        <f t="shared" si="0"/>
        <v>1225.7973000000002</v>
      </c>
      <c r="E17" s="51">
        <v>126.92090710799999</v>
      </c>
      <c r="F17" s="51">
        <v>0</v>
      </c>
      <c r="G17" s="51">
        <v>1330.9577621779999</v>
      </c>
      <c r="H17" s="51">
        <v>37.410299999999978</v>
      </c>
      <c r="I17" s="51">
        <v>15.147747377000002</v>
      </c>
      <c r="J17" s="51">
        <v>0</v>
      </c>
      <c r="K17" s="51">
        <v>5.9273784999999996E-2</v>
      </c>
      <c r="L17" s="51">
        <v>0</v>
      </c>
      <c r="M17" s="51">
        <v>0</v>
      </c>
      <c r="N17" s="51">
        <v>0</v>
      </c>
      <c r="O17" s="49">
        <f t="shared" si="1"/>
        <v>1510.4959904479999</v>
      </c>
      <c r="P17" s="49">
        <f t="shared" si="2"/>
        <v>284.69869044799975</v>
      </c>
      <c r="Q17" s="7"/>
    </row>
    <row r="18" spans="2:17" ht="29.25" customHeight="1" x14ac:dyDescent="0.35">
      <c r="B18" s="42">
        <f t="shared" si="3"/>
        <v>43268</v>
      </c>
      <c r="C18" s="51">
        <v>6286.14</v>
      </c>
      <c r="D18" s="49">
        <f t="shared" si="0"/>
        <v>1225.7973000000002</v>
      </c>
      <c r="E18" s="51">
        <v>126.919352424</v>
      </c>
      <c r="F18" s="51">
        <v>0</v>
      </c>
      <c r="G18" s="51">
        <v>1331.1817620440002</v>
      </c>
      <c r="H18" s="51">
        <v>37.410299999999978</v>
      </c>
      <c r="I18" s="51">
        <v>15.147747377000002</v>
      </c>
      <c r="J18" s="51">
        <v>0</v>
      </c>
      <c r="K18" s="51">
        <v>5.9273784999999996E-2</v>
      </c>
      <c r="L18" s="51">
        <v>0</v>
      </c>
      <c r="M18" s="51">
        <v>0</v>
      </c>
      <c r="N18" s="51">
        <v>0</v>
      </c>
      <c r="O18" s="49">
        <f t="shared" si="1"/>
        <v>1510.7184356300002</v>
      </c>
      <c r="P18" s="49">
        <f t="shared" si="2"/>
        <v>284.92113562999998</v>
      </c>
      <c r="Q18" s="7"/>
    </row>
    <row r="19" spans="2:17" ht="29.25" customHeight="1" x14ac:dyDescent="0.35">
      <c r="B19" s="42">
        <f t="shared" si="3"/>
        <v>43269</v>
      </c>
      <c r="C19" s="51">
        <v>6286.14</v>
      </c>
      <c r="D19" s="49">
        <f t="shared" si="0"/>
        <v>1225.7973000000002</v>
      </c>
      <c r="E19" s="51">
        <v>126.91779774000001</v>
      </c>
      <c r="F19" s="51">
        <v>0</v>
      </c>
      <c r="G19" s="51">
        <v>1331.4057619039997</v>
      </c>
      <c r="H19" s="51">
        <v>37.410299999999978</v>
      </c>
      <c r="I19" s="51">
        <v>17.185704477000002</v>
      </c>
      <c r="J19" s="51">
        <v>0</v>
      </c>
      <c r="K19" s="51">
        <v>5.9273784999999996E-2</v>
      </c>
      <c r="L19" s="51">
        <v>0</v>
      </c>
      <c r="M19" s="51">
        <v>0</v>
      </c>
      <c r="N19" s="51">
        <v>0</v>
      </c>
      <c r="O19" s="49">
        <f t="shared" si="1"/>
        <v>1512.9788379059996</v>
      </c>
      <c r="P19" s="49">
        <f t="shared" si="2"/>
        <v>287.18153790599945</v>
      </c>
      <c r="Q19" s="7"/>
    </row>
    <row r="20" spans="2:17" ht="29.25" customHeight="1" x14ac:dyDescent="0.35">
      <c r="B20" s="42">
        <f t="shared" si="3"/>
        <v>43270</v>
      </c>
      <c r="C20" s="51">
        <v>6286.14</v>
      </c>
      <c r="D20" s="49">
        <f t="shared" si="0"/>
        <v>1225.7973000000002</v>
      </c>
      <c r="E20" s="51">
        <v>126.916243056</v>
      </c>
      <c r="F20" s="51">
        <v>0</v>
      </c>
      <c r="G20" s="51">
        <v>1331.62976177</v>
      </c>
      <c r="H20" s="51">
        <v>37.410299999999978</v>
      </c>
      <c r="I20" s="51">
        <v>14.581450477000001</v>
      </c>
      <c r="J20" s="51">
        <v>0</v>
      </c>
      <c r="K20" s="51">
        <v>5.9273784999999996E-2</v>
      </c>
      <c r="L20" s="51">
        <v>0</v>
      </c>
      <c r="M20" s="51">
        <v>0</v>
      </c>
      <c r="N20" s="51">
        <v>0</v>
      </c>
      <c r="O20" s="49">
        <f t="shared" si="1"/>
        <v>1510.597029088</v>
      </c>
      <c r="P20" s="49">
        <f t="shared" si="2"/>
        <v>284.79972908799982</v>
      </c>
      <c r="Q20" s="7"/>
    </row>
    <row r="21" spans="2:17" ht="29.25" customHeight="1" x14ac:dyDescent="0.35">
      <c r="B21" s="42">
        <f t="shared" si="3"/>
        <v>43271</v>
      </c>
      <c r="C21" s="51">
        <v>6286.14</v>
      </c>
      <c r="D21" s="49">
        <f t="shared" si="0"/>
        <v>1225.7973000000002</v>
      </c>
      <c r="E21" s="51">
        <v>126.914688372</v>
      </c>
      <c r="F21" s="51">
        <v>0</v>
      </c>
      <c r="G21" s="51">
        <v>1331.8537616310002</v>
      </c>
      <c r="H21" s="51">
        <v>37.410299999999978</v>
      </c>
      <c r="I21" s="51">
        <v>13.217807176999999</v>
      </c>
      <c r="J21" s="51">
        <v>0</v>
      </c>
      <c r="K21" s="51">
        <v>5.9273784999999996E-2</v>
      </c>
      <c r="L21" s="51">
        <v>0</v>
      </c>
      <c r="M21" s="51">
        <v>0</v>
      </c>
      <c r="N21" s="51">
        <v>0</v>
      </c>
      <c r="O21" s="49">
        <f t="shared" si="1"/>
        <v>1509.4558309650001</v>
      </c>
      <c r="P21" s="49">
        <f t="shared" si="2"/>
        <v>283.65853096499995</v>
      </c>
      <c r="Q21" s="7"/>
    </row>
    <row r="22" spans="2:17" ht="29.25" customHeight="1" x14ac:dyDescent="0.35">
      <c r="B22" s="42">
        <f t="shared" si="3"/>
        <v>43272</v>
      </c>
      <c r="C22" s="51">
        <v>6286.14</v>
      </c>
      <c r="D22" s="49">
        <f t="shared" si="0"/>
        <v>1225.7973000000002</v>
      </c>
      <c r="E22" s="51">
        <v>131.70013368800002</v>
      </c>
      <c r="F22" s="51">
        <v>0</v>
      </c>
      <c r="G22" s="51">
        <v>1257.0653790109998</v>
      </c>
      <c r="H22" s="51">
        <v>37.410299999999978</v>
      </c>
      <c r="I22" s="51">
        <v>12.637613277</v>
      </c>
      <c r="J22" s="51">
        <v>0</v>
      </c>
      <c r="K22" s="51">
        <v>3.1118268850000002</v>
      </c>
      <c r="L22" s="51">
        <v>0</v>
      </c>
      <c r="M22" s="51">
        <v>0</v>
      </c>
      <c r="N22" s="51">
        <v>0</v>
      </c>
      <c r="O22" s="49">
        <f t="shared" si="1"/>
        <v>1441.9252528609998</v>
      </c>
      <c r="P22" s="49">
        <f t="shared" si="2"/>
        <v>216.12795286099959</v>
      </c>
      <c r="Q22" s="7"/>
    </row>
    <row r="23" spans="2:17" ht="29.25" customHeight="1" x14ac:dyDescent="0.35">
      <c r="B23" s="42">
        <f t="shared" si="3"/>
        <v>43273</v>
      </c>
      <c r="C23" s="51">
        <v>6286.14</v>
      </c>
      <c r="D23" s="49">
        <f t="shared" si="0"/>
        <v>1225.7973000000002</v>
      </c>
      <c r="E23" s="51">
        <v>126.91157900399999</v>
      </c>
      <c r="F23" s="51">
        <v>0</v>
      </c>
      <c r="G23" s="51">
        <v>1262.2001498320001</v>
      </c>
      <c r="H23" s="51">
        <v>37.410299999999978</v>
      </c>
      <c r="I23" s="51">
        <v>10.502584476999999</v>
      </c>
      <c r="J23" s="51">
        <v>0</v>
      </c>
      <c r="K23" s="51">
        <v>6.1820984999999995E-2</v>
      </c>
      <c r="L23" s="51">
        <v>0</v>
      </c>
      <c r="M23" s="51">
        <v>0</v>
      </c>
      <c r="N23" s="51">
        <v>0</v>
      </c>
      <c r="O23" s="49">
        <f t="shared" si="1"/>
        <v>1437.0864342980001</v>
      </c>
      <c r="P23" s="49">
        <f t="shared" si="2"/>
        <v>211.28913429799991</v>
      </c>
      <c r="Q23" s="7"/>
    </row>
    <row r="24" spans="2:17" ht="29.25" customHeight="1" x14ac:dyDescent="0.35">
      <c r="B24" s="41" t="s">
        <v>4</v>
      </c>
      <c r="C24" s="10"/>
      <c r="D24" s="50">
        <f t="shared" ref="D24:P24" si="4">SUM(D10:D23)</f>
        <v>17161.162200000002</v>
      </c>
      <c r="E24" s="50">
        <f t="shared" si="4"/>
        <v>1605.2534436999999</v>
      </c>
      <c r="F24" s="50">
        <f t="shared" si="4"/>
        <v>0</v>
      </c>
      <c r="G24" s="50">
        <f t="shared" si="4"/>
        <v>19136.512820693999</v>
      </c>
      <c r="H24" s="50">
        <f t="shared" si="4"/>
        <v>523.74419999999986</v>
      </c>
      <c r="I24" s="50">
        <f t="shared" si="4"/>
        <v>208.01699079300002</v>
      </c>
      <c r="J24" s="50">
        <f t="shared" si="4"/>
        <v>0</v>
      </c>
      <c r="K24" s="50">
        <f t="shared" si="4"/>
        <v>4.8571503399999996</v>
      </c>
      <c r="L24" s="50">
        <f t="shared" si="4"/>
        <v>0</v>
      </c>
      <c r="M24" s="50">
        <f t="shared" si="4"/>
        <v>0</v>
      </c>
      <c r="N24" s="50">
        <f t="shared" si="4"/>
        <v>0</v>
      </c>
      <c r="O24" s="50">
        <f t="shared" si="4"/>
        <v>21478.384605526997</v>
      </c>
      <c r="P24" s="50">
        <f t="shared" si="4"/>
        <v>4317.2224055269962</v>
      </c>
      <c r="Q24" s="7"/>
    </row>
    <row r="25" spans="2:17" ht="29.25" customHeight="1" x14ac:dyDescent="0.35">
      <c r="B25" s="41" t="s">
        <v>3</v>
      </c>
      <c r="C25" s="10"/>
      <c r="D25" s="50">
        <f t="shared" ref="D25:P25" si="5">AVERAGE(D10:D23)</f>
        <v>1225.7973000000002</v>
      </c>
      <c r="E25" s="50">
        <f t="shared" si="5"/>
        <v>114.66096026428571</v>
      </c>
      <c r="F25" s="50">
        <f t="shared" si="5"/>
        <v>0</v>
      </c>
      <c r="G25" s="50">
        <f t="shared" si="5"/>
        <v>1366.8937729067143</v>
      </c>
      <c r="H25" s="50">
        <f t="shared" si="5"/>
        <v>37.410299999999992</v>
      </c>
      <c r="I25" s="50">
        <f t="shared" si="5"/>
        <v>14.858356485214287</v>
      </c>
      <c r="J25" s="50">
        <f t="shared" si="5"/>
        <v>0</v>
      </c>
      <c r="K25" s="50">
        <f t="shared" si="5"/>
        <v>0.34693930999999995</v>
      </c>
      <c r="L25" s="50">
        <f t="shared" si="5"/>
        <v>0</v>
      </c>
      <c r="M25" s="50">
        <f t="shared" si="5"/>
        <v>0</v>
      </c>
      <c r="N25" s="50">
        <f t="shared" si="5"/>
        <v>0</v>
      </c>
      <c r="O25" s="50">
        <f t="shared" si="5"/>
        <v>1534.1703289662141</v>
      </c>
      <c r="P25" s="50">
        <f t="shared" si="5"/>
        <v>308.37302896621401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1"/>
      <c r="G31" s="1"/>
      <c r="H31" s="22"/>
      <c r="I31" s="22"/>
      <c r="J31" s="22"/>
      <c r="K31" s="22"/>
      <c r="L31" s="22"/>
      <c r="M31" s="22"/>
      <c r="N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1"/>
      <c r="G32" s="1"/>
      <c r="H32" s="22"/>
      <c r="I32" s="2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95" top="0.75" bottom="0.75" header="0.3" footer="0.3"/>
  <pageSetup paperSize="9" scale="40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60" zoomScaleNormal="60" workbookViewId="0">
      <selection activeCell="T18" sqref="T18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</cols>
  <sheetData>
    <row r="1" spans="1:18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18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161"/>
      <c r="M2" s="84"/>
      <c r="N2" s="85"/>
      <c r="O2" s="85"/>
      <c r="P2" s="85"/>
    </row>
    <row r="3" spans="1:18" x14ac:dyDescent="0.4">
      <c r="B3" s="45" t="s">
        <v>52</v>
      </c>
      <c r="C3" s="1"/>
      <c r="D3" s="1"/>
      <c r="E3" s="85"/>
      <c r="F3" s="8"/>
      <c r="G3" s="8"/>
      <c r="H3" s="8"/>
      <c r="I3" s="8"/>
      <c r="J3" s="8"/>
      <c r="K3" s="85"/>
      <c r="L3" s="8"/>
      <c r="M3" s="8"/>
      <c r="N3" s="8"/>
      <c r="O3" s="8"/>
      <c r="P3" s="85"/>
    </row>
    <row r="4" spans="1:18" ht="22.5" customHeight="1" x14ac:dyDescent="0.45">
      <c r="B4" s="46" t="s">
        <v>13</v>
      </c>
      <c r="C4" s="17"/>
      <c r="D4" s="17"/>
      <c r="E4" s="15"/>
      <c r="F4" s="15"/>
      <c r="G4" s="47" t="s">
        <v>202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18" x14ac:dyDescent="0.4">
      <c r="B5" s="45" t="s">
        <v>50</v>
      </c>
      <c r="C5" s="1"/>
      <c r="D5" s="157"/>
      <c r="E5" s="158"/>
      <c r="F5" s="11"/>
      <c r="G5" s="11"/>
      <c r="H5" s="100"/>
      <c r="I5" s="100"/>
      <c r="J5" s="11"/>
      <c r="K5" s="86">
        <v>13323.91</v>
      </c>
      <c r="L5" s="86">
        <f>K5*18/100</f>
        <v>2398.3038000000001</v>
      </c>
      <c r="M5" s="2"/>
      <c r="N5" s="2"/>
      <c r="O5" s="2"/>
      <c r="P5" s="2"/>
      <c r="Q5" s="149"/>
    </row>
    <row r="6" spans="1:18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18" x14ac:dyDescent="0.4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18" s="33" customFormat="1" ht="126" customHeight="1" x14ac:dyDescent="0.25">
      <c r="B8" s="34" t="s">
        <v>21</v>
      </c>
      <c r="C8" s="164" t="s">
        <v>203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18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18" ht="29.25" customHeight="1" x14ac:dyDescent="0.4">
      <c r="B10" s="42">
        <v>44268</v>
      </c>
      <c r="C10" s="51">
        <v>13323.91</v>
      </c>
      <c r="D10" s="51">
        <v>2398.3038000000001</v>
      </c>
      <c r="E10" s="51">
        <v>3226.5085846740003</v>
      </c>
      <c r="F10" s="51"/>
      <c r="G10" s="51">
        <v>2889.6683425489996</v>
      </c>
      <c r="H10" s="51">
        <v>2.8594244817143215</v>
      </c>
      <c r="I10" s="51">
        <v>73.072906840999991</v>
      </c>
      <c r="J10" s="51"/>
      <c r="K10" s="51">
        <v>2.1244518969999997</v>
      </c>
      <c r="L10" s="51">
        <v>0</v>
      </c>
      <c r="M10" s="51">
        <v>0</v>
      </c>
      <c r="N10" s="51">
        <v>0</v>
      </c>
      <c r="O10" s="83">
        <f t="shared" ref="O10" si="0">SUM(E10:N10)</f>
        <v>6194.2337104427133</v>
      </c>
      <c r="P10" s="83">
        <f t="shared" ref="P10:P12" si="1">O10-D10</f>
        <v>3795.9299104427132</v>
      </c>
      <c r="Q10" s="155">
        <f>ROUND((O10/C10%),4)</f>
        <v>46.489600000000003</v>
      </c>
      <c r="R10" s="148">
        <f t="shared" ref="R10:R23" si="2">(O10*10^7)/10^5</f>
        <v>619423.37104427128</v>
      </c>
    </row>
    <row r="11" spans="1:18" ht="29.25" customHeight="1" x14ac:dyDescent="0.4">
      <c r="B11" s="42">
        <f>B10+1</f>
        <v>44269</v>
      </c>
      <c r="C11" s="51">
        <v>13323.91</v>
      </c>
      <c r="D11" s="51">
        <v>2398.3038000000001</v>
      </c>
      <c r="E11" s="51">
        <v>3226.5003066820004</v>
      </c>
      <c r="F11" s="51"/>
      <c r="G11" s="51">
        <v>2889.9316722269996</v>
      </c>
      <c r="H11" s="51">
        <v>2.8594244817143215</v>
      </c>
      <c r="I11" s="51">
        <v>72.445856840999994</v>
      </c>
      <c r="J11" s="51"/>
      <c r="K11" s="51">
        <v>2.1244518969999997</v>
      </c>
      <c r="L11" s="51">
        <v>0</v>
      </c>
      <c r="M11" s="51">
        <v>0</v>
      </c>
      <c r="N11" s="51">
        <v>0</v>
      </c>
      <c r="O11" s="83">
        <f t="shared" ref="O11" si="3">SUM(E11:N11)</f>
        <v>6193.8617121287143</v>
      </c>
      <c r="P11" s="83">
        <f t="shared" si="1"/>
        <v>3795.5579121287142</v>
      </c>
      <c r="Q11" s="155">
        <f>ROUND((O11/C11%),4)</f>
        <v>46.486800000000002</v>
      </c>
      <c r="R11" s="148">
        <f t="shared" si="2"/>
        <v>619386.17121287144</v>
      </c>
    </row>
    <row r="12" spans="1:18" ht="29.25" customHeight="1" x14ac:dyDescent="0.4">
      <c r="B12" s="42">
        <f t="shared" ref="B12:B23" si="4">B11+1</f>
        <v>44270</v>
      </c>
      <c r="C12" s="51">
        <v>13323.91</v>
      </c>
      <c r="D12" s="51">
        <v>2398.3038000000001</v>
      </c>
      <c r="E12" s="51">
        <v>3139.4920286900001</v>
      </c>
      <c r="F12" s="51"/>
      <c r="G12" s="51">
        <v>2890.195001904</v>
      </c>
      <c r="H12" s="51">
        <v>2.8594244817143215</v>
      </c>
      <c r="I12" s="51">
        <v>83.658310747000002</v>
      </c>
      <c r="J12" s="51"/>
      <c r="K12" s="51">
        <v>2.1244518969999997</v>
      </c>
      <c r="L12" s="51">
        <v>0</v>
      </c>
      <c r="M12" s="51">
        <v>0</v>
      </c>
      <c r="N12" s="51">
        <v>0</v>
      </c>
      <c r="O12" s="83">
        <f t="shared" ref="O12" si="5">SUM(E12:N12)</f>
        <v>6118.3292177197136</v>
      </c>
      <c r="P12" s="83">
        <f t="shared" si="1"/>
        <v>3720.0254177197135</v>
      </c>
      <c r="Q12" s="155">
        <f t="shared" ref="Q12:Q23" si="6">ROUND((O12/C12%),4)</f>
        <v>45.919899999999998</v>
      </c>
      <c r="R12" s="148">
        <f t="shared" si="2"/>
        <v>611832.92177197139</v>
      </c>
    </row>
    <row r="13" spans="1:18" ht="29.25" customHeight="1" x14ac:dyDescent="0.4">
      <c r="B13" s="42">
        <f t="shared" si="4"/>
        <v>44271</v>
      </c>
      <c r="C13" s="51">
        <v>13323.91</v>
      </c>
      <c r="D13" s="51">
        <v>2398.3038000000001</v>
      </c>
      <c r="E13" s="51">
        <v>3106.48375072</v>
      </c>
      <c r="F13" s="51"/>
      <c r="G13" s="51">
        <v>2890.458331582</v>
      </c>
      <c r="H13" s="51">
        <v>2.8594244817143215</v>
      </c>
      <c r="I13" s="51">
        <v>80.979517360000003</v>
      </c>
      <c r="J13" s="51"/>
      <c r="K13" s="51">
        <v>2.1244518969999997</v>
      </c>
      <c r="L13" s="51">
        <v>0</v>
      </c>
      <c r="M13" s="51">
        <v>0</v>
      </c>
      <c r="N13" s="51">
        <v>0</v>
      </c>
      <c r="O13" s="83">
        <f t="shared" ref="O13" si="7">SUM(E13:N13)</f>
        <v>6082.9054760407134</v>
      </c>
      <c r="P13" s="83">
        <f t="shared" ref="P13" si="8">O13-D13</f>
        <v>3684.6016760407133</v>
      </c>
      <c r="Q13" s="155">
        <f t="shared" si="6"/>
        <v>45.6541</v>
      </c>
      <c r="R13" s="148">
        <f t="shared" si="2"/>
        <v>608290.54760407133</v>
      </c>
    </row>
    <row r="14" spans="1:18" ht="29.25" customHeight="1" x14ac:dyDescent="0.4">
      <c r="B14" s="42">
        <f t="shared" si="4"/>
        <v>44272</v>
      </c>
      <c r="C14" s="51">
        <v>13323.91</v>
      </c>
      <c r="D14" s="51">
        <v>2398.3038000000001</v>
      </c>
      <c r="E14" s="51">
        <v>3147.4754727099998</v>
      </c>
      <c r="F14" s="51"/>
      <c r="G14" s="51">
        <v>2890.7216611900003</v>
      </c>
      <c r="H14" s="51">
        <v>2.8594244817143215</v>
      </c>
      <c r="I14" s="51">
        <v>75.981462559999997</v>
      </c>
      <c r="J14" s="51"/>
      <c r="K14" s="51">
        <v>2.3694182769999999</v>
      </c>
      <c r="L14" s="51">
        <v>0</v>
      </c>
      <c r="M14" s="51">
        <v>0</v>
      </c>
      <c r="N14" s="51">
        <v>0</v>
      </c>
      <c r="O14" s="83">
        <f t="shared" ref="O14" si="9">SUM(E14:N14)</f>
        <v>6119.407439218714</v>
      </c>
      <c r="P14" s="83">
        <f t="shared" ref="P14" si="10">O14-D14</f>
        <v>3721.1036392187139</v>
      </c>
      <c r="Q14" s="155">
        <f t="shared" si="6"/>
        <v>45.927999999999997</v>
      </c>
      <c r="R14" s="148">
        <f t="shared" si="2"/>
        <v>611940.74392187141</v>
      </c>
    </row>
    <row r="15" spans="1:18" ht="29.25" customHeight="1" x14ac:dyDescent="0.4">
      <c r="A15" s="90"/>
      <c r="B15" s="42">
        <f t="shared" si="4"/>
        <v>44273</v>
      </c>
      <c r="C15" s="51">
        <v>13323.91</v>
      </c>
      <c r="D15" s="51">
        <v>2398.3038000000001</v>
      </c>
      <c r="E15" s="51">
        <v>3131.4671947140005</v>
      </c>
      <c r="F15" s="51"/>
      <c r="G15" s="51">
        <v>2890.984990937</v>
      </c>
      <c r="H15" s="51">
        <v>2.8594244817143215</v>
      </c>
      <c r="I15" s="51">
        <v>69.872282260000006</v>
      </c>
      <c r="J15" s="51"/>
      <c r="K15" s="51">
        <v>1.8352736570000001</v>
      </c>
      <c r="L15" s="51">
        <v>0</v>
      </c>
      <c r="M15" s="51">
        <v>0</v>
      </c>
      <c r="N15" s="51">
        <v>0</v>
      </c>
      <c r="O15" s="83">
        <f t="shared" ref="O15" si="11">SUM(E15:N15)</f>
        <v>6097.0191660497139</v>
      </c>
      <c r="P15" s="83">
        <f t="shared" ref="P15" si="12">O15-D15</f>
        <v>3698.7153660497138</v>
      </c>
      <c r="Q15" s="155">
        <f t="shared" si="6"/>
        <v>45.76</v>
      </c>
      <c r="R15" s="148">
        <f t="shared" si="2"/>
        <v>609701.9166049714</v>
      </c>
    </row>
    <row r="16" spans="1:18" ht="29.25" customHeight="1" x14ac:dyDescent="0.4">
      <c r="A16" s="90"/>
      <c r="B16" s="42">
        <f t="shared" si="4"/>
        <v>44274</v>
      </c>
      <c r="C16" s="51">
        <v>13323.91</v>
      </c>
      <c r="D16" s="51">
        <v>2398.3038000000001</v>
      </c>
      <c r="E16" s="51">
        <v>3090.4589167219997</v>
      </c>
      <c r="F16" s="51"/>
      <c r="G16" s="51">
        <v>2891.2483206150005</v>
      </c>
      <c r="H16" s="51">
        <v>2.8594244817143215</v>
      </c>
      <c r="I16" s="51">
        <v>66.406063360000005</v>
      </c>
      <c r="J16" s="51"/>
      <c r="K16" s="51">
        <v>2.0192340369999999</v>
      </c>
      <c r="L16" s="51">
        <v>0</v>
      </c>
      <c r="M16" s="51">
        <v>0</v>
      </c>
      <c r="N16" s="51">
        <v>0</v>
      </c>
      <c r="O16" s="83">
        <f t="shared" ref="O16" si="13">SUM(E16:N16)</f>
        <v>6052.9919592157148</v>
      </c>
      <c r="P16" s="83">
        <f t="shared" ref="P16" si="14">O16-D16</f>
        <v>3654.6881592157147</v>
      </c>
      <c r="Q16" s="155">
        <f t="shared" si="6"/>
        <v>45.429499999999997</v>
      </c>
      <c r="R16" s="148">
        <f t="shared" si="2"/>
        <v>605299.19592157146</v>
      </c>
    </row>
    <row r="17" spans="1:18" ht="29.25" customHeight="1" x14ac:dyDescent="0.4">
      <c r="A17" s="90"/>
      <c r="B17" s="42">
        <f t="shared" si="4"/>
        <v>44275</v>
      </c>
      <c r="C17" s="51">
        <v>13323.91</v>
      </c>
      <c r="D17" s="51">
        <v>2398.3038000000001</v>
      </c>
      <c r="E17" s="51">
        <v>3090.4506387299994</v>
      </c>
      <c r="F17" s="51"/>
      <c r="G17" s="51">
        <v>2891.511650292</v>
      </c>
      <c r="H17" s="51">
        <v>2.8594244817143215</v>
      </c>
      <c r="I17" s="51">
        <v>63.527534850000002</v>
      </c>
      <c r="J17" s="51"/>
      <c r="K17" s="51">
        <v>3.7245340369999997</v>
      </c>
      <c r="L17" s="51"/>
      <c r="M17" s="51"/>
      <c r="N17" s="51"/>
      <c r="O17" s="83">
        <f t="shared" ref="O17:O23" si="15">SUM(E17:N17)</f>
        <v>6052.0737823907139</v>
      </c>
      <c r="P17" s="83">
        <f t="shared" ref="P17:P23" si="16">O17-D17</f>
        <v>3653.7699823907137</v>
      </c>
      <c r="Q17" s="155">
        <f t="shared" si="6"/>
        <v>45.422699999999999</v>
      </c>
      <c r="R17" s="148">
        <f t="shared" si="2"/>
        <v>605207.37823907135</v>
      </c>
    </row>
    <row r="18" spans="1:18" ht="29.25" customHeight="1" x14ac:dyDescent="0.4">
      <c r="A18" s="90"/>
      <c r="B18" s="42">
        <f t="shared" si="4"/>
        <v>44276</v>
      </c>
      <c r="C18" s="51">
        <v>13323.91</v>
      </c>
      <c r="D18" s="51">
        <v>2398.3038000000001</v>
      </c>
      <c r="E18" s="51">
        <v>3090.4423607379999</v>
      </c>
      <c r="F18" s="51"/>
      <c r="G18" s="51">
        <v>2891.7749799690005</v>
      </c>
      <c r="H18" s="51">
        <v>2.8594244817143215</v>
      </c>
      <c r="I18" s="51">
        <v>63.058444049999999</v>
      </c>
      <c r="J18" s="51"/>
      <c r="K18" s="51">
        <v>3.7245340369999997</v>
      </c>
      <c r="L18" s="51"/>
      <c r="M18" s="51"/>
      <c r="N18" s="51"/>
      <c r="O18" s="83">
        <f t="shared" si="15"/>
        <v>6051.8597432757142</v>
      </c>
      <c r="P18" s="83">
        <f t="shared" si="16"/>
        <v>3653.5559432757141</v>
      </c>
      <c r="Q18" s="155">
        <f t="shared" si="6"/>
        <v>45.420999999999999</v>
      </c>
      <c r="R18" s="148">
        <f t="shared" si="2"/>
        <v>605185.97432757146</v>
      </c>
    </row>
    <row r="19" spans="1:18" ht="29.25" customHeight="1" x14ac:dyDescent="0.4">
      <c r="A19" s="90"/>
      <c r="B19" s="42">
        <f t="shared" si="4"/>
        <v>44277</v>
      </c>
      <c r="C19" s="51">
        <v>13323.91</v>
      </c>
      <c r="D19" s="51">
        <v>2398.3038000000001</v>
      </c>
      <c r="E19" s="51">
        <v>3212.4340827459996</v>
      </c>
      <c r="F19" s="51"/>
      <c r="G19" s="51">
        <v>2892.038309647</v>
      </c>
      <c r="H19" s="51">
        <v>2.8594244817143215</v>
      </c>
      <c r="I19" s="51">
        <v>67.052261250000001</v>
      </c>
      <c r="J19" s="51"/>
      <c r="K19" s="51">
        <v>5.0798157369999997</v>
      </c>
      <c r="L19" s="51"/>
      <c r="M19" s="51"/>
      <c r="N19" s="51"/>
      <c r="O19" s="83">
        <f t="shared" si="15"/>
        <v>6179.4638938617136</v>
      </c>
      <c r="P19" s="83">
        <f t="shared" si="16"/>
        <v>3781.1600938617134</v>
      </c>
      <c r="Q19" s="155">
        <f t="shared" si="6"/>
        <v>46.378799999999998</v>
      </c>
      <c r="R19" s="148">
        <f t="shared" si="2"/>
        <v>617946.38938617136</v>
      </c>
    </row>
    <row r="20" spans="1:18" ht="29.25" customHeight="1" x14ac:dyDescent="0.4">
      <c r="A20" s="90"/>
      <c r="B20" s="42">
        <f t="shared" si="4"/>
        <v>44278</v>
      </c>
      <c r="C20" s="51">
        <v>13323.91</v>
      </c>
      <c r="D20" s="51">
        <v>2398.3038000000001</v>
      </c>
      <c r="E20" s="51">
        <v>3294.9598047540003</v>
      </c>
      <c r="F20" s="51"/>
      <c r="G20" s="51">
        <v>2892.301639325</v>
      </c>
      <c r="H20" s="51">
        <v>2.8594244817143215</v>
      </c>
      <c r="I20" s="51">
        <v>65.499842849999993</v>
      </c>
      <c r="J20" s="51"/>
      <c r="K20" s="51">
        <v>1.6903062969999998</v>
      </c>
      <c r="L20" s="51"/>
      <c r="M20" s="51"/>
      <c r="N20" s="51"/>
      <c r="O20" s="83">
        <f t="shared" si="15"/>
        <v>6257.3110177077142</v>
      </c>
      <c r="P20" s="83">
        <f t="shared" si="16"/>
        <v>3859.0072177077141</v>
      </c>
      <c r="Q20" s="155">
        <f t="shared" si="6"/>
        <v>46.963000000000001</v>
      </c>
      <c r="R20" s="148">
        <f t="shared" si="2"/>
        <v>625731.10177077143</v>
      </c>
    </row>
    <row r="21" spans="1:18" ht="29.25" customHeight="1" x14ac:dyDescent="0.4">
      <c r="A21" s="90"/>
      <c r="B21" s="42">
        <f t="shared" si="4"/>
        <v>44279</v>
      </c>
      <c r="C21" s="51">
        <v>13323.91</v>
      </c>
      <c r="D21" s="51">
        <v>2398.3038000000001</v>
      </c>
      <c r="E21" s="51">
        <v>3240.7533600960001</v>
      </c>
      <c r="F21" s="51"/>
      <c r="G21" s="51">
        <v>2892.5649690020005</v>
      </c>
      <c r="H21" s="51">
        <v>2.8594244817143215</v>
      </c>
      <c r="I21" s="51">
        <v>64.426851249999999</v>
      </c>
      <c r="J21" s="51"/>
      <c r="K21" s="51">
        <v>2.139283877</v>
      </c>
      <c r="L21" s="51"/>
      <c r="M21" s="51"/>
      <c r="N21" s="51"/>
      <c r="O21" s="83">
        <f t="shared" si="15"/>
        <v>6202.7438887067146</v>
      </c>
      <c r="P21" s="83">
        <f t="shared" si="16"/>
        <v>3804.4400887067145</v>
      </c>
      <c r="Q21" s="155">
        <f>ROUND((O21/C21%),4)</f>
        <v>46.5535</v>
      </c>
      <c r="R21" s="148">
        <f t="shared" si="2"/>
        <v>620274.38887067151</v>
      </c>
    </row>
    <row r="22" spans="1:18" ht="29.25" customHeight="1" x14ac:dyDescent="0.4">
      <c r="A22" s="90"/>
      <c r="B22" s="42">
        <f t="shared" si="4"/>
        <v>44280</v>
      </c>
      <c r="C22" s="51">
        <v>13323.91</v>
      </c>
      <c r="D22" s="51">
        <v>2398.3038000000001</v>
      </c>
      <c r="E22" s="51">
        <v>3380.9719154379995</v>
      </c>
      <c r="F22" s="51"/>
      <c r="G22" s="51">
        <v>2892.8282986800004</v>
      </c>
      <c r="H22" s="51">
        <v>2.8594244817143215</v>
      </c>
      <c r="I22" s="51">
        <v>61.842570649999999</v>
      </c>
      <c r="J22" s="51"/>
      <c r="K22" s="51">
        <v>1.119379157</v>
      </c>
      <c r="L22" s="51"/>
      <c r="M22" s="51"/>
      <c r="N22" s="51"/>
      <c r="O22" s="83">
        <f t="shared" si="15"/>
        <v>6339.6215884067151</v>
      </c>
      <c r="P22" s="83">
        <f t="shared" si="16"/>
        <v>3941.317788406715</v>
      </c>
      <c r="Q22" s="155">
        <f t="shared" si="6"/>
        <v>47.580800000000004</v>
      </c>
      <c r="R22" s="148">
        <f t="shared" si="2"/>
        <v>633962.15884067153</v>
      </c>
    </row>
    <row r="23" spans="1:18" ht="29.25" customHeight="1" x14ac:dyDescent="0.4">
      <c r="A23" s="90"/>
      <c r="B23" s="42">
        <f t="shared" si="4"/>
        <v>44281</v>
      </c>
      <c r="C23" s="51">
        <v>13323.91</v>
      </c>
      <c r="D23" s="51">
        <v>2398.3038000000001</v>
      </c>
      <c r="E23" s="51">
        <v>3388.257804114</v>
      </c>
      <c r="F23" s="51"/>
      <c r="G23" s="51">
        <v>2893.091628357</v>
      </c>
      <c r="H23" s="51">
        <v>2.8594244817143215</v>
      </c>
      <c r="I23" s="51">
        <v>57.945031950000001</v>
      </c>
      <c r="J23" s="51"/>
      <c r="K23" s="51">
        <v>0.71236073700000002</v>
      </c>
      <c r="L23" s="51"/>
      <c r="M23" s="51"/>
      <c r="N23" s="51"/>
      <c r="O23" s="83">
        <f t="shared" si="15"/>
        <v>6342.8662496397146</v>
      </c>
      <c r="P23" s="83">
        <f t="shared" si="16"/>
        <v>3944.5624496397145</v>
      </c>
      <c r="Q23" s="155">
        <f t="shared" si="6"/>
        <v>47.6051</v>
      </c>
      <c r="R23" s="148">
        <f t="shared" si="2"/>
        <v>634286.62496397144</v>
      </c>
    </row>
    <row r="24" spans="1:18" ht="29.25" customHeight="1" x14ac:dyDescent="0.4">
      <c r="A24" s="90"/>
      <c r="B24" s="42" t="s">
        <v>4</v>
      </c>
      <c r="C24" s="51">
        <v>0</v>
      </c>
      <c r="D24" s="51">
        <f>SUM(D10:D23)</f>
        <v>33576.253200000006</v>
      </c>
      <c r="E24" s="51">
        <f>SUM(E10:E23)</f>
        <v>44766.656221528006</v>
      </c>
      <c r="F24" s="51">
        <f>SUM(F10:F23)</f>
        <v>0</v>
      </c>
      <c r="G24" s="51">
        <f>SUM(G10:G23)</f>
        <v>40479.319796275988</v>
      </c>
      <c r="H24" s="51">
        <f>SUM(H10:H23)</f>
        <v>40.031942744000496</v>
      </c>
      <c r="I24" s="51">
        <f t="shared" ref="I24:O24" si="17">SUM(I10:I23)</f>
        <v>965.76893681900026</v>
      </c>
      <c r="J24" s="51">
        <f t="shared" si="17"/>
        <v>0</v>
      </c>
      <c r="K24" s="51">
        <f t="shared" si="17"/>
        <v>32.911947437999991</v>
      </c>
      <c r="L24" s="51">
        <f t="shared" si="17"/>
        <v>0</v>
      </c>
      <c r="M24" s="51">
        <f t="shared" si="17"/>
        <v>0</v>
      </c>
      <c r="N24" s="51">
        <f t="shared" si="17"/>
        <v>0</v>
      </c>
      <c r="O24" s="83">
        <f t="shared" si="17"/>
        <v>86284.688844805001</v>
      </c>
      <c r="P24" s="83">
        <f>SUM(P10:P23)</f>
        <v>52708.435644804995</v>
      </c>
      <c r="Q24" s="155"/>
    </row>
    <row r="25" spans="1:18" ht="29.25" customHeight="1" x14ac:dyDescent="0.4">
      <c r="A25" s="90"/>
      <c r="B25" s="42" t="s">
        <v>3</v>
      </c>
      <c r="C25" s="51"/>
      <c r="D25" s="51">
        <f>AVERAGE(D10:D23)</f>
        <v>2398.3038000000006</v>
      </c>
      <c r="E25" s="51">
        <f>AVERAGE(E10:E23)</f>
        <v>3197.6183015377146</v>
      </c>
      <c r="F25" s="51">
        <v>0</v>
      </c>
      <c r="G25" s="51">
        <f>AVERAGE(G10:G23)</f>
        <v>2891.379985448285</v>
      </c>
      <c r="H25" s="51">
        <f t="shared" ref="H25:P25" si="18">AVERAGE(H10:H23)</f>
        <v>2.8594244817143211</v>
      </c>
      <c r="I25" s="51">
        <f t="shared" si="18"/>
        <v>68.983495487071451</v>
      </c>
      <c r="J25" s="51">
        <v>0</v>
      </c>
      <c r="K25" s="51">
        <f t="shared" si="18"/>
        <v>2.3508533884285709</v>
      </c>
      <c r="L25" s="51">
        <f t="shared" si="18"/>
        <v>0</v>
      </c>
      <c r="M25" s="51">
        <f t="shared" si="18"/>
        <v>0</v>
      </c>
      <c r="N25" s="51">
        <f t="shared" si="18"/>
        <v>0</v>
      </c>
      <c r="O25" s="82">
        <f t="shared" si="18"/>
        <v>6163.1920603432145</v>
      </c>
      <c r="P25" s="82">
        <f t="shared" si="18"/>
        <v>3764.8882603432139</v>
      </c>
      <c r="Q25" s="155"/>
    </row>
    <row r="26" spans="1:18" x14ac:dyDescent="0.4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18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56"/>
    </row>
    <row r="28" spans="1:18" x14ac:dyDescent="0.4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56"/>
    </row>
    <row r="29" spans="1:18" ht="27" thickBot="1" x14ac:dyDescent="0.45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63">
        <v>497816236.5</v>
      </c>
      <c r="L29" s="170" t="s">
        <v>207</v>
      </c>
      <c r="M29" s="1">
        <v>453467219.5</v>
      </c>
      <c r="N29" s="1"/>
      <c r="O29" s="1"/>
      <c r="P29" s="1"/>
      <c r="Q29" s="156"/>
    </row>
    <row r="30" spans="1:18" ht="27" thickBot="1" x14ac:dyDescent="0.45">
      <c r="B30" s="5"/>
      <c r="C30" s="1"/>
      <c r="D30" s="1"/>
      <c r="E30" s="1"/>
      <c r="F30" s="1"/>
      <c r="G30" s="1"/>
      <c r="H30" s="1"/>
      <c r="I30" s="1"/>
      <c r="J30" s="1"/>
      <c r="K30" s="163">
        <v>120424500</v>
      </c>
      <c r="L30" s="170" t="s">
        <v>208</v>
      </c>
      <c r="M30" s="1">
        <v>124750130</v>
      </c>
      <c r="N30" s="22" t="s">
        <v>35</v>
      </c>
      <c r="O30" s="22"/>
      <c r="P30" s="22"/>
      <c r="Q30" s="156"/>
    </row>
    <row r="31" spans="1:18" ht="27" thickBot="1" x14ac:dyDescent="0.45">
      <c r="B31" s="5"/>
      <c r="C31" s="1"/>
      <c r="D31" s="74"/>
      <c r="E31" s="1"/>
      <c r="F31" s="1"/>
      <c r="G31" s="1"/>
      <c r="H31" s="22"/>
      <c r="I31" s="22"/>
      <c r="J31" s="22"/>
      <c r="K31" s="163">
        <v>222230</v>
      </c>
      <c r="L31" s="170" t="s">
        <v>209</v>
      </c>
      <c r="M31" s="22">
        <v>1270230</v>
      </c>
      <c r="N31" s="22"/>
      <c r="O31" s="22"/>
      <c r="P31" s="22"/>
      <c r="Q31" s="156"/>
    </row>
    <row r="32" spans="1:18" x14ac:dyDescent="0.4">
      <c r="B32" s="5"/>
      <c r="C32" s="1"/>
      <c r="D32" s="1"/>
      <c r="E32" s="1"/>
      <c r="F32" s="1"/>
      <c r="G32" s="1"/>
      <c r="H32" s="22"/>
      <c r="I32" s="22"/>
      <c r="J32" s="22"/>
      <c r="K32" s="145">
        <f>SUM(K29:K31)</f>
        <v>618462966.5</v>
      </c>
      <c r="L32" s="22"/>
      <c r="M32" s="22">
        <f>SUM(M29:M31)</f>
        <v>579487579.5</v>
      </c>
      <c r="N32" s="22"/>
      <c r="O32" s="22"/>
      <c r="P32" s="22"/>
    </row>
    <row r="33" spans="2:16" x14ac:dyDescent="0.4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145">
        <f>K32/10^7</f>
        <v>61.846296649999999</v>
      </c>
      <c r="L33" s="22"/>
      <c r="M33" s="22">
        <f>M32/10^7</f>
        <v>57.948757950000001</v>
      </c>
      <c r="N33" s="22"/>
      <c r="O33" s="22"/>
      <c r="P33" s="22"/>
    </row>
    <row r="34" spans="2:16" x14ac:dyDescent="0.4">
      <c r="B34" s="5" t="s">
        <v>8</v>
      </c>
      <c r="H34" s="144"/>
      <c r="N34" s="22" t="s">
        <v>10</v>
      </c>
    </row>
    <row r="35" spans="2:16" x14ac:dyDescent="0.4">
      <c r="B35" s="14"/>
      <c r="H35" s="144"/>
    </row>
    <row r="36" spans="2:16" x14ac:dyDescent="0.4">
      <c r="B36" s="14"/>
      <c r="H36" s="144"/>
    </row>
    <row r="37" spans="2:16" x14ac:dyDescent="0.4">
      <c r="B37" s="14"/>
      <c r="H37" s="88"/>
      <c r="I37" s="88"/>
    </row>
    <row r="38" spans="2:16" x14ac:dyDescent="0.4">
      <c r="H38" s="88"/>
      <c r="I38" s="88"/>
    </row>
    <row r="39" spans="2:16" x14ac:dyDescent="0.4">
      <c r="H39" s="88"/>
      <c r="I39" s="88"/>
    </row>
    <row r="40" spans="2:16" x14ac:dyDescent="0.4">
      <c r="H40" s="88"/>
      <c r="I40" s="88"/>
    </row>
  </sheetData>
  <pageMargins left="0.7" right="0.7" top="0.75" bottom="0.75" header="0.3" footer="0.3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opLeftCell="D9" zoomScale="55" zoomScaleNormal="55" workbookViewId="0">
      <selection activeCell="O10" sqref="O10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34.570312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</cols>
  <sheetData>
    <row r="1" spans="1:18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18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58"/>
      <c r="M2" s="84"/>
      <c r="N2" s="85"/>
      <c r="O2" s="85"/>
      <c r="P2" s="85"/>
    </row>
    <row r="3" spans="1:18" x14ac:dyDescent="0.4">
      <c r="B3" s="45" t="s">
        <v>52</v>
      </c>
      <c r="C3" s="1"/>
      <c r="D3" s="1"/>
      <c r="E3" s="85"/>
      <c r="F3" s="8"/>
      <c r="G3" s="8"/>
      <c r="H3" s="8"/>
      <c r="I3" s="8"/>
      <c r="J3" s="8"/>
      <c r="K3" s="85">
        <v>15358607.369999999</v>
      </c>
      <c r="L3" s="85">
        <f>K3/10^7</f>
        <v>1.5358607369999999</v>
      </c>
      <c r="M3" s="8"/>
      <c r="N3" s="8"/>
      <c r="O3" s="8"/>
      <c r="P3" s="85"/>
    </row>
    <row r="4" spans="1:18" ht="22.5" customHeight="1" x14ac:dyDescent="0.45">
      <c r="B4" s="46" t="s">
        <v>13</v>
      </c>
      <c r="C4" s="17"/>
      <c r="D4" s="17"/>
      <c r="E4" s="15"/>
      <c r="F4" s="15"/>
      <c r="G4" s="47" t="s">
        <v>205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18" x14ac:dyDescent="0.4">
      <c r="B5" s="45" t="s">
        <v>50</v>
      </c>
      <c r="C5" s="1"/>
      <c r="D5" s="157"/>
      <c r="E5" s="158"/>
      <c r="F5" s="11"/>
      <c r="G5" s="11"/>
      <c r="H5" s="100"/>
      <c r="I5" s="100"/>
      <c r="J5" s="11"/>
      <c r="K5" s="86">
        <v>13624.09</v>
      </c>
      <c r="L5" s="86">
        <f>K5*18/100</f>
        <v>2452.3361999999997</v>
      </c>
      <c r="M5" s="2"/>
      <c r="N5" s="2"/>
      <c r="O5" s="2"/>
      <c r="P5" s="2"/>
      <c r="Q5" s="149"/>
    </row>
    <row r="6" spans="1:18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18" x14ac:dyDescent="0.4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18" s="33" customFormat="1" ht="126" customHeight="1" x14ac:dyDescent="0.25">
      <c r="B8" s="34" t="s">
        <v>21</v>
      </c>
      <c r="C8" s="164" t="s">
        <v>206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18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18" ht="29.25" customHeight="1" x14ac:dyDescent="0.4">
      <c r="B10" s="42">
        <v>44282</v>
      </c>
      <c r="C10" s="51">
        <v>13624.09</v>
      </c>
      <c r="D10" s="51">
        <v>2452.3361999999997</v>
      </c>
      <c r="E10" s="51">
        <v>3388.2495261220001</v>
      </c>
      <c r="F10" s="51"/>
      <c r="G10" s="51">
        <v>2893.354958034</v>
      </c>
      <c r="H10" s="51">
        <v>3.1208665941428251</v>
      </c>
      <c r="I10" s="51">
        <v>61.079195149999997</v>
      </c>
      <c r="J10" s="51"/>
      <c r="K10" s="51">
        <v>0.71236073700000002</v>
      </c>
      <c r="L10" s="51">
        <v>0</v>
      </c>
      <c r="M10" s="51">
        <v>0</v>
      </c>
      <c r="N10" s="51">
        <v>0</v>
      </c>
      <c r="O10" s="83">
        <f t="shared" ref="O10" si="0">SUM(E10:N10)</f>
        <v>6346.5169066371427</v>
      </c>
      <c r="P10" s="83">
        <f t="shared" ref="P10:P15" si="1">O10-D10</f>
        <v>3894.180706637143</v>
      </c>
      <c r="Q10" s="155">
        <f>ROUND((O10/C10%),4)</f>
        <v>46.583100000000002</v>
      </c>
      <c r="R10" s="148">
        <f t="shared" ref="R10:R23" si="2">(O10*10^7)/10^5</f>
        <v>634651.69066371431</v>
      </c>
    </row>
    <row r="11" spans="1:18" ht="29.25" customHeight="1" x14ac:dyDescent="0.4">
      <c r="B11" s="42">
        <f>B10+1</f>
        <v>44283</v>
      </c>
      <c r="C11" s="51">
        <v>13624.09</v>
      </c>
      <c r="D11" s="51">
        <v>2452.3361999999997</v>
      </c>
      <c r="E11" s="51">
        <v>3388.2412481300003</v>
      </c>
      <c r="F11" s="51"/>
      <c r="G11" s="51">
        <v>2893.6182877109995</v>
      </c>
      <c r="H11" s="51">
        <v>3.1208665941428251</v>
      </c>
      <c r="I11" s="51">
        <v>63.600374549999998</v>
      </c>
      <c r="J11" s="51"/>
      <c r="K11" s="51">
        <v>0.71236073700000002</v>
      </c>
      <c r="L11" s="51">
        <v>0</v>
      </c>
      <c r="M11" s="51">
        <v>0</v>
      </c>
      <c r="N11" s="51">
        <v>0</v>
      </c>
      <c r="O11" s="83">
        <f t="shared" ref="O11" si="3">SUM(E11:N11)</f>
        <v>6349.2931377221439</v>
      </c>
      <c r="P11" s="83">
        <f t="shared" si="1"/>
        <v>3896.9569377221442</v>
      </c>
      <c r="Q11" s="155">
        <f>ROUND((O11/C11%),4)</f>
        <v>46.603400000000001</v>
      </c>
      <c r="R11" s="148">
        <f t="shared" si="2"/>
        <v>634929.31377221434</v>
      </c>
    </row>
    <row r="12" spans="1:18" ht="29.25" customHeight="1" x14ac:dyDescent="0.4">
      <c r="B12" s="42">
        <f t="shared" ref="B12:B23" si="4">B11+1</f>
        <v>44284</v>
      </c>
      <c r="C12" s="51">
        <v>13624.09</v>
      </c>
      <c r="D12" s="51">
        <v>2452.3361999999997</v>
      </c>
      <c r="E12" s="51">
        <v>3388.2329701379999</v>
      </c>
      <c r="F12" s="51"/>
      <c r="G12" s="51">
        <v>2893.881617388</v>
      </c>
      <c r="H12" s="51">
        <v>3.1208665941428251</v>
      </c>
      <c r="I12" s="51">
        <v>59.473179049999999</v>
      </c>
      <c r="J12" s="51"/>
      <c r="K12" s="51">
        <v>0.26036073700000001</v>
      </c>
      <c r="L12" s="51">
        <v>0</v>
      </c>
      <c r="M12" s="51">
        <v>0</v>
      </c>
      <c r="N12" s="51">
        <v>0</v>
      </c>
      <c r="O12" s="83">
        <f t="shared" ref="O12:O15" si="5">SUM(E12:N12)</f>
        <v>6344.9689939071432</v>
      </c>
      <c r="P12" s="83">
        <f t="shared" si="1"/>
        <v>3892.6327939071434</v>
      </c>
      <c r="Q12" s="155">
        <f t="shared" ref="Q12:Q23" si="6">ROUND((O12/C12%),4)</f>
        <v>46.5717</v>
      </c>
      <c r="R12" s="148">
        <f t="shared" si="2"/>
        <v>634496.89939071436</v>
      </c>
    </row>
    <row r="13" spans="1:18" ht="29.25" customHeight="1" x14ac:dyDescent="0.4">
      <c r="B13" s="42">
        <f t="shared" si="4"/>
        <v>44285</v>
      </c>
      <c r="C13" s="51">
        <v>13624.09</v>
      </c>
      <c r="D13" s="51">
        <v>2452.3361999999997</v>
      </c>
      <c r="E13" s="51">
        <v>3836.3873588130004</v>
      </c>
      <c r="F13" s="51"/>
      <c r="G13" s="51">
        <v>2844.1403065049999</v>
      </c>
      <c r="H13" s="51">
        <v>3.1208665941428251</v>
      </c>
      <c r="I13" s="51">
        <v>58.047900149999997</v>
      </c>
      <c r="J13" s="51"/>
      <c r="K13" s="51">
        <v>0.77386073700000002</v>
      </c>
      <c r="L13" s="51">
        <v>0</v>
      </c>
      <c r="M13" s="51">
        <v>0</v>
      </c>
      <c r="N13" s="51">
        <v>0</v>
      </c>
      <c r="O13" s="83">
        <f t="shared" si="5"/>
        <v>6742.4702927991439</v>
      </c>
      <c r="P13" s="83">
        <f t="shared" si="1"/>
        <v>4290.1340927991441</v>
      </c>
      <c r="Q13" s="155">
        <f t="shared" si="6"/>
        <v>49.4893</v>
      </c>
      <c r="R13" s="148">
        <f t="shared" si="2"/>
        <v>674247.02927991445</v>
      </c>
    </row>
    <row r="14" spans="1:18" ht="29.25" customHeight="1" x14ac:dyDescent="0.4">
      <c r="B14" s="42">
        <f t="shared" si="4"/>
        <v>44286</v>
      </c>
      <c r="C14" s="51">
        <v>13624.09</v>
      </c>
      <c r="D14" s="51">
        <v>2452.3361999999997</v>
      </c>
      <c r="E14" s="51">
        <v>3486.3790808210006</v>
      </c>
      <c r="F14" s="51"/>
      <c r="G14" s="51">
        <v>2844.3989956229998</v>
      </c>
      <c r="H14" s="51">
        <v>3.1208665941428251</v>
      </c>
      <c r="I14" s="51">
        <v>61.548729549999997</v>
      </c>
      <c r="J14" s="51"/>
      <c r="K14" s="51">
        <v>1.5358607369999999</v>
      </c>
      <c r="L14" s="51">
        <v>0</v>
      </c>
      <c r="M14" s="51">
        <v>0</v>
      </c>
      <c r="N14" s="51">
        <v>0</v>
      </c>
      <c r="O14" s="83">
        <f t="shared" si="5"/>
        <v>6396.9835333251431</v>
      </c>
      <c r="P14" s="83">
        <f t="shared" si="1"/>
        <v>3944.6473333251433</v>
      </c>
      <c r="Q14" s="155">
        <f t="shared" si="6"/>
        <v>46.953499999999998</v>
      </c>
      <c r="R14" s="148">
        <f t="shared" si="2"/>
        <v>639698.35333251429</v>
      </c>
    </row>
    <row r="15" spans="1:18" ht="29.25" customHeight="1" x14ac:dyDescent="0.4">
      <c r="A15" s="90"/>
      <c r="B15" s="42">
        <f t="shared" si="4"/>
        <v>44287</v>
      </c>
      <c r="C15" s="51">
        <v>13624.09</v>
      </c>
      <c r="D15" s="51">
        <v>2452.3361999999997</v>
      </c>
      <c r="E15" s="51">
        <v>3679.3708028290002</v>
      </c>
      <c r="G15" s="51">
        <v>2594.6368742999998</v>
      </c>
      <c r="H15" s="51">
        <v>3.1208665941428251</v>
      </c>
      <c r="I15" s="51">
        <v>61.473249950000003</v>
      </c>
      <c r="J15" s="51"/>
      <c r="K15" s="51">
        <v>1.5358607369999999</v>
      </c>
      <c r="L15" s="51">
        <v>0</v>
      </c>
      <c r="M15" s="51">
        <v>0</v>
      </c>
      <c r="N15" s="51">
        <v>0</v>
      </c>
      <c r="O15" s="83">
        <f t="shared" si="5"/>
        <v>6340.1376544101431</v>
      </c>
      <c r="P15" s="83">
        <f t="shared" si="1"/>
        <v>3887.8014544101434</v>
      </c>
      <c r="Q15" s="155">
        <f t="shared" si="6"/>
        <v>46.536200000000001</v>
      </c>
      <c r="R15" s="148">
        <f t="shared" si="2"/>
        <v>634013.76544101432</v>
      </c>
    </row>
    <row r="16" spans="1:18" ht="29.25" customHeight="1" x14ac:dyDescent="0.4">
      <c r="A16" s="90"/>
      <c r="B16" s="42">
        <f t="shared" si="4"/>
        <v>44288</v>
      </c>
      <c r="C16" s="51">
        <v>13624.09</v>
      </c>
      <c r="D16" s="51">
        <v>2452.3361999999997</v>
      </c>
      <c r="E16" s="51">
        <v>3777.3625248369995</v>
      </c>
      <c r="F16" s="51"/>
      <c r="G16" s="51">
        <v>2594.8747529789998</v>
      </c>
      <c r="H16" s="51">
        <v>3.1208665941428251</v>
      </c>
      <c r="I16" s="51">
        <v>61.779334149999997</v>
      </c>
      <c r="J16" s="51"/>
      <c r="K16" s="51">
        <v>1.5669970369999999</v>
      </c>
      <c r="L16" s="51">
        <v>0</v>
      </c>
      <c r="M16" s="51">
        <v>0</v>
      </c>
      <c r="N16" s="51">
        <v>0</v>
      </c>
      <c r="O16" s="83">
        <f t="shared" ref="O16:O18" si="7">SUM(E16:N16)</f>
        <v>6438.7044755971419</v>
      </c>
      <c r="P16" s="83">
        <f t="shared" ref="P16:P18" si="8">O16-D16</f>
        <v>3986.3682755971422</v>
      </c>
      <c r="Q16" s="155">
        <f t="shared" si="6"/>
        <v>47.259700000000002</v>
      </c>
      <c r="R16" s="148">
        <f t="shared" si="2"/>
        <v>643870.4475597142</v>
      </c>
    </row>
    <row r="17" spans="1:18" ht="29.25" customHeight="1" x14ac:dyDescent="0.4">
      <c r="A17" s="90"/>
      <c r="B17" s="42">
        <f t="shared" si="4"/>
        <v>44289</v>
      </c>
      <c r="C17" s="51">
        <v>13624.09</v>
      </c>
      <c r="D17" s="51">
        <v>2452.3361999999997</v>
      </c>
      <c r="E17" s="51">
        <v>3912.3542468449996</v>
      </c>
      <c r="F17" s="51"/>
      <c r="G17" s="51">
        <v>2595.1126316569994</v>
      </c>
      <c r="H17" s="51">
        <v>3.1208665941428251</v>
      </c>
      <c r="I17" s="51">
        <v>61.884801549999999</v>
      </c>
      <c r="J17" s="51"/>
      <c r="K17" s="51">
        <v>1.9939660370000001</v>
      </c>
      <c r="L17" s="51">
        <v>0</v>
      </c>
      <c r="M17" s="51">
        <v>0</v>
      </c>
      <c r="N17" s="51">
        <v>0</v>
      </c>
      <c r="O17" s="83">
        <f t="shared" si="7"/>
        <v>6574.4665126831414</v>
      </c>
      <c r="P17" s="83">
        <f t="shared" si="8"/>
        <v>4122.1303126831417</v>
      </c>
      <c r="Q17" s="155">
        <f t="shared" si="6"/>
        <v>48.2562</v>
      </c>
      <c r="R17" s="148">
        <f t="shared" si="2"/>
        <v>657446.6512683141</v>
      </c>
    </row>
    <row r="18" spans="1:18" ht="29.25" customHeight="1" x14ac:dyDescent="0.4">
      <c r="A18" s="90"/>
      <c r="B18" s="42">
        <f t="shared" si="4"/>
        <v>44290</v>
      </c>
      <c r="C18" s="51">
        <v>13624.09</v>
      </c>
      <c r="D18" s="51">
        <v>2452.3361999999997</v>
      </c>
      <c r="E18" s="51">
        <v>3912.3459688529997</v>
      </c>
      <c r="F18" s="51"/>
      <c r="G18" s="51">
        <v>2595.3505103359998</v>
      </c>
      <c r="H18" s="51">
        <v>3.1208665941428251</v>
      </c>
      <c r="I18" s="51">
        <v>61.196121550000001</v>
      </c>
      <c r="J18" s="51"/>
      <c r="K18" s="51">
        <v>1.9939660370000001</v>
      </c>
      <c r="L18" s="51">
        <v>0</v>
      </c>
      <c r="M18" s="51">
        <v>0</v>
      </c>
      <c r="N18" s="51">
        <v>0</v>
      </c>
      <c r="O18" s="83">
        <f t="shared" si="7"/>
        <v>6574.0074333701423</v>
      </c>
      <c r="P18" s="83">
        <f t="shared" si="8"/>
        <v>4121.6712333701425</v>
      </c>
      <c r="Q18" s="155">
        <f t="shared" si="6"/>
        <v>48.252800000000001</v>
      </c>
      <c r="R18" s="148">
        <f t="shared" si="2"/>
        <v>657400.74333701422</v>
      </c>
    </row>
    <row r="19" spans="1:18" ht="29.25" customHeight="1" x14ac:dyDescent="0.4">
      <c r="A19" s="90"/>
      <c r="B19" s="42">
        <f t="shared" si="4"/>
        <v>44291</v>
      </c>
      <c r="C19" s="51">
        <v>13624.09</v>
      </c>
      <c r="D19" s="51">
        <v>2452.3361999999997</v>
      </c>
      <c r="E19" s="51">
        <v>4074.8466908609998</v>
      </c>
      <c r="F19" s="51"/>
      <c r="G19" s="51">
        <v>2595.5883890119999</v>
      </c>
      <c r="H19" s="51">
        <v>3.1208665941428251</v>
      </c>
      <c r="I19" s="51">
        <v>65.598424550000004</v>
      </c>
      <c r="J19" s="51"/>
      <c r="K19" s="51">
        <v>0.46979462100000002</v>
      </c>
      <c r="L19" s="51">
        <v>0</v>
      </c>
      <c r="M19" s="51">
        <v>0</v>
      </c>
      <c r="N19" s="51">
        <v>0</v>
      </c>
      <c r="O19" s="83">
        <f t="shared" ref="O19" si="9">SUM(E19:N19)</f>
        <v>6739.6241656381426</v>
      </c>
      <c r="P19" s="83">
        <f t="shared" ref="P19" si="10">O19-D19</f>
        <v>4287.2879656381429</v>
      </c>
      <c r="Q19" s="155">
        <f t="shared" si="6"/>
        <v>49.468400000000003</v>
      </c>
      <c r="R19" s="148">
        <f t="shared" si="2"/>
        <v>673962.41656381427</v>
      </c>
    </row>
    <row r="20" spans="1:18" ht="29.25" customHeight="1" x14ac:dyDescent="0.4">
      <c r="A20" s="90"/>
      <c r="B20" s="42">
        <f t="shared" si="4"/>
        <v>44292</v>
      </c>
      <c r="C20" s="51">
        <v>13624.09</v>
      </c>
      <c r="D20" s="51">
        <v>2452.3361999999997</v>
      </c>
      <c r="E20" s="51">
        <v>4094.8384128690004</v>
      </c>
      <c r="F20" s="51"/>
      <c r="G20" s="51">
        <v>2595.8262676930003</v>
      </c>
      <c r="H20" s="51">
        <v>3.1208665941428251</v>
      </c>
      <c r="I20" s="51">
        <v>66.906291350000004</v>
      </c>
      <c r="J20" s="51"/>
      <c r="K20" s="51">
        <v>0.57294836999999998</v>
      </c>
      <c r="L20" s="51">
        <v>0</v>
      </c>
      <c r="M20" s="51">
        <v>0</v>
      </c>
      <c r="N20" s="51">
        <v>0</v>
      </c>
      <c r="O20" s="83">
        <f t="shared" ref="O20" si="11">SUM(E20:N20)</f>
        <v>6761.2647868761433</v>
      </c>
      <c r="P20" s="83">
        <f t="shared" ref="P20" si="12">O20-D20</f>
        <v>4308.9285868761435</v>
      </c>
      <c r="Q20" s="155">
        <f t="shared" si="6"/>
        <v>49.627299999999998</v>
      </c>
      <c r="R20" s="148">
        <f t="shared" si="2"/>
        <v>676126.47868761432</v>
      </c>
    </row>
    <row r="21" spans="1:18" ht="29.25" customHeight="1" x14ac:dyDescent="0.4">
      <c r="A21" s="90"/>
      <c r="B21" s="42">
        <f t="shared" si="4"/>
        <v>44293</v>
      </c>
      <c r="C21" s="51">
        <v>13624.09</v>
      </c>
      <c r="D21" s="51">
        <v>2452.3361999999997</v>
      </c>
      <c r="E21" s="51">
        <v>3972.8301348769996</v>
      </c>
      <c r="F21" s="51"/>
      <c r="G21" s="51">
        <v>2596.0641463710003</v>
      </c>
      <c r="H21" s="51">
        <v>3.1208665941428251</v>
      </c>
      <c r="I21" s="51">
        <v>68.298800349999993</v>
      </c>
      <c r="J21" s="51"/>
      <c r="K21" s="51">
        <v>2.2050383629999999</v>
      </c>
      <c r="L21" s="51">
        <v>0</v>
      </c>
      <c r="M21" s="51">
        <v>0</v>
      </c>
      <c r="N21" s="51">
        <v>0</v>
      </c>
      <c r="O21" s="83">
        <f t="shared" ref="O21" si="13">SUM(E21:N21)</f>
        <v>6642.5189865551438</v>
      </c>
      <c r="P21" s="83">
        <f t="shared" ref="P21" si="14">O21-D21</f>
        <v>4190.182786555144</v>
      </c>
      <c r="Q21" s="155">
        <f>ROUND((O21/C21%),4)</f>
        <v>48.755699999999997</v>
      </c>
      <c r="R21" s="148">
        <f t="shared" si="2"/>
        <v>664251.89865551435</v>
      </c>
    </row>
    <row r="22" spans="1:18" ht="29.25" customHeight="1" x14ac:dyDescent="0.4">
      <c r="A22" s="90"/>
      <c r="B22" s="42">
        <f t="shared" si="4"/>
        <v>44294</v>
      </c>
      <c r="C22" s="51">
        <v>13624.09</v>
      </c>
      <c r="D22" s="51">
        <v>2452.3361999999997</v>
      </c>
      <c r="E22" s="51">
        <v>3937.3027318850004</v>
      </c>
      <c r="F22" s="51"/>
      <c r="G22" s="51">
        <v>2596.3020250499994</v>
      </c>
      <c r="H22" s="51">
        <v>3.1208665941428251</v>
      </c>
      <c r="I22" s="51">
        <v>68.119688850000003</v>
      </c>
      <c r="J22" s="51"/>
      <c r="K22" s="51">
        <v>1.411898868</v>
      </c>
      <c r="L22" s="51">
        <v>0</v>
      </c>
      <c r="M22" s="51">
        <v>0</v>
      </c>
      <c r="N22" s="51">
        <v>0</v>
      </c>
      <c r="O22" s="83">
        <f t="shared" ref="O22:O23" si="15">SUM(E22:N22)</f>
        <v>6606.2572112471425</v>
      </c>
      <c r="P22" s="83">
        <f t="shared" ref="P22:P23" si="16">O22-D22</f>
        <v>4153.9210112471428</v>
      </c>
      <c r="Q22" s="155">
        <f t="shared" si="6"/>
        <v>48.4895</v>
      </c>
      <c r="R22" s="148">
        <f t="shared" si="2"/>
        <v>660625.72112471424</v>
      </c>
    </row>
    <row r="23" spans="1:18" ht="29.25" customHeight="1" x14ac:dyDescent="0.4">
      <c r="A23" s="90"/>
      <c r="B23" s="42">
        <f t="shared" si="4"/>
        <v>44295</v>
      </c>
      <c r="C23" s="51">
        <v>13624.09</v>
      </c>
      <c r="D23" s="51">
        <v>2452.3361999999997</v>
      </c>
      <c r="E23" s="51">
        <v>3906.4419538930001</v>
      </c>
      <c r="F23" s="51"/>
      <c r="G23" s="51">
        <v>2601.4994581710002</v>
      </c>
      <c r="H23" s="51">
        <v>3.1208665941428251</v>
      </c>
      <c r="I23" s="51">
        <v>66.940474949999995</v>
      </c>
      <c r="J23" s="51"/>
      <c r="K23" s="51">
        <v>2.3187283270000001</v>
      </c>
      <c r="L23" s="51"/>
      <c r="M23" s="51"/>
      <c r="N23" s="51"/>
      <c r="O23" s="83">
        <f t="shared" si="15"/>
        <v>6580.3214819351433</v>
      </c>
      <c r="P23" s="83">
        <f t="shared" si="16"/>
        <v>4127.9852819351436</v>
      </c>
      <c r="Q23" s="155">
        <f t="shared" si="6"/>
        <v>48.299199999999999</v>
      </c>
      <c r="R23" s="148">
        <f t="shared" si="2"/>
        <v>658032.14819351432</v>
      </c>
    </row>
    <row r="24" spans="1:18" ht="29.25" customHeight="1" x14ac:dyDescent="0.4">
      <c r="A24" s="90"/>
      <c r="B24" s="42" t="s">
        <v>4</v>
      </c>
      <c r="C24" s="51">
        <v>0</v>
      </c>
      <c r="D24" s="51">
        <f>SUM(D10:D23)</f>
        <v>34332.706799999985</v>
      </c>
      <c r="E24" s="51">
        <f>SUM(E10:E23)</f>
        <v>52755.183651773004</v>
      </c>
      <c r="F24" s="51">
        <f>SUM(F10:F23)</f>
        <v>0</v>
      </c>
      <c r="G24" s="51">
        <f>SUM(G10:G23)</f>
        <v>37734.649220829997</v>
      </c>
      <c r="H24" s="51">
        <f>SUM(H10:H23)</f>
        <v>43.692132317999551</v>
      </c>
      <c r="I24" s="51">
        <f t="shared" ref="I24:O24" si="17">SUM(I10:I23)</f>
        <v>885.94656569999995</v>
      </c>
      <c r="J24" s="51">
        <f t="shared" si="17"/>
        <v>0</v>
      </c>
      <c r="K24" s="51">
        <f t="shared" si="17"/>
        <v>18.064002082000002</v>
      </c>
      <c r="L24" s="51">
        <f t="shared" si="17"/>
        <v>0</v>
      </c>
      <c r="M24" s="51">
        <f t="shared" si="17"/>
        <v>0</v>
      </c>
      <c r="N24" s="51">
        <f t="shared" si="17"/>
        <v>0</v>
      </c>
      <c r="O24" s="83">
        <f t="shared" si="17"/>
        <v>91437.535572702982</v>
      </c>
      <c r="P24" s="83">
        <f>SUM(P10:P23)</f>
        <v>57104.828772703004</v>
      </c>
      <c r="Q24" s="155"/>
    </row>
    <row r="25" spans="1:18" ht="29.25" customHeight="1" x14ac:dyDescent="0.4">
      <c r="A25" s="90"/>
      <c r="B25" s="42" t="s">
        <v>3</v>
      </c>
      <c r="C25" s="51"/>
      <c r="D25" s="51">
        <f>AVERAGE(D10:D23)</f>
        <v>2452.3361999999988</v>
      </c>
      <c r="E25" s="51">
        <f>AVERAGE(E10:E23)</f>
        <v>3768.2274036980716</v>
      </c>
      <c r="F25" s="51">
        <v>0</v>
      </c>
      <c r="G25" s="51">
        <f>AVERAGE(G10:G23)</f>
        <v>2695.3320872021427</v>
      </c>
      <c r="H25" s="51">
        <f t="shared" ref="H25:P25" si="18">AVERAGE(H10:H23)</f>
        <v>3.1208665941428251</v>
      </c>
      <c r="I25" s="51">
        <f t="shared" si="18"/>
        <v>63.281897549999996</v>
      </c>
      <c r="J25" s="51">
        <v>0</v>
      </c>
      <c r="K25" s="51">
        <f t="shared" si="18"/>
        <v>1.290285863</v>
      </c>
      <c r="L25" s="51">
        <f t="shared" si="18"/>
        <v>0</v>
      </c>
      <c r="M25" s="51">
        <f t="shared" si="18"/>
        <v>0</v>
      </c>
      <c r="N25" s="51">
        <f t="shared" si="18"/>
        <v>0</v>
      </c>
      <c r="O25" s="82">
        <f t="shared" si="18"/>
        <v>6531.252540907356</v>
      </c>
      <c r="P25" s="82">
        <f t="shared" si="18"/>
        <v>4078.9163409073576</v>
      </c>
      <c r="Q25" s="155"/>
    </row>
    <row r="26" spans="1:18" x14ac:dyDescent="0.4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18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56"/>
    </row>
    <row r="28" spans="1:18" x14ac:dyDescent="0.4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56"/>
    </row>
    <row r="29" spans="1:18" ht="27" thickBot="1" x14ac:dyDescent="0.45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71">
        <v>557744780.5</v>
      </c>
      <c r="M29" s="1"/>
      <c r="N29" s="1"/>
      <c r="O29" s="1"/>
      <c r="P29" s="1"/>
      <c r="Q29" s="156"/>
    </row>
    <row r="30" spans="1:18" ht="27" thickBot="1" x14ac:dyDescent="0.45">
      <c r="B30" s="5"/>
      <c r="C30" s="1"/>
      <c r="D30" s="1"/>
      <c r="E30" s="1"/>
      <c r="F30" s="1"/>
      <c r="G30" s="1"/>
      <c r="H30" s="1"/>
      <c r="I30" s="1"/>
      <c r="J30" s="1"/>
      <c r="K30" s="171">
        <v>121387400</v>
      </c>
      <c r="M30" s="1"/>
      <c r="N30" s="22" t="s">
        <v>35</v>
      </c>
      <c r="O30" s="22"/>
      <c r="P30" s="22"/>
      <c r="Q30" s="156"/>
    </row>
    <row r="31" spans="1:18" ht="27" thickBot="1" x14ac:dyDescent="0.45">
      <c r="B31" s="5"/>
      <c r="C31" s="1"/>
      <c r="D31" s="74"/>
      <c r="E31" s="1"/>
      <c r="F31" s="1"/>
      <c r="G31" s="1"/>
      <c r="H31" s="22"/>
      <c r="I31" s="22"/>
      <c r="J31" s="22"/>
      <c r="K31" s="171">
        <v>2064708</v>
      </c>
      <c r="M31" s="22"/>
      <c r="N31" s="22"/>
      <c r="O31" s="22"/>
      <c r="P31" s="22"/>
      <c r="Q31" s="156"/>
    </row>
    <row r="32" spans="1:18" x14ac:dyDescent="0.4">
      <c r="B32" s="5"/>
      <c r="C32" s="1"/>
      <c r="D32" s="1"/>
      <c r="E32" s="1"/>
      <c r="F32" s="1"/>
      <c r="G32" s="1"/>
      <c r="H32" s="22"/>
      <c r="I32" s="22"/>
      <c r="J32" s="22"/>
      <c r="K32" s="145">
        <f>SUM(K29:K31)</f>
        <v>681196888.5</v>
      </c>
      <c r="M32" s="22"/>
      <c r="N32" s="22"/>
      <c r="O32" s="22"/>
      <c r="P32" s="22"/>
    </row>
    <row r="33" spans="2:16" x14ac:dyDescent="0.4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145">
        <f>K32/10^7</f>
        <v>68.119688850000003</v>
      </c>
      <c r="L33">
        <f>L32/10^7</f>
        <v>0</v>
      </c>
      <c r="M33" s="22"/>
      <c r="N33" s="22"/>
      <c r="O33" s="22"/>
      <c r="P33" s="22"/>
    </row>
    <row r="34" spans="2:16" x14ac:dyDescent="0.4">
      <c r="B34" s="5" t="s">
        <v>8</v>
      </c>
      <c r="H34" s="144"/>
      <c r="N34" s="22" t="s">
        <v>10</v>
      </c>
    </row>
    <row r="35" spans="2:16" x14ac:dyDescent="0.4">
      <c r="B35" s="14"/>
      <c r="H35" s="144"/>
      <c r="K35">
        <v>501915191.5</v>
      </c>
    </row>
    <row r="36" spans="2:16" x14ac:dyDescent="0.4">
      <c r="B36" s="14"/>
      <c r="H36" s="144"/>
      <c r="K36">
        <v>112732600</v>
      </c>
    </row>
    <row r="37" spans="2:16" x14ac:dyDescent="0.4">
      <c r="B37" s="14"/>
      <c r="H37" s="88"/>
      <c r="I37" s="88"/>
      <c r="K37">
        <v>84708</v>
      </c>
    </row>
    <row r="38" spans="2:16" x14ac:dyDescent="0.4">
      <c r="H38" s="88"/>
      <c r="I38" s="88"/>
      <c r="K38">
        <f>SUM(K35:K37)/10^7</f>
        <v>61.473249950000003</v>
      </c>
    </row>
    <row r="39" spans="2:16" x14ac:dyDescent="0.4">
      <c r="H39" s="88"/>
      <c r="I39" s="88"/>
    </row>
    <row r="40" spans="2:16" x14ac:dyDescent="0.4">
      <c r="H40" s="88"/>
      <c r="I40" s="88"/>
    </row>
  </sheetData>
  <pageMargins left="0.7" right="0.7" top="0.75" bottom="0.75" header="0.3" footer="0.3"/>
  <pageSetup paperSize="9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opLeftCell="H13" zoomScale="55" zoomScaleNormal="55" workbookViewId="0">
      <selection activeCell="U25" sqref="U25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34.570312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</cols>
  <sheetData>
    <row r="1" spans="1:22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22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58"/>
      <c r="M2" s="84"/>
      <c r="N2" s="85"/>
      <c r="O2" s="85"/>
      <c r="P2" s="85"/>
    </row>
    <row r="3" spans="1:22" x14ac:dyDescent="0.4">
      <c r="B3" s="45" t="s">
        <v>52</v>
      </c>
      <c r="C3" s="1"/>
      <c r="D3" s="74">
        <f>C10*18/100</f>
        <v>2545.2467999999999</v>
      </c>
      <c r="E3" s="85"/>
      <c r="F3" s="8"/>
      <c r="G3" s="8"/>
      <c r="H3" s="8"/>
      <c r="I3" s="8"/>
      <c r="J3" s="8"/>
      <c r="K3" s="85">
        <v>15358607.369999999</v>
      </c>
      <c r="L3" s="85">
        <f>K3/10^7</f>
        <v>1.5358607369999999</v>
      </c>
      <c r="M3" s="8"/>
      <c r="N3" s="8"/>
      <c r="O3" s="8"/>
      <c r="P3" s="85"/>
    </row>
    <row r="4" spans="1:22" ht="22.5" customHeight="1" x14ac:dyDescent="0.45">
      <c r="B4" s="46" t="s">
        <v>13</v>
      </c>
      <c r="C4" s="17"/>
      <c r="D4" s="17"/>
      <c r="E4" s="15"/>
      <c r="F4" s="15"/>
      <c r="G4" s="47" t="s">
        <v>211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22" x14ac:dyDescent="0.4">
      <c r="B5" s="45" t="s">
        <v>50</v>
      </c>
      <c r="C5" s="1"/>
      <c r="D5" s="157"/>
      <c r="E5" s="158"/>
      <c r="F5" s="11"/>
      <c r="G5" s="11"/>
      <c r="H5" s="100"/>
      <c r="I5" s="100"/>
      <c r="J5" s="11"/>
      <c r="K5" s="86">
        <v>14140.26</v>
      </c>
      <c r="L5" s="86">
        <f>K5*18/100</f>
        <v>2545.2467999999999</v>
      </c>
      <c r="M5" s="2"/>
      <c r="N5" s="2"/>
      <c r="O5" s="2"/>
      <c r="P5" s="2"/>
      <c r="Q5" s="149"/>
    </row>
    <row r="6" spans="1:22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22" x14ac:dyDescent="0.4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22" s="33" customFormat="1" ht="126" customHeight="1" x14ac:dyDescent="0.25">
      <c r="B8" s="34" t="s">
        <v>21</v>
      </c>
      <c r="C8" s="164" t="s">
        <v>210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22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22" ht="29.25" customHeight="1" x14ac:dyDescent="0.4">
      <c r="B10" s="42">
        <v>44296</v>
      </c>
      <c r="C10" s="51">
        <v>14140.26</v>
      </c>
      <c r="D10" s="51">
        <v>2545.2467999999999</v>
      </c>
      <c r="E10" s="51">
        <v>3906.4336759009993</v>
      </c>
      <c r="F10" s="51">
        <v>0</v>
      </c>
      <c r="G10" s="51">
        <v>2601.7377912950005</v>
      </c>
      <c r="H10" s="51">
        <v>3.5517428129999109</v>
      </c>
      <c r="I10" s="51">
        <v>65.940089349999994</v>
      </c>
      <c r="J10" s="51">
        <v>0</v>
      </c>
      <c r="K10" s="51">
        <v>2.3187283270000001</v>
      </c>
      <c r="L10" s="51">
        <v>0</v>
      </c>
      <c r="M10" s="51">
        <v>0</v>
      </c>
      <c r="N10" s="51">
        <v>0</v>
      </c>
      <c r="O10" s="83">
        <f t="shared" ref="O10" si="0">SUM(E10:N10)</f>
        <v>6579.9820276859991</v>
      </c>
      <c r="P10" s="83">
        <f t="shared" ref="P10:P11" si="1">O10-D10</f>
        <v>4034.7352276859992</v>
      </c>
      <c r="Q10" s="155">
        <f>ROUND((O10/C10%),4)</f>
        <v>46.533700000000003</v>
      </c>
      <c r="R10" s="148">
        <f t="shared" ref="R10:R23" si="2">(O10*10^7)/10^5</f>
        <v>657998.20276859996</v>
      </c>
      <c r="S10">
        <v>65.940089349999994</v>
      </c>
      <c r="T10" t="b">
        <f>S10=I10</f>
        <v>1</v>
      </c>
      <c r="U10">
        <v>2.3187283270000001</v>
      </c>
      <c r="V10" t="b">
        <f>U10=K10</f>
        <v>1</v>
      </c>
    </row>
    <row r="11" spans="1:22" ht="29.25" customHeight="1" x14ac:dyDescent="0.4">
      <c r="B11" s="42">
        <f>B10+1</f>
        <v>44297</v>
      </c>
      <c r="C11" s="51">
        <v>14140.26</v>
      </c>
      <c r="D11" s="51">
        <v>2545.2467999999999</v>
      </c>
      <c r="E11" s="51">
        <v>3906.4253979089995</v>
      </c>
      <c r="F11" s="51">
        <v>0</v>
      </c>
      <c r="G11" s="51">
        <v>2601.9761244169999</v>
      </c>
      <c r="H11" s="51">
        <v>3.5517428129999109</v>
      </c>
      <c r="I11" s="51">
        <v>65.315049349999995</v>
      </c>
      <c r="J11" s="51">
        <v>0</v>
      </c>
      <c r="K11" s="51">
        <v>2.3187283270000001</v>
      </c>
      <c r="L11" s="51">
        <v>0</v>
      </c>
      <c r="M11" s="51">
        <v>0</v>
      </c>
      <c r="N11" s="51">
        <v>0</v>
      </c>
      <c r="O11" s="83">
        <f t="shared" ref="O11" si="3">SUM(E11:N11)</f>
        <v>6579.5870428159988</v>
      </c>
      <c r="P11" s="83">
        <f t="shared" si="1"/>
        <v>4034.3402428159989</v>
      </c>
      <c r="Q11" s="155">
        <f>ROUND((O11/C11%),4)</f>
        <v>46.530900000000003</v>
      </c>
      <c r="R11" s="148">
        <f t="shared" si="2"/>
        <v>657958.70428159984</v>
      </c>
      <c r="S11">
        <v>65.315049349999995</v>
      </c>
      <c r="T11" t="b">
        <f t="shared" ref="T11:T23" si="4">S11=I11</f>
        <v>1</v>
      </c>
      <c r="U11">
        <v>2.3187283270000001</v>
      </c>
      <c r="V11" t="b">
        <f t="shared" ref="V11:V23" si="5">U11=K11</f>
        <v>1</v>
      </c>
    </row>
    <row r="12" spans="1:22" ht="29.25" customHeight="1" x14ac:dyDescent="0.4">
      <c r="B12" s="42">
        <f t="shared" ref="B12:B23" si="6">B11+1</f>
        <v>44298</v>
      </c>
      <c r="C12" s="51">
        <v>14140.26</v>
      </c>
      <c r="D12" s="51">
        <v>2545.2467999999999</v>
      </c>
      <c r="E12" s="51">
        <v>3876.6137246590006</v>
      </c>
      <c r="F12" s="51">
        <v>0</v>
      </c>
      <c r="G12" s="51">
        <v>2602.2144575399998</v>
      </c>
      <c r="H12" s="51">
        <v>3.5517428129999109</v>
      </c>
      <c r="I12" s="51">
        <v>79.769029549999999</v>
      </c>
      <c r="J12" s="51">
        <v>0</v>
      </c>
      <c r="K12" s="51">
        <v>2.179663578</v>
      </c>
      <c r="L12" s="51">
        <v>0</v>
      </c>
      <c r="M12" s="51">
        <v>0</v>
      </c>
      <c r="N12" s="51">
        <v>0</v>
      </c>
      <c r="O12" s="83">
        <f t="shared" ref="O12" si="7">SUM(E12:N12)</f>
        <v>6564.3286181399999</v>
      </c>
      <c r="P12" s="83">
        <f t="shared" ref="P12" si="8">O12-D12</f>
        <v>4019.08181814</v>
      </c>
      <c r="Q12" s="155">
        <f t="shared" ref="Q12:Q23" si="9">ROUND((O12/C12%),4)</f>
        <v>46.423000000000002</v>
      </c>
      <c r="R12" s="148">
        <f t="shared" si="2"/>
        <v>656432.86181400006</v>
      </c>
      <c r="S12">
        <v>79.769029549999999</v>
      </c>
      <c r="T12" t="b">
        <f t="shared" si="4"/>
        <v>1</v>
      </c>
      <c r="U12">
        <v>2.179663578</v>
      </c>
      <c r="V12" t="b">
        <f t="shared" si="5"/>
        <v>1</v>
      </c>
    </row>
    <row r="13" spans="1:22" ht="29.25" customHeight="1" x14ac:dyDescent="0.4">
      <c r="B13" s="42">
        <f t="shared" si="6"/>
        <v>44299</v>
      </c>
      <c r="C13" s="51">
        <v>14140.26</v>
      </c>
      <c r="D13" s="51">
        <v>2545.2467999999999</v>
      </c>
      <c r="E13" s="51">
        <v>3876.6051965699999</v>
      </c>
      <c r="F13" s="51">
        <v>0</v>
      </c>
      <c r="G13" s="51">
        <v>2602.4527906620001</v>
      </c>
      <c r="H13" s="51">
        <v>3.5517428129999109</v>
      </c>
      <c r="I13" s="51">
        <v>78.543480349999996</v>
      </c>
      <c r="J13" s="51">
        <v>0</v>
      </c>
      <c r="K13" s="51">
        <v>4.2110271639999999</v>
      </c>
      <c r="L13" s="51">
        <v>0</v>
      </c>
      <c r="M13" s="51">
        <v>0</v>
      </c>
      <c r="N13" s="51">
        <v>0</v>
      </c>
      <c r="O13" s="83">
        <f t="shared" ref="O13" si="10">SUM(E13:N13)</f>
        <v>6565.3642375589998</v>
      </c>
      <c r="P13" s="83">
        <f t="shared" ref="P13" si="11">O13-D13</f>
        <v>4020.1174375589999</v>
      </c>
      <c r="Q13" s="155">
        <f t="shared" si="9"/>
        <v>46.430300000000003</v>
      </c>
      <c r="R13" s="148">
        <f t="shared" si="2"/>
        <v>656536.4237559</v>
      </c>
      <c r="S13">
        <v>78.543480349999996</v>
      </c>
      <c r="T13" t="b">
        <f t="shared" si="4"/>
        <v>1</v>
      </c>
      <c r="U13">
        <v>4.2110271639999999</v>
      </c>
      <c r="V13" t="b">
        <f t="shared" si="5"/>
        <v>1</v>
      </c>
    </row>
    <row r="14" spans="1:22" ht="29.25" customHeight="1" x14ac:dyDescent="0.4">
      <c r="B14" s="42">
        <f t="shared" si="6"/>
        <v>44300</v>
      </c>
      <c r="C14" s="51">
        <v>14140.26</v>
      </c>
      <c r="D14" s="51">
        <v>2545.2467999999999</v>
      </c>
      <c r="E14" s="51">
        <v>3876.5966684809996</v>
      </c>
      <c r="F14" s="51">
        <v>0</v>
      </c>
      <c r="G14" s="51">
        <v>2602.6911237850004</v>
      </c>
      <c r="H14" s="51">
        <v>3.5517428129999109</v>
      </c>
      <c r="I14" s="51">
        <v>79.405700949999996</v>
      </c>
      <c r="J14" s="51">
        <v>0</v>
      </c>
      <c r="K14" s="51">
        <v>4.2110271639999999</v>
      </c>
      <c r="L14" s="51">
        <v>0</v>
      </c>
      <c r="M14" s="51">
        <v>0</v>
      </c>
      <c r="N14" s="51">
        <v>0</v>
      </c>
      <c r="O14" s="83">
        <f t="shared" ref="O14" si="12">SUM(E14:N14)</f>
        <v>6566.4562631930003</v>
      </c>
      <c r="P14" s="83">
        <f t="shared" ref="P14" si="13">O14-D14</f>
        <v>4021.2094631930004</v>
      </c>
      <c r="Q14" s="155">
        <f t="shared" si="9"/>
        <v>46.438000000000002</v>
      </c>
      <c r="R14" s="148">
        <f t="shared" si="2"/>
        <v>656645.62631930003</v>
      </c>
      <c r="S14">
        <v>79.405700949999996</v>
      </c>
      <c r="T14" t="b">
        <f t="shared" si="4"/>
        <v>1</v>
      </c>
      <c r="U14">
        <v>4.2110271639999999</v>
      </c>
      <c r="V14" t="b">
        <f t="shared" si="5"/>
        <v>1</v>
      </c>
    </row>
    <row r="15" spans="1:22" ht="29.25" customHeight="1" x14ac:dyDescent="0.4">
      <c r="A15" s="90"/>
      <c r="B15" s="42">
        <f t="shared" si="6"/>
        <v>44301</v>
      </c>
      <c r="C15" s="51">
        <v>14140.26</v>
      </c>
      <c r="D15" s="51">
        <v>2545.2467999999999</v>
      </c>
      <c r="E15" s="51">
        <v>3955.6731403909994</v>
      </c>
      <c r="F15" s="51">
        <v>0</v>
      </c>
      <c r="G15" s="51">
        <v>2602.9294569070003</v>
      </c>
      <c r="H15" s="51">
        <v>3.5517428129999109</v>
      </c>
      <c r="I15" s="51">
        <v>84.578335350000003</v>
      </c>
      <c r="J15" s="51">
        <v>0</v>
      </c>
      <c r="K15" s="51">
        <v>1.979117732</v>
      </c>
      <c r="L15" s="51">
        <v>0</v>
      </c>
      <c r="M15" s="51">
        <v>0</v>
      </c>
      <c r="N15" s="51">
        <v>0</v>
      </c>
      <c r="O15" s="83">
        <f t="shared" ref="O15" si="14">SUM(E15:N15)</f>
        <v>6648.7117931929997</v>
      </c>
      <c r="P15" s="83">
        <f t="shared" ref="P15" si="15">O15-D15</f>
        <v>4103.4649931929998</v>
      </c>
      <c r="Q15" s="155">
        <f t="shared" si="9"/>
        <v>47.0197</v>
      </c>
      <c r="R15" s="148">
        <f t="shared" si="2"/>
        <v>664871.17931929999</v>
      </c>
      <c r="S15">
        <v>84.578335350000003</v>
      </c>
      <c r="T15" t="b">
        <f t="shared" si="4"/>
        <v>1</v>
      </c>
      <c r="U15">
        <v>1.979117732</v>
      </c>
      <c r="V15" t="b">
        <f t="shared" si="5"/>
        <v>1</v>
      </c>
    </row>
    <row r="16" spans="1:22" ht="29.25" customHeight="1" x14ac:dyDescent="0.4">
      <c r="A16" s="90"/>
      <c r="B16" s="42">
        <f t="shared" si="6"/>
        <v>44302</v>
      </c>
      <c r="C16" s="51">
        <v>14140.26</v>
      </c>
      <c r="D16" s="51">
        <v>2545.2467999999999</v>
      </c>
      <c r="E16" s="51">
        <v>4158.3797574629998</v>
      </c>
      <c r="F16" s="51">
        <v>0</v>
      </c>
      <c r="G16" s="51">
        <v>2603.1677900300001</v>
      </c>
      <c r="H16" s="51">
        <v>3.5517428129999109</v>
      </c>
      <c r="I16" s="51">
        <v>82.785756950000007</v>
      </c>
      <c r="J16" s="51">
        <v>0</v>
      </c>
      <c r="K16" s="51">
        <v>2.1755352320000001</v>
      </c>
      <c r="L16" s="51">
        <v>0</v>
      </c>
      <c r="M16" s="51">
        <v>0</v>
      </c>
      <c r="N16" s="51">
        <v>0</v>
      </c>
      <c r="O16" s="83">
        <f t="shared" ref="O16" si="16">SUM(E16:N16)</f>
        <v>6850.0605824879995</v>
      </c>
      <c r="P16" s="83">
        <f t="shared" ref="P16" si="17">O16-D16</f>
        <v>4304.8137824879996</v>
      </c>
      <c r="Q16" s="155">
        <f t="shared" si="9"/>
        <v>48.4437</v>
      </c>
      <c r="R16" s="148">
        <f t="shared" si="2"/>
        <v>685006.05824879999</v>
      </c>
      <c r="S16">
        <v>82.785756950000007</v>
      </c>
      <c r="T16" t="b">
        <f t="shared" si="4"/>
        <v>1</v>
      </c>
      <c r="U16">
        <v>2.1755352320000001</v>
      </c>
      <c r="V16" t="b">
        <f t="shared" si="5"/>
        <v>1</v>
      </c>
    </row>
    <row r="17" spans="1:22" ht="29.25" customHeight="1" x14ac:dyDescent="0.4">
      <c r="A17" s="90"/>
      <c r="B17" s="42">
        <f t="shared" si="6"/>
        <v>44303</v>
      </c>
      <c r="C17" s="51">
        <v>14140.26</v>
      </c>
      <c r="D17" s="51">
        <v>2545.2467999999999</v>
      </c>
      <c r="E17" s="51">
        <v>4158.371229374</v>
      </c>
      <c r="F17" s="51">
        <v>0</v>
      </c>
      <c r="G17" s="51">
        <v>2603.406123151</v>
      </c>
      <c r="H17" s="51">
        <v>3.5517428129999109</v>
      </c>
      <c r="I17" s="51">
        <v>73.230652750000004</v>
      </c>
      <c r="J17" s="51">
        <v>0</v>
      </c>
      <c r="K17" s="51">
        <v>4.4132294319999996</v>
      </c>
      <c r="L17" s="51">
        <v>0</v>
      </c>
      <c r="M17" s="51">
        <v>0</v>
      </c>
      <c r="N17" s="51">
        <v>0</v>
      </c>
      <c r="O17" s="83">
        <f t="shared" ref="O17" si="18">SUM(E17:N17)</f>
        <v>6842.9729775199994</v>
      </c>
      <c r="P17" s="83">
        <f t="shared" ref="P17" si="19">O17-D17</f>
        <v>4297.7261775199995</v>
      </c>
      <c r="Q17" s="155">
        <f t="shared" si="9"/>
        <v>48.393500000000003</v>
      </c>
      <c r="R17" s="148">
        <f t="shared" si="2"/>
        <v>684297.29775199993</v>
      </c>
      <c r="S17">
        <v>73.230652750000004</v>
      </c>
      <c r="T17" t="b">
        <f t="shared" si="4"/>
        <v>1</v>
      </c>
      <c r="U17">
        <v>4.4132294319999996</v>
      </c>
      <c r="V17" t="b">
        <f t="shared" si="5"/>
        <v>1</v>
      </c>
    </row>
    <row r="18" spans="1:22" ht="29.25" customHeight="1" x14ac:dyDescent="0.4">
      <c r="A18" s="90"/>
      <c r="B18" s="42">
        <f t="shared" si="6"/>
        <v>44304</v>
      </c>
      <c r="C18" s="51">
        <v>14140.26</v>
      </c>
      <c r="D18" s="51">
        <v>2545.2467999999999</v>
      </c>
      <c r="E18" s="51">
        <v>4158.3627012849993</v>
      </c>
      <c r="F18" s="51">
        <v>0</v>
      </c>
      <c r="G18" s="51">
        <v>2603.6444562749998</v>
      </c>
      <c r="H18" s="51">
        <v>3.5517428129999109</v>
      </c>
      <c r="I18" s="51">
        <v>72.822842750000007</v>
      </c>
      <c r="J18" s="51">
        <v>0</v>
      </c>
      <c r="K18" s="51">
        <v>4.4132294319999996</v>
      </c>
      <c r="L18" s="51">
        <v>0</v>
      </c>
      <c r="M18" s="51">
        <v>0</v>
      </c>
      <c r="N18" s="51">
        <v>0</v>
      </c>
      <c r="O18" s="83">
        <f t="shared" ref="O18:O20" si="20">SUM(E18:N18)</f>
        <v>6842.7949725549988</v>
      </c>
      <c r="P18" s="83">
        <f t="shared" ref="P18:P20" si="21">O18-D18</f>
        <v>4297.5481725549989</v>
      </c>
      <c r="Q18" s="155">
        <f t="shared" si="9"/>
        <v>48.392299999999999</v>
      </c>
      <c r="R18" s="148">
        <f t="shared" si="2"/>
        <v>684279.49725549982</v>
      </c>
      <c r="S18">
        <v>72.822842750000007</v>
      </c>
      <c r="T18" t="b">
        <f t="shared" si="4"/>
        <v>1</v>
      </c>
      <c r="U18">
        <v>4.4132294319999996</v>
      </c>
      <c r="V18" t="b">
        <f t="shared" si="5"/>
        <v>1</v>
      </c>
    </row>
    <row r="19" spans="1:22" ht="29.25" customHeight="1" x14ac:dyDescent="0.4">
      <c r="A19" s="90"/>
      <c r="B19" s="42">
        <f t="shared" si="6"/>
        <v>44305</v>
      </c>
      <c r="C19" s="51">
        <v>14140.26</v>
      </c>
      <c r="D19" s="51">
        <v>2545.2467999999999</v>
      </c>
      <c r="E19" s="51">
        <v>4278.0789231959989</v>
      </c>
      <c r="F19" s="51">
        <v>0</v>
      </c>
      <c r="G19" s="51">
        <v>2603.8827893969997</v>
      </c>
      <c r="H19" s="51">
        <v>3.5517428129999109</v>
      </c>
      <c r="I19" s="51">
        <v>79.843534450000007</v>
      </c>
      <c r="J19" s="51">
        <v>0</v>
      </c>
      <c r="K19" s="51">
        <v>1.477463532</v>
      </c>
      <c r="L19" s="51">
        <v>0</v>
      </c>
      <c r="M19" s="51">
        <v>0</v>
      </c>
      <c r="N19" s="51">
        <v>0</v>
      </c>
      <c r="O19" s="83">
        <f t="shared" si="20"/>
        <v>6966.8344533879981</v>
      </c>
      <c r="P19" s="83">
        <f t="shared" si="21"/>
        <v>4421.5876533879982</v>
      </c>
      <c r="Q19" s="155">
        <f t="shared" si="9"/>
        <v>49.269500000000001</v>
      </c>
      <c r="R19" s="148">
        <f t="shared" si="2"/>
        <v>696683.44533879973</v>
      </c>
      <c r="S19">
        <v>79.843534450000007</v>
      </c>
      <c r="T19" t="b">
        <f t="shared" si="4"/>
        <v>1</v>
      </c>
      <c r="U19">
        <v>1.477463532</v>
      </c>
      <c r="V19" t="b">
        <f t="shared" si="5"/>
        <v>1</v>
      </c>
    </row>
    <row r="20" spans="1:22" ht="29.25" customHeight="1" x14ac:dyDescent="0.4">
      <c r="A20" s="90"/>
      <c r="B20" s="42">
        <f t="shared" si="6"/>
        <v>44306</v>
      </c>
      <c r="C20" s="51">
        <v>14140.26</v>
      </c>
      <c r="D20" s="51">
        <v>2545.2467999999999</v>
      </c>
      <c r="E20" s="51">
        <v>4208.235645107</v>
      </c>
      <c r="F20" s="51">
        <v>0</v>
      </c>
      <c r="G20" s="51">
        <v>2604.121122521</v>
      </c>
      <c r="H20" s="51">
        <v>3.5517428129999109</v>
      </c>
      <c r="I20" s="51">
        <v>80.850293050000005</v>
      </c>
      <c r="J20" s="51">
        <v>0</v>
      </c>
      <c r="K20" s="51">
        <v>2.0696232320000001</v>
      </c>
      <c r="L20" s="51">
        <v>0</v>
      </c>
      <c r="M20" s="51">
        <v>0</v>
      </c>
      <c r="N20" s="51">
        <v>0</v>
      </c>
      <c r="O20" s="83">
        <f t="shared" si="20"/>
        <v>6898.8284267229992</v>
      </c>
      <c r="P20" s="83">
        <f t="shared" si="21"/>
        <v>4353.5816267229993</v>
      </c>
      <c r="Q20" s="155">
        <f t="shared" si="9"/>
        <v>48.788600000000002</v>
      </c>
      <c r="R20" s="148">
        <f t="shared" si="2"/>
        <v>689882.84267229994</v>
      </c>
      <c r="S20">
        <v>80.850293050000005</v>
      </c>
      <c r="T20" t="b">
        <f t="shared" si="4"/>
        <v>1</v>
      </c>
      <c r="U20">
        <v>2.0696232320000001</v>
      </c>
      <c r="V20" t="b">
        <f t="shared" si="5"/>
        <v>1</v>
      </c>
    </row>
    <row r="21" spans="1:22" ht="29.25" customHeight="1" x14ac:dyDescent="0.4">
      <c r="A21" s="90"/>
      <c r="B21" s="42">
        <f t="shared" si="6"/>
        <v>44307</v>
      </c>
      <c r="C21" s="51">
        <v>14140.26</v>
      </c>
      <c r="D21" s="51">
        <v>2545.2467999999999</v>
      </c>
      <c r="E21" s="51">
        <v>4208.2271170180002</v>
      </c>
      <c r="F21" s="51">
        <v>0</v>
      </c>
      <c r="G21" s="51">
        <v>2604.3594556440003</v>
      </c>
      <c r="H21" s="51">
        <v>3.5517428129999109</v>
      </c>
      <c r="I21" s="51">
        <v>78.518624250000002</v>
      </c>
      <c r="J21" s="51">
        <v>0</v>
      </c>
      <c r="K21" s="51">
        <v>2.187623232</v>
      </c>
      <c r="L21" s="51">
        <v>0</v>
      </c>
      <c r="M21" s="51">
        <v>0</v>
      </c>
      <c r="N21" s="51">
        <v>0</v>
      </c>
      <c r="O21" s="83">
        <f t="shared" ref="O21:O23" si="22">SUM(E21:N21)</f>
        <v>6896.8445629570006</v>
      </c>
      <c r="P21" s="83">
        <f t="shared" ref="P21:P23" si="23">O21-D21</f>
        <v>4351.5977629570007</v>
      </c>
      <c r="Q21" s="155">
        <f>ROUND((O21/C21%),4)</f>
        <v>48.774500000000003</v>
      </c>
      <c r="R21" s="148">
        <f t="shared" si="2"/>
        <v>689684.45629570005</v>
      </c>
      <c r="S21">
        <v>78.518624250000002</v>
      </c>
      <c r="T21" t="b">
        <f t="shared" si="4"/>
        <v>1</v>
      </c>
      <c r="U21">
        <v>2.187623232</v>
      </c>
      <c r="V21" t="b">
        <f t="shared" si="5"/>
        <v>1</v>
      </c>
    </row>
    <row r="22" spans="1:22" ht="29.25" customHeight="1" x14ac:dyDescent="0.4">
      <c r="A22" s="90"/>
      <c r="B22" s="42">
        <f t="shared" si="6"/>
        <v>44308</v>
      </c>
      <c r="C22" s="51">
        <v>14140.26</v>
      </c>
      <c r="D22" s="51">
        <v>2545.2467999999999</v>
      </c>
      <c r="E22" s="51">
        <v>4163.4786877329998</v>
      </c>
      <c r="F22" s="51">
        <v>0</v>
      </c>
      <c r="G22" s="51">
        <v>2604.5977887670001</v>
      </c>
      <c r="H22" s="51">
        <v>3.5517428129999109</v>
      </c>
      <c r="I22" s="51">
        <v>77.455314349999995</v>
      </c>
      <c r="J22" s="51">
        <v>0</v>
      </c>
      <c r="K22" s="51">
        <v>1.304623232</v>
      </c>
      <c r="L22" s="51">
        <v>0</v>
      </c>
      <c r="M22" s="51">
        <v>0</v>
      </c>
      <c r="N22" s="51">
        <v>0</v>
      </c>
      <c r="O22" s="83">
        <f t="shared" si="22"/>
        <v>6850.3881568950001</v>
      </c>
      <c r="P22" s="83">
        <f t="shared" si="23"/>
        <v>4305.1413568950002</v>
      </c>
      <c r="Q22" s="155">
        <f t="shared" si="9"/>
        <v>48.445999999999998</v>
      </c>
      <c r="R22" s="148">
        <f t="shared" si="2"/>
        <v>685038.81568949996</v>
      </c>
      <c r="S22">
        <v>77.455314349999995</v>
      </c>
      <c r="T22" t="b">
        <f t="shared" si="4"/>
        <v>1</v>
      </c>
      <c r="U22">
        <v>1.304623232</v>
      </c>
      <c r="V22" t="b">
        <f t="shared" si="5"/>
        <v>1</v>
      </c>
    </row>
    <row r="23" spans="1:22" ht="29.25" customHeight="1" x14ac:dyDescent="0.4">
      <c r="A23" s="90"/>
      <c r="B23" s="42">
        <f t="shared" si="6"/>
        <v>44309</v>
      </c>
      <c r="C23" s="51">
        <v>14140.26</v>
      </c>
      <c r="D23" s="51">
        <v>2545.2467999999999</v>
      </c>
      <c r="E23" s="51">
        <v>4173.470695948</v>
      </c>
      <c r="F23" s="51">
        <v>0</v>
      </c>
      <c r="G23" s="51">
        <v>2604.8361218890004</v>
      </c>
      <c r="H23" s="51">
        <v>3.5517428129999109</v>
      </c>
      <c r="I23" s="51">
        <v>71.57957365</v>
      </c>
      <c r="J23" s="51">
        <v>0</v>
      </c>
      <c r="K23" s="51">
        <v>2.104134282</v>
      </c>
      <c r="L23" s="51">
        <v>0</v>
      </c>
      <c r="M23" s="51">
        <v>0</v>
      </c>
      <c r="N23" s="51">
        <v>0</v>
      </c>
      <c r="O23" s="83">
        <f t="shared" si="22"/>
        <v>6855.5422685820004</v>
      </c>
      <c r="P23" s="83">
        <f t="shared" si="23"/>
        <v>4310.2954685820005</v>
      </c>
      <c r="Q23" s="155">
        <f t="shared" si="9"/>
        <v>48.482399999999998</v>
      </c>
      <c r="R23" s="148">
        <f t="shared" si="2"/>
        <v>685554.22685820004</v>
      </c>
      <c r="S23">
        <v>71.57957365</v>
      </c>
      <c r="T23" t="b">
        <f t="shared" si="4"/>
        <v>1</v>
      </c>
      <c r="U23">
        <v>2.104134282</v>
      </c>
      <c r="V23" t="b">
        <f t="shared" si="5"/>
        <v>1</v>
      </c>
    </row>
    <row r="24" spans="1:22" ht="29.25" customHeight="1" x14ac:dyDescent="0.4">
      <c r="A24" s="90"/>
      <c r="B24" s="42" t="s">
        <v>4</v>
      </c>
      <c r="C24" s="51">
        <v>0</v>
      </c>
      <c r="D24" s="51">
        <f>SUM(D10:D23)</f>
        <v>35633.455200000004</v>
      </c>
      <c r="E24" s="51">
        <f>SUM(E10:E23)</f>
        <v>56904.952561035003</v>
      </c>
      <c r="F24" s="51">
        <f>SUM(F10:F23)</f>
        <v>0</v>
      </c>
      <c r="G24" s="51">
        <f>SUM(G10:G23)</f>
        <v>36446.017392279995</v>
      </c>
      <c r="H24" s="51">
        <f>SUM(H10:H23)</f>
        <v>49.724399381998758</v>
      </c>
      <c r="I24" s="51">
        <f t="shared" ref="I24:O24" si="24">SUM(I10:I23)</f>
        <v>1070.6382771000001</v>
      </c>
      <c r="J24" s="51">
        <f t="shared" si="24"/>
        <v>0</v>
      </c>
      <c r="K24" s="51">
        <f t="shared" si="24"/>
        <v>37.363753898000006</v>
      </c>
      <c r="L24" s="51">
        <f t="shared" si="24"/>
        <v>0</v>
      </c>
      <c r="M24" s="51">
        <f t="shared" si="24"/>
        <v>0</v>
      </c>
      <c r="N24" s="51">
        <f t="shared" si="24"/>
        <v>0</v>
      </c>
      <c r="O24" s="83">
        <f t="shared" si="24"/>
        <v>94508.696383695002</v>
      </c>
      <c r="P24" s="83">
        <f>SUM(P10:P23)</f>
        <v>58875.241183694998</v>
      </c>
      <c r="Q24" s="155"/>
    </row>
    <row r="25" spans="1:22" ht="29.25" customHeight="1" x14ac:dyDescent="0.4">
      <c r="A25" s="90"/>
      <c r="B25" s="42" t="s">
        <v>3</v>
      </c>
      <c r="C25" s="51"/>
      <c r="D25" s="51">
        <f>AVERAGE(D10:D23)</f>
        <v>2545.2468000000003</v>
      </c>
      <c r="E25" s="51">
        <f>AVERAGE(E10:E23)</f>
        <v>4064.6394686453573</v>
      </c>
      <c r="F25" s="51">
        <v>0</v>
      </c>
      <c r="G25" s="51">
        <f>AVERAGE(G10:G23)</f>
        <v>2603.2869565914284</v>
      </c>
      <c r="H25" s="51"/>
      <c r="I25" s="51"/>
      <c r="J25" s="51"/>
      <c r="K25" s="51"/>
      <c r="L25" s="51">
        <f t="shared" ref="L25:P25" si="25">AVERAGE(L10:L23)</f>
        <v>0</v>
      </c>
      <c r="M25" s="51">
        <f t="shared" si="25"/>
        <v>0</v>
      </c>
      <c r="N25" s="51">
        <f t="shared" si="25"/>
        <v>0</v>
      </c>
      <c r="O25" s="82">
        <f t="shared" si="25"/>
        <v>6750.6211702639284</v>
      </c>
      <c r="P25" s="82">
        <f t="shared" si="25"/>
        <v>4205.3743702639285</v>
      </c>
      <c r="Q25" s="155"/>
    </row>
    <row r="26" spans="1:22" x14ac:dyDescent="0.4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22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56"/>
    </row>
    <row r="28" spans="1:22" x14ac:dyDescent="0.4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56"/>
    </row>
    <row r="29" spans="1:22" x14ac:dyDescent="0.4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72">
        <v>647099435.5</v>
      </c>
      <c r="M29" s="1"/>
      <c r="N29" s="1"/>
      <c r="O29" s="1"/>
      <c r="P29" s="1"/>
      <c r="Q29" s="156"/>
    </row>
    <row r="30" spans="1:22" x14ac:dyDescent="0.4">
      <c r="B30" s="5"/>
      <c r="C30" s="1"/>
      <c r="D30" s="1"/>
      <c r="E30" s="1"/>
      <c r="F30" s="1"/>
      <c r="G30" s="1"/>
      <c r="H30" s="1"/>
      <c r="I30" s="1"/>
      <c r="J30" s="1"/>
      <c r="K30" s="172">
        <v>126063000</v>
      </c>
      <c r="M30" s="1"/>
      <c r="N30" s="22" t="s">
        <v>35</v>
      </c>
      <c r="O30" s="22"/>
      <c r="P30" s="22"/>
      <c r="Q30" s="156"/>
    </row>
    <row r="31" spans="1:22" x14ac:dyDescent="0.4">
      <c r="B31" s="5"/>
      <c r="C31" s="1"/>
      <c r="D31" s="74"/>
      <c r="E31" s="1"/>
      <c r="F31" s="1"/>
      <c r="G31" s="1"/>
      <c r="H31" s="22"/>
      <c r="I31" s="22"/>
      <c r="J31" s="22"/>
      <c r="K31" s="172">
        <v>1390708</v>
      </c>
      <c r="M31" s="22"/>
      <c r="N31" s="22"/>
      <c r="O31" s="22"/>
      <c r="P31" s="22"/>
      <c r="Q31" s="156"/>
    </row>
    <row r="32" spans="1:22" x14ac:dyDescent="0.4">
      <c r="B32" s="5"/>
      <c r="C32" s="1"/>
      <c r="D32" s="1"/>
      <c r="E32" s="1"/>
      <c r="F32" s="1"/>
      <c r="G32" s="1"/>
      <c r="H32" s="22"/>
      <c r="I32" s="22"/>
      <c r="J32" s="22"/>
      <c r="K32" s="173">
        <f>SUM(K29:K31)</f>
        <v>774553143.5</v>
      </c>
      <c r="M32" s="22"/>
      <c r="N32" s="22"/>
      <c r="O32" s="22"/>
      <c r="P32" s="22"/>
    </row>
    <row r="33" spans="2:16" x14ac:dyDescent="0.4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174">
        <f>K32/10^7</f>
        <v>77.455314349999995</v>
      </c>
      <c r="L33">
        <f>L32/10^7</f>
        <v>0</v>
      </c>
      <c r="M33" s="22"/>
      <c r="N33" s="22"/>
      <c r="O33" s="22"/>
      <c r="P33" s="22"/>
    </row>
    <row r="34" spans="2:16" x14ac:dyDescent="0.4">
      <c r="B34" s="5" t="s">
        <v>8</v>
      </c>
      <c r="H34" s="144"/>
      <c r="N34" s="22" t="s">
        <v>10</v>
      </c>
    </row>
    <row r="35" spans="2:16" x14ac:dyDescent="0.4">
      <c r="B35" s="14"/>
      <c r="H35" s="144"/>
      <c r="K35">
        <v>501915191.5</v>
      </c>
      <c r="L35">
        <v>582539228.5</v>
      </c>
    </row>
    <row r="36" spans="2:16" x14ac:dyDescent="0.4">
      <c r="B36" s="14"/>
      <c r="H36" s="144"/>
      <c r="K36">
        <v>112732600</v>
      </c>
      <c r="L36">
        <v>131081800</v>
      </c>
    </row>
    <row r="37" spans="2:16" x14ac:dyDescent="0.4">
      <c r="B37" s="14"/>
      <c r="H37" s="88"/>
      <c r="I37" s="88"/>
      <c r="K37">
        <v>84708</v>
      </c>
      <c r="L37">
        <v>2174708</v>
      </c>
    </row>
    <row r="38" spans="2:16" x14ac:dyDescent="0.4">
      <c r="H38" s="88"/>
      <c r="I38" s="88"/>
      <c r="K38">
        <f>SUM(K35:K37)/10^7</f>
        <v>61.473249950000003</v>
      </c>
      <c r="L38">
        <f>SUM(L35:L37)</f>
        <v>715795736.5</v>
      </c>
    </row>
    <row r="39" spans="2:16" x14ac:dyDescent="0.4">
      <c r="H39" s="88"/>
      <c r="I39" s="88"/>
      <c r="L39">
        <f>L38/10^7</f>
        <v>71.57957365</v>
      </c>
    </row>
    <row r="40" spans="2:16" x14ac:dyDescent="0.4">
      <c r="H40" s="88"/>
      <c r="I40" s="88"/>
    </row>
  </sheetData>
  <pageMargins left="0.7" right="0.7" top="0.75" bottom="0.75" header="0.3" footer="0.3"/>
  <pageSetup paperSize="9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opLeftCell="A6" zoomScale="50" zoomScaleNormal="50" workbookViewId="0">
      <selection activeCell="D19" sqref="D19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34.570312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</cols>
  <sheetData>
    <row r="1" spans="1:22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22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58"/>
      <c r="M2" s="84"/>
      <c r="N2" s="85"/>
      <c r="O2" s="85"/>
      <c r="P2" s="85"/>
    </row>
    <row r="3" spans="1:22" x14ac:dyDescent="0.4">
      <c r="B3" s="45" t="s">
        <v>52</v>
      </c>
      <c r="C3" s="1"/>
      <c r="D3" s="74"/>
      <c r="E3" s="85"/>
      <c r="F3" s="8"/>
      <c r="G3" s="8"/>
      <c r="H3" s="8"/>
      <c r="I3" s="8"/>
      <c r="J3" s="8"/>
      <c r="K3" s="85"/>
      <c r="L3" s="85"/>
      <c r="M3" s="8"/>
      <c r="N3" s="8"/>
      <c r="O3" s="8"/>
      <c r="P3" s="85"/>
    </row>
    <row r="4" spans="1:22" ht="22.5" customHeight="1" x14ac:dyDescent="0.45">
      <c r="B4" s="46" t="s">
        <v>13</v>
      </c>
      <c r="C4" s="17"/>
      <c r="D4" s="17"/>
      <c r="E4" s="15"/>
      <c r="F4" s="15"/>
      <c r="G4" s="47" t="s">
        <v>212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22" x14ac:dyDescent="0.4">
      <c r="B5" s="45" t="s">
        <v>50</v>
      </c>
      <c r="C5" s="1"/>
      <c r="D5" s="157"/>
      <c r="E5" s="158"/>
      <c r="F5" s="11"/>
      <c r="G5" s="11"/>
      <c r="H5" s="100"/>
      <c r="I5" s="100"/>
      <c r="J5" s="11"/>
      <c r="K5" s="86">
        <v>14176.9</v>
      </c>
      <c r="L5" s="86">
        <f>K5*18/100</f>
        <v>2551.8419999999996</v>
      </c>
      <c r="M5" s="2"/>
      <c r="N5" s="2"/>
      <c r="O5" s="2"/>
      <c r="P5" s="2"/>
      <c r="Q5" s="149"/>
    </row>
    <row r="6" spans="1:22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22" x14ac:dyDescent="0.4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22" s="33" customFormat="1" ht="126" customHeight="1" x14ac:dyDescent="0.25">
      <c r="B8" s="34" t="s">
        <v>21</v>
      </c>
      <c r="C8" s="164" t="s">
        <v>213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22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22" ht="29.25" customHeight="1" x14ac:dyDescent="0.4">
      <c r="B10" s="42">
        <v>44310</v>
      </c>
      <c r="C10" s="51">
        <v>14176.9</v>
      </c>
      <c r="D10" s="51">
        <v>2551.8419999999996</v>
      </c>
      <c r="E10" s="51">
        <v>4173.4627041629992</v>
      </c>
      <c r="F10" s="51">
        <v>0</v>
      </c>
      <c r="G10" s="51">
        <v>2605.0744550130003</v>
      </c>
      <c r="H10" s="51">
        <v>3.3350266074999655</v>
      </c>
      <c r="I10" s="51">
        <v>74.05787565</v>
      </c>
      <c r="J10" s="51"/>
      <c r="K10" s="51">
        <v>2.104134282</v>
      </c>
      <c r="L10" s="51">
        <v>0</v>
      </c>
      <c r="M10" s="51">
        <v>0</v>
      </c>
      <c r="N10" s="51">
        <v>0</v>
      </c>
      <c r="O10" s="83">
        <f t="shared" ref="O10" si="0">SUM(E10:N10)</f>
        <v>6858.0341957154997</v>
      </c>
      <c r="P10" s="83">
        <f t="shared" ref="P10:P15" si="1">O10-D10</f>
        <v>4306.1921957155</v>
      </c>
      <c r="Q10" s="155">
        <f>ROUND((O10/C10%),4)</f>
        <v>48.374699999999997</v>
      </c>
      <c r="R10" s="148">
        <f t="shared" ref="R10:R23" si="2">(O10*10^7)/10^5</f>
        <v>685803.41957154998</v>
      </c>
      <c r="S10">
        <v>2.104134282</v>
      </c>
      <c r="T10" t="b">
        <f>S10=K10</f>
        <v>1</v>
      </c>
      <c r="U10">
        <v>74.05787565</v>
      </c>
      <c r="V10" t="b">
        <f>U10=I10</f>
        <v>1</v>
      </c>
    </row>
    <row r="11" spans="1:22" ht="29.25" customHeight="1" x14ac:dyDescent="0.4">
      <c r="B11" s="42">
        <f>B10+1</f>
        <v>44311</v>
      </c>
      <c r="C11" s="51">
        <v>14176.9</v>
      </c>
      <c r="D11" s="51">
        <v>2551.8419999999996</v>
      </c>
      <c r="E11" s="51">
        <v>4173.4547123780003</v>
      </c>
      <c r="F11" s="51">
        <v>0</v>
      </c>
      <c r="G11" s="51">
        <v>2605.3127881350001</v>
      </c>
      <c r="H11" s="51">
        <v>3.3350266074999655</v>
      </c>
      <c r="I11" s="51">
        <v>73.841475650000007</v>
      </c>
      <c r="J11" s="51"/>
      <c r="K11" s="51">
        <v>2.104134282</v>
      </c>
      <c r="L11" s="51">
        <v>0</v>
      </c>
      <c r="M11" s="51">
        <v>0</v>
      </c>
      <c r="N11" s="51">
        <v>0</v>
      </c>
      <c r="O11" s="83">
        <f t="shared" ref="O11:O15" si="3">SUM(E11:N11)</f>
        <v>6858.0481370525004</v>
      </c>
      <c r="P11" s="83">
        <f t="shared" si="1"/>
        <v>4306.2061370525007</v>
      </c>
      <c r="Q11" s="155">
        <f>ROUND((O11/C11%),4)</f>
        <v>48.3748</v>
      </c>
      <c r="R11" s="148">
        <f t="shared" si="2"/>
        <v>685804.81370525004</v>
      </c>
      <c r="S11">
        <v>2.104134282</v>
      </c>
      <c r="T11" t="b">
        <f t="shared" ref="T11:T23" si="4">S11=K11</f>
        <v>1</v>
      </c>
      <c r="U11">
        <v>73.841475650000007</v>
      </c>
      <c r="V11" t="b">
        <f t="shared" ref="V11:V23" si="5">U11=I11</f>
        <v>1</v>
      </c>
    </row>
    <row r="12" spans="1:22" ht="29.25" customHeight="1" x14ac:dyDescent="0.4">
      <c r="B12" s="42">
        <f t="shared" ref="B12:B23" si="6">B11+1</f>
        <v>44312</v>
      </c>
      <c r="C12" s="51">
        <v>14176.9</v>
      </c>
      <c r="D12" s="51">
        <v>2551.8419999999996</v>
      </c>
      <c r="E12" s="51">
        <v>4199.5187830930008</v>
      </c>
      <c r="F12" s="51">
        <v>0</v>
      </c>
      <c r="G12" s="51">
        <v>2605.5511212589995</v>
      </c>
      <c r="H12" s="51">
        <v>3.3350266074999655</v>
      </c>
      <c r="I12" s="51">
        <v>72.728363150000007</v>
      </c>
      <c r="J12" s="51"/>
      <c r="K12" s="51">
        <v>1.3260433819999999</v>
      </c>
      <c r="L12" s="51">
        <v>0</v>
      </c>
      <c r="M12" s="51">
        <v>0</v>
      </c>
      <c r="N12" s="51">
        <v>0</v>
      </c>
      <c r="O12" s="83">
        <f t="shared" si="3"/>
        <v>6882.4593374915003</v>
      </c>
      <c r="P12" s="83">
        <f t="shared" si="1"/>
        <v>4330.6173374915006</v>
      </c>
      <c r="Q12" s="155">
        <f t="shared" ref="Q12:Q22" si="7">ROUND((O12/C12%),4)</f>
        <v>48.546999999999997</v>
      </c>
      <c r="R12" s="148">
        <f t="shared" si="2"/>
        <v>688245.93374915014</v>
      </c>
      <c r="S12">
        <v>1.3260433819999999</v>
      </c>
      <c r="T12" t="b">
        <f t="shared" si="4"/>
        <v>1</v>
      </c>
      <c r="U12">
        <v>72.728363150000007</v>
      </c>
      <c r="V12" t="b">
        <f t="shared" si="5"/>
        <v>1</v>
      </c>
    </row>
    <row r="13" spans="1:22" ht="29.25" customHeight="1" x14ac:dyDescent="0.4">
      <c r="B13" s="42">
        <f t="shared" si="6"/>
        <v>44313</v>
      </c>
      <c r="C13" s="51">
        <v>14176.9</v>
      </c>
      <c r="D13" s="51">
        <v>2551.8419999999996</v>
      </c>
      <c r="E13" s="51">
        <v>4319.5107913080001</v>
      </c>
      <c r="F13" s="51">
        <v>0</v>
      </c>
      <c r="G13" s="51">
        <v>2605.7894543809994</v>
      </c>
      <c r="H13" s="51">
        <v>3.3350266074999655</v>
      </c>
      <c r="I13" s="51">
        <v>69.250808050000003</v>
      </c>
      <c r="J13" s="51"/>
      <c r="K13" s="51">
        <v>1.2710415820000001</v>
      </c>
      <c r="L13" s="51">
        <v>0</v>
      </c>
      <c r="M13" s="51">
        <v>0</v>
      </c>
      <c r="N13" s="51">
        <v>0</v>
      </c>
      <c r="O13" s="83">
        <f t="shared" si="3"/>
        <v>6999.1571219284997</v>
      </c>
      <c r="P13" s="83">
        <f t="shared" si="1"/>
        <v>4447.3151219285</v>
      </c>
      <c r="Q13" s="155">
        <f t="shared" si="7"/>
        <v>49.370199999999997</v>
      </c>
      <c r="R13" s="148">
        <f t="shared" si="2"/>
        <v>699915.71219285007</v>
      </c>
      <c r="S13">
        <v>1.2710415820000001</v>
      </c>
      <c r="T13" t="b">
        <f t="shared" si="4"/>
        <v>1</v>
      </c>
      <c r="U13">
        <v>69.250808050000003</v>
      </c>
      <c r="V13" t="b">
        <f t="shared" si="5"/>
        <v>1</v>
      </c>
    </row>
    <row r="14" spans="1:22" ht="29.25" customHeight="1" x14ac:dyDescent="0.4">
      <c r="B14" s="42">
        <f t="shared" si="6"/>
        <v>44314</v>
      </c>
      <c r="C14" s="51">
        <v>14176.9</v>
      </c>
      <c r="D14" s="51">
        <v>2551.8419999999996</v>
      </c>
      <c r="E14" s="51">
        <v>4139.5027995230002</v>
      </c>
      <c r="F14" s="51">
        <v>0</v>
      </c>
      <c r="G14" s="51">
        <v>2606.0277875040001</v>
      </c>
      <c r="H14" s="51">
        <v>3.3350266074999655</v>
      </c>
      <c r="I14" s="51">
        <v>65.860179849999994</v>
      </c>
      <c r="J14" s="51"/>
      <c r="K14" s="51">
        <v>0.92331178200000008</v>
      </c>
      <c r="L14" s="51">
        <v>0</v>
      </c>
      <c r="M14" s="51">
        <v>0</v>
      </c>
      <c r="N14" s="51">
        <v>0</v>
      </c>
      <c r="O14" s="83">
        <f t="shared" si="3"/>
        <v>6815.6491052665015</v>
      </c>
      <c r="P14" s="83">
        <f t="shared" si="1"/>
        <v>4263.8071052665018</v>
      </c>
      <c r="Q14" s="155">
        <f t="shared" si="7"/>
        <v>48.075699999999998</v>
      </c>
      <c r="R14" s="148">
        <f t="shared" si="2"/>
        <v>681564.91052665014</v>
      </c>
      <c r="S14">
        <v>0.92331178200000008</v>
      </c>
      <c r="T14" t="b">
        <f t="shared" si="4"/>
        <v>1</v>
      </c>
      <c r="U14">
        <v>65.860179849999994</v>
      </c>
      <c r="V14" t="b">
        <f t="shared" si="5"/>
        <v>1</v>
      </c>
    </row>
    <row r="15" spans="1:22" ht="29.25" customHeight="1" x14ac:dyDescent="0.4">
      <c r="A15" s="90"/>
      <c r="B15" s="42">
        <f t="shared" si="6"/>
        <v>44315</v>
      </c>
      <c r="C15" s="51">
        <v>14176.9</v>
      </c>
      <c r="D15" s="51">
        <v>2551.8419999999996</v>
      </c>
      <c r="E15" s="51">
        <v>4154.2185577380005</v>
      </c>
      <c r="F15" s="51">
        <v>0</v>
      </c>
      <c r="G15" s="51">
        <v>2606.266120627</v>
      </c>
      <c r="H15" s="51">
        <v>3.3350266074999655</v>
      </c>
      <c r="I15" s="51">
        <v>64.631672649999999</v>
      </c>
      <c r="J15" s="51"/>
      <c r="K15" s="51">
        <v>0.84761398200000004</v>
      </c>
      <c r="L15" s="51">
        <v>0</v>
      </c>
      <c r="M15" s="51">
        <v>0</v>
      </c>
      <c r="N15" s="51">
        <v>0</v>
      </c>
      <c r="O15" s="83">
        <f t="shared" si="3"/>
        <v>6829.2989916045017</v>
      </c>
      <c r="P15" s="83">
        <f t="shared" si="1"/>
        <v>4277.456991604502</v>
      </c>
      <c r="Q15" s="155">
        <f t="shared" si="7"/>
        <v>48.171999999999997</v>
      </c>
      <c r="R15" s="148">
        <f t="shared" si="2"/>
        <v>682929.89916045009</v>
      </c>
      <c r="S15">
        <v>0.84761398200000004</v>
      </c>
      <c r="T15" t="b">
        <f t="shared" si="4"/>
        <v>1</v>
      </c>
      <c r="U15">
        <v>64.631672649999999</v>
      </c>
      <c r="V15" t="b">
        <f t="shared" si="5"/>
        <v>1</v>
      </c>
    </row>
    <row r="16" spans="1:22" ht="29.25" customHeight="1" x14ac:dyDescent="0.4">
      <c r="A16" s="90"/>
      <c r="B16" s="42">
        <f t="shared" si="6"/>
        <v>44316</v>
      </c>
      <c r="C16" s="51">
        <v>14176.9</v>
      </c>
      <c r="D16" s="51">
        <v>2551.8419999999996</v>
      </c>
      <c r="E16" s="51">
        <v>4188.9235659529995</v>
      </c>
      <c r="F16" s="51">
        <v>0</v>
      </c>
      <c r="G16" s="51">
        <v>2606.5044537510003</v>
      </c>
      <c r="H16" s="51">
        <v>3.3350266074999655</v>
      </c>
      <c r="I16" s="51">
        <v>66.50642465</v>
      </c>
      <c r="J16" s="51"/>
      <c r="K16" s="51">
        <v>0.84234118200000008</v>
      </c>
      <c r="L16" s="51">
        <v>0</v>
      </c>
      <c r="M16" s="51">
        <v>0</v>
      </c>
      <c r="N16" s="51">
        <v>0</v>
      </c>
      <c r="O16" s="83">
        <f t="shared" ref="O16:O18" si="8">SUM(E16:N16)</f>
        <v>6866.1118121435002</v>
      </c>
      <c r="P16" s="83">
        <f t="shared" ref="P16:P18" si="9">O16-D16</f>
        <v>4314.2698121435005</v>
      </c>
      <c r="Q16" s="155">
        <f t="shared" si="7"/>
        <v>48.431699999999999</v>
      </c>
      <c r="R16" s="148">
        <f t="shared" si="2"/>
        <v>686611.18121435004</v>
      </c>
      <c r="S16">
        <v>0.84234118200000008</v>
      </c>
      <c r="T16" t="b">
        <f t="shared" si="4"/>
        <v>1</v>
      </c>
      <c r="U16">
        <v>66.50642465</v>
      </c>
      <c r="V16" t="b">
        <f t="shared" si="5"/>
        <v>1</v>
      </c>
    </row>
    <row r="17" spans="1:22" ht="29.25" customHeight="1" x14ac:dyDescent="0.4">
      <c r="A17" s="90"/>
      <c r="B17" s="42">
        <f t="shared" si="6"/>
        <v>44317</v>
      </c>
      <c r="C17" s="51">
        <v>14176.9</v>
      </c>
      <c r="D17" s="51">
        <v>2551.8419999999996</v>
      </c>
      <c r="E17" s="51">
        <v>4188.9155741679997</v>
      </c>
      <c r="F17" s="51">
        <v>0</v>
      </c>
      <c r="G17" s="51">
        <v>2606.7427868739996</v>
      </c>
      <c r="H17" s="51">
        <v>3.3350266074999655</v>
      </c>
      <c r="I17" s="51">
        <v>65.67565415</v>
      </c>
      <c r="J17" s="51"/>
      <c r="K17" s="51">
        <v>1.0373241820000001</v>
      </c>
      <c r="L17" s="51">
        <v>0</v>
      </c>
      <c r="M17" s="51">
        <v>0</v>
      </c>
      <c r="N17" s="51">
        <v>0</v>
      </c>
      <c r="O17" s="83">
        <f t="shared" si="8"/>
        <v>6865.7063659814994</v>
      </c>
      <c r="P17" s="83">
        <f t="shared" si="9"/>
        <v>4313.8643659814998</v>
      </c>
      <c r="Q17" s="155">
        <f t="shared" si="7"/>
        <v>48.428800000000003</v>
      </c>
      <c r="R17" s="148">
        <f t="shared" si="2"/>
        <v>686570.6365981499</v>
      </c>
      <c r="S17">
        <v>1.0373241820000001</v>
      </c>
      <c r="T17" t="b">
        <f t="shared" si="4"/>
        <v>1</v>
      </c>
      <c r="U17">
        <v>65.67565415</v>
      </c>
      <c r="V17" t="b">
        <f t="shared" si="5"/>
        <v>1</v>
      </c>
    </row>
    <row r="18" spans="1:22" ht="29.25" customHeight="1" x14ac:dyDescent="0.4">
      <c r="A18" s="90"/>
      <c r="B18" s="42">
        <f t="shared" si="6"/>
        <v>44318</v>
      </c>
      <c r="C18" s="51">
        <v>14176.9</v>
      </c>
      <c r="D18" s="51">
        <v>2551.8419999999996</v>
      </c>
      <c r="E18" s="51">
        <v>4188.9075823829999</v>
      </c>
      <c r="F18" s="51">
        <v>0</v>
      </c>
      <c r="G18" s="51">
        <v>2606.981119996</v>
      </c>
      <c r="H18" s="51">
        <v>3.3350266074999655</v>
      </c>
      <c r="I18" s="51">
        <v>65.259844150000006</v>
      </c>
      <c r="J18" s="51"/>
      <c r="K18" s="51">
        <v>1.0373241820000001</v>
      </c>
      <c r="L18" s="51">
        <v>0</v>
      </c>
      <c r="M18" s="51">
        <v>0</v>
      </c>
      <c r="N18" s="51">
        <v>0</v>
      </c>
      <c r="O18" s="83">
        <f t="shared" si="8"/>
        <v>6865.5208973184999</v>
      </c>
      <c r="P18" s="83">
        <f t="shared" si="9"/>
        <v>4313.6788973185003</v>
      </c>
      <c r="Q18" s="155">
        <f t="shared" si="7"/>
        <v>48.427500000000002</v>
      </c>
      <c r="R18" s="148">
        <f t="shared" si="2"/>
        <v>686552.08973184996</v>
      </c>
      <c r="S18">
        <v>1.0373241820000001</v>
      </c>
      <c r="T18" t="b">
        <f t="shared" si="4"/>
        <v>1</v>
      </c>
      <c r="U18">
        <v>65.259844150000006</v>
      </c>
      <c r="V18" t="b">
        <f t="shared" si="5"/>
        <v>1</v>
      </c>
    </row>
    <row r="19" spans="1:22" ht="29.25" customHeight="1" x14ac:dyDescent="0.4">
      <c r="A19" s="90"/>
      <c r="B19" s="42">
        <f t="shared" si="6"/>
        <v>44319</v>
      </c>
      <c r="C19" s="51">
        <v>14176.9</v>
      </c>
      <c r="D19" s="51">
        <v>2551.8419999999996</v>
      </c>
      <c r="E19" s="51">
        <v>4391.4112155980001</v>
      </c>
      <c r="F19" s="51">
        <v>0</v>
      </c>
      <c r="G19" s="51">
        <v>2607.2194531200003</v>
      </c>
      <c r="H19" s="51">
        <v>3.3350266074999655</v>
      </c>
      <c r="I19" s="51">
        <v>68.345775149999994</v>
      </c>
      <c r="J19" s="51"/>
      <c r="K19" s="51">
        <v>0.87713935899999995</v>
      </c>
      <c r="L19" s="51">
        <v>0</v>
      </c>
      <c r="M19" s="51">
        <v>0</v>
      </c>
      <c r="N19" s="51">
        <v>0</v>
      </c>
      <c r="O19" s="83">
        <f t="shared" ref="O19" si="10">SUM(E19:N19)</f>
        <v>7071.1886098345003</v>
      </c>
      <c r="P19" s="83">
        <f t="shared" ref="P19" si="11">O19-D19</f>
        <v>4519.3466098345007</v>
      </c>
      <c r="Q19" s="155">
        <f t="shared" si="7"/>
        <v>49.8782</v>
      </c>
      <c r="R19" s="148">
        <f t="shared" si="2"/>
        <v>707118.86098344997</v>
      </c>
      <c r="S19">
        <v>0.87713935899999995</v>
      </c>
      <c r="T19" t="b">
        <f t="shared" si="4"/>
        <v>1</v>
      </c>
      <c r="U19">
        <v>68.345775149999994</v>
      </c>
      <c r="V19" t="b">
        <f t="shared" si="5"/>
        <v>1</v>
      </c>
    </row>
    <row r="20" spans="1:22" ht="29.25" customHeight="1" x14ac:dyDescent="0.4">
      <c r="A20" s="90"/>
      <c r="B20" s="42">
        <f t="shared" si="6"/>
        <v>44320</v>
      </c>
      <c r="C20" s="51">
        <v>14176.9</v>
      </c>
      <c r="D20" s="51">
        <v>2551.8419999999996</v>
      </c>
      <c r="E20" s="51">
        <v>4483.575223812999</v>
      </c>
      <c r="F20" s="51">
        <v>0</v>
      </c>
      <c r="G20" s="51">
        <v>2607.4577862419997</v>
      </c>
      <c r="H20" s="51">
        <v>3.3350266074999655</v>
      </c>
      <c r="I20" s="51">
        <v>65.268822850000006</v>
      </c>
      <c r="J20" s="51"/>
      <c r="K20" s="51">
        <v>1.423925077</v>
      </c>
      <c r="L20" s="51">
        <v>0</v>
      </c>
      <c r="M20" s="51">
        <v>0</v>
      </c>
      <c r="N20" s="51">
        <v>0</v>
      </c>
      <c r="O20" s="83">
        <f t="shared" ref="O20" si="12">SUM(E20:N20)</f>
        <v>7161.0607845894983</v>
      </c>
      <c r="P20" s="83">
        <f t="shared" ref="P20" si="13">O20-D20</f>
        <v>4609.2187845894987</v>
      </c>
      <c r="Q20" s="155">
        <f t="shared" si="7"/>
        <v>50.5122</v>
      </c>
      <c r="R20" s="148">
        <f t="shared" si="2"/>
        <v>716106.07845894992</v>
      </c>
      <c r="S20">
        <v>1.423925077</v>
      </c>
      <c r="T20" t="b">
        <f t="shared" si="4"/>
        <v>1</v>
      </c>
      <c r="U20">
        <v>65.268822850000006</v>
      </c>
      <c r="V20" t="b">
        <f t="shared" si="5"/>
        <v>1</v>
      </c>
    </row>
    <row r="21" spans="1:22" ht="29.25" customHeight="1" x14ac:dyDescent="0.4">
      <c r="A21" s="90"/>
      <c r="B21" s="42">
        <f t="shared" si="6"/>
        <v>44321</v>
      </c>
      <c r="C21" s="51">
        <v>14176.9</v>
      </c>
      <c r="D21" s="51">
        <v>2551.8419999999996</v>
      </c>
      <c r="E21" s="51">
        <v>4401.2872320280003</v>
      </c>
      <c r="F21" s="51">
        <v>0</v>
      </c>
      <c r="G21" s="51">
        <v>2607.6961193640004</v>
      </c>
      <c r="H21" s="51">
        <v>3.3350266074999655</v>
      </c>
      <c r="I21" s="51">
        <v>66.776261950000006</v>
      </c>
      <c r="J21" s="51"/>
      <c r="K21" s="51">
        <v>0.99960770099999996</v>
      </c>
      <c r="L21" s="51">
        <v>0</v>
      </c>
      <c r="M21" s="51">
        <v>0</v>
      </c>
      <c r="N21" s="51">
        <v>0</v>
      </c>
      <c r="O21" s="83">
        <f t="shared" ref="O21:O22" si="14">SUM(E21:N21)</f>
        <v>7080.0942476505006</v>
      </c>
      <c r="P21" s="83">
        <f t="shared" ref="P21:P22" si="15">O21-D21</f>
        <v>4528.252247650501</v>
      </c>
      <c r="Q21" s="155">
        <f>ROUND((O21/C21%),4)</f>
        <v>49.941099999999999</v>
      </c>
      <c r="R21" s="148">
        <f t="shared" si="2"/>
        <v>708009.42476505006</v>
      </c>
      <c r="S21">
        <v>0.99960770099999996</v>
      </c>
      <c r="T21" t="b">
        <f t="shared" si="4"/>
        <v>1</v>
      </c>
      <c r="U21">
        <v>66.776261950000006</v>
      </c>
      <c r="V21" t="b">
        <f t="shared" si="5"/>
        <v>1</v>
      </c>
    </row>
    <row r="22" spans="1:22" ht="29.25" customHeight="1" x14ac:dyDescent="0.4">
      <c r="A22" s="90"/>
      <c r="B22" s="42">
        <f t="shared" si="6"/>
        <v>44322</v>
      </c>
      <c r="C22" s="51">
        <v>14176.9</v>
      </c>
      <c r="D22" s="51">
        <v>2551.8419999999996</v>
      </c>
      <c r="E22" s="51">
        <v>3711.3872402430002</v>
      </c>
      <c r="F22" s="51">
        <v>0</v>
      </c>
      <c r="G22" s="51">
        <v>3234.9755335049999</v>
      </c>
      <c r="H22" s="51">
        <v>3.3350266074999655</v>
      </c>
      <c r="I22" s="51">
        <v>67.628877149999994</v>
      </c>
      <c r="J22" s="51"/>
      <c r="K22" s="51">
        <v>1.966527227</v>
      </c>
      <c r="L22" s="51">
        <v>0</v>
      </c>
      <c r="M22" s="51">
        <v>0</v>
      </c>
      <c r="N22" s="51">
        <v>0</v>
      </c>
      <c r="O22" s="83">
        <f t="shared" si="14"/>
        <v>7019.2932047325012</v>
      </c>
      <c r="P22" s="83">
        <f t="shared" si="15"/>
        <v>4467.4512047325015</v>
      </c>
      <c r="Q22" s="155">
        <f t="shared" si="7"/>
        <v>49.5122</v>
      </c>
      <c r="R22" s="148">
        <f t="shared" si="2"/>
        <v>701929.32047325012</v>
      </c>
      <c r="S22">
        <v>1.966527227</v>
      </c>
      <c r="T22" t="b">
        <f t="shared" si="4"/>
        <v>1</v>
      </c>
      <c r="U22">
        <v>67.628877149999994</v>
      </c>
      <c r="V22" t="b">
        <f t="shared" si="5"/>
        <v>1</v>
      </c>
    </row>
    <row r="23" spans="1:22" ht="29.25" customHeight="1" x14ac:dyDescent="0.4">
      <c r="A23" s="90"/>
      <c r="B23" s="42">
        <f t="shared" si="6"/>
        <v>44323</v>
      </c>
      <c r="C23" s="51">
        <v>14176.9</v>
      </c>
      <c r="D23" s="51">
        <v>2551.8419999999996</v>
      </c>
      <c r="E23" s="51">
        <v>3555.3792484580003</v>
      </c>
      <c r="F23" s="51"/>
      <c r="G23" s="51">
        <v>3235.2582041179999</v>
      </c>
      <c r="H23" s="51">
        <v>3.3350266074999655</v>
      </c>
      <c r="I23" s="51">
        <v>64.883947149999997</v>
      </c>
      <c r="J23" s="51">
        <v>0</v>
      </c>
      <c r="K23" s="51">
        <v>1.6265714769999999</v>
      </c>
      <c r="L23" s="51">
        <v>0</v>
      </c>
      <c r="M23" s="51">
        <v>0</v>
      </c>
      <c r="N23" s="51">
        <v>0</v>
      </c>
      <c r="O23" s="83">
        <f t="shared" ref="O23" si="16">SUM(E23:N23)</f>
        <v>6860.4829978104999</v>
      </c>
      <c r="P23" s="83">
        <f t="shared" ref="P23" si="17">O23-D23</f>
        <v>4308.6409978105003</v>
      </c>
      <c r="Q23" s="155">
        <f>ROUND((O23/C23%),4)</f>
        <v>48.392000000000003</v>
      </c>
      <c r="R23" s="148">
        <f t="shared" si="2"/>
        <v>686048.29978104995</v>
      </c>
      <c r="S23">
        <v>1.6265714769999999</v>
      </c>
      <c r="T23" t="b">
        <f t="shared" si="4"/>
        <v>1</v>
      </c>
      <c r="U23">
        <v>64.883947149999997</v>
      </c>
      <c r="V23" t="b">
        <f t="shared" si="5"/>
        <v>1</v>
      </c>
    </row>
    <row r="24" spans="1:22" ht="29.25" customHeight="1" x14ac:dyDescent="0.4">
      <c r="A24" s="90"/>
      <c r="B24" s="42" t="s">
        <v>4</v>
      </c>
      <c r="C24" s="51">
        <v>0</v>
      </c>
      <c r="D24" s="51">
        <f>SUM(D10:D23)</f>
        <v>35725.788</v>
      </c>
      <c r="E24" s="51">
        <f>SUM(E10:E23)</f>
        <v>58269.455230847001</v>
      </c>
      <c r="F24" s="51">
        <f>SUM(F10:F23)</f>
        <v>0</v>
      </c>
      <c r="G24" s="51">
        <f>SUM(G10:G23)</f>
        <v>37746.857183888998</v>
      </c>
      <c r="H24" s="51">
        <f>SUM(H10:H23)</f>
        <v>46.690372504999502</v>
      </c>
      <c r="I24" s="51">
        <f t="shared" ref="I24:O24" si="18">SUM(I10:I23)</f>
        <v>950.7159822000001</v>
      </c>
      <c r="J24" s="51">
        <f t="shared" si="18"/>
        <v>0</v>
      </c>
      <c r="K24" s="51">
        <f t="shared" si="18"/>
        <v>18.387039678999997</v>
      </c>
      <c r="L24" s="51">
        <f t="shared" si="18"/>
        <v>0</v>
      </c>
      <c r="M24" s="51">
        <f t="shared" si="18"/>
        <v>0</v>
      </c>
      <c r="N24" s="51">
        <f t="shared" si="18"/>
        <v>0</v>
      </c>
      <c r="O24" s="83">
        <f t="shared" si="18"/>
        <v>97032.10580912001</v>
      </c>
      <c r="P24" s="83">
        <f>SUM(P10:P23)</f>
        <v>61306.317809120017</v>
      </c>
      <c r="Q24" s="155"/>
    </row>
    <row r="25" spans="1:22" ht="29.25" customHeight="1" x14ac:dyDescent="0.4">
      <c r="A25" s="90"/>
      <c r="B25" s="42" t="s">
        <v>3</v>
      </c>
      <c r="C25" s="51"/>
      <c r="D25" s="51">
        <f>AVERAGE(D10:D23)</f>
        <v>2551.8420000000001</v>
      </c>
      <c r="E25" s="51">
        <f>AVERAGE(E10:E23)</f>
        <v>4162.1039450605003</v>
      </c>
      <c r="F25" s="51">
        <v>0</v>
      </c>
      <c r="G25" s="51">
        <f>AVERAGE(G10:G23)</f>
        <v>2696.2040845634997</v>
      </c>
      <c r="H25" s="51">
        <f t="shared" ref="H25:K25" si="19">AVERAGE(H10:H23)</f>
        <v>3.3350266074999646</v>
      </c>
      <c r="I25" s="51">
        <f t="shared" si="19"/>
        <v>67.908284442857152</v>
      </c>
      <c r="J25" s="51">
        <f t="shared" si="19"/>
        <v>0</v>
      </c>
      <c r="K25" s="51">
        <f t="shared" si="19"/>
        <v>1.3133599770714284</v>
      </c>
      <c r="L25" s="51">
        <f t="shared" ref="L25:P25" si="20">AVERAGE(L10:L23)</f>
        <v>0</v>
      </c>
      <c r="M25" s="51">
        <f t="shared" si="20"/>
        <v>0</v>
      </c>
      <c r="N25" s="51">
        <f t="shared" si="20"/>
        <v>0</v>
      </c>
      <c r="O25" s="82">
        <f t="shared" si="20"/>
        <v>6930.8647006514293</v>
      </c>
      <c r="P25" s="82">
        <f t="shared" si="20"/>
        <v>4379.0227006514297</v>
      </c>
      <c r="Q25" s="155"/>
    </row>
    <row r="26" spans="1:22" x14ac:dyDescent="0.4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22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56"/>
    </row>
    <row r="28" spans="1:22" x14ac:dyDescent="0.4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56"/>
    </row>
    <row r="29" spans="1:22" x14ac:dyDescent="0.4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72">
        <v>526081803.5</v>
      </c>
      <c r="M29" s="1"/>
      <c r="N29" s="1"/>
      <c r="O29" s="1"/>
      <c r="P29" s="1"/>
      <c r="Q29" s="156"/>
    </row>
    <row r="30" spans="1:22" x14ac:dyDescent="0.4">
      <c r="B30" s="5"/>
      <c r="C30" s="1"/>
      <c r="D30" s="1"/>
      <c r="E30" s="1"/>
      <c r="F30" s="1"/>
      <c r="G30" s="1"/>
      <c r="H30" s="1"/>
      <c r="I30" s="1"/>
      <c r="J30" s="1"/>
      <c r="K30" s="172">
        <v>121709300</v>
      </c>
      <c r="M30" s="1"/>
      <c r="N30" s="22" t="s">
        <v>35</v>
      </c>
      <c r="O30" s="22"/>
      <c r="P30" s="22"/>
      <c r="Q30" s="156"/>
    </row>
    <row r="31" spans="1:22" x14ac:dyDescent="0.4">
      <c r="B31" s="5"/>
      <c r="C31" s="1"/>
      <c r="D31" s="74"/>
      <c r="E31" s="1"/>
      <c r="F31" s="1"/>
      <c r="G31" s="1"/>
      <c r="H31" s="22"/>
      <c r="I31" s="22"/>
      <c r="J31" s="22"/>
      <c r="K31" s="172">
        <v>1048368</v>
      </c>
      <c r="M31" s="22"/>
      <c r="N31" s="22"/>
      <c r="O31" s="22"/>
      <c r="P31" s="22"/>
      <c r="Q31" s="156"/>
    </row>
    <row r="32" spans="1:22" x14ac:dyDescent="0.4">
      <c r="B32" s="5"/>
      <c r="C32" s="1"/>
      <c r="D32" s="1"/>
      <c r="E32" s="1"/>
      <c r="F32" s="1"/>
      <c r="G32" s="1"/>
      <c r="H32" s="22"/>
      <c r="I32" s="22"/>
      <c r="J32" s="22"/>
      <c r="K32" s="173">
        <f>SUM(K29:K31)</f>
        <v>648839471.5</v>
      </c>
      <c r="M32" s="22"/>
      <c r="N32" s="22"/>
      <c r="O32" s="22"/>
      <c r="P32" s="22"/>
    </row>
    <row r="33" spans="2:16" x14ac:dyDescent="0.4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174">
        <f>K32/10^7</f>
        <v>64.883947149999997</v>
      </c>
      <c r="L33">
        <f>L32/10^7</f>
        <v>0</v>
      </c>
      <c r="M33" s="22"/>
      <c r="N33" s="22"/>
      <c r="O33" s="22"/>
      <c r="P33" s="22"/>
    </row>
    <row r="34" spans="2:16" x14ac:dyDescent="0.4">
      <c r="B34" s="5" t="s">
        <v>8</v>
      </c>
      <c r="H34" s="144"/>
      <c r="N34" s="22" t="s">
        <v>10</v>
      </c>
    </row>
    <row r="35" spans="2:16" x14ac:dyDescent="0.4">
      <c r="B35" s="14"/>
      <c r="H35" s="144"/>
    </row>
    <row r="36" spans="2:16" x14ac:dyDescent="0.4">
      <c r="B36" s="14"/>
      <c r="H36" s="144"/>
      <c r="L36">
        <v>550862673.5</v>
      </c>
    </row>
    <row r="37" spans="2:16" x14ac:dyDescent="0.4">
      <c r="B37" s="14"/>
      <c r="H37" s="88"/>
      <c r="I37" s="88"/>
      <c r="L37">
        <v>123245000</v>
      </c>
    </row>
    <row r="38" spans="2:16" x14ac:dyDescent="0.4">
      <c r="H38" s="88"/>
      <c r="I38" s="88"/>
      <c r="L38">
        <v>2181098</v>
      </c>
    </row>
    <row r="39" spans="2:16" x14ac:dyDescent="0.4">
      <c r="H39" s="88"/>
      <c r="I39" s="88"/>
      <c r="L39">
        <f>L36+L37+L38</f>
        <v>676288771.5</v>
      </c>
    </row>
    <row r="40" spans="2:16" x14ac:dyDescent="0.4">
      <c r="H40" s="88"/>
      <c r="I40" s="88"/>
      <c r="L40">
        <f>L39/10^7</f>
        <v>67.628877149999994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60" zoomScaleNormal="60" workbookViewId="0">
      <selection activeCell="C13" sqref="C13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34.570312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</cols>
  <sheetData>
    <row r="1" spans="1:18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18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58"/>
      <c r="M2" s="84"/>
      <c r="N2" s="85"/>
      <c r="O2" s="85"/>
      <c r="P2" s="85"/>
    </row>
    <row r="3" spans="1:18" x14ac:dyDescent="0.4">
      <c r="B3" s="45" t="s">
        <v>52</v>
      </c>
      <c r="C3" s="1"/>
      <c r="D3" s="176">
        <v>2597.1246000000001</v>
      </c>
      <c r="E3" s="85"/>
      <c r="F3" s="8"/>
      <c r="G3" s="8"/>
      <c r="H3" s="8"/>
      <c r="I3" s="8"/>
      <c r="J3" s="8"/>
      <c r="K3" s="85"/>
      <c r="L3" s="85"/>
      <c r="M3" s="8"/>
      <c r="N3" s="8"/>
      <c r="O3" s="8"/>
      <c r="P3" s="85"/>
    </row>
    <row r="4" spans="1:18" ht="22.5" customHeight="1" x14ac:dyDescent="0.45">
      <c r="B4" s="46" t="s">
        <v>13</v>
      </c>
      <c r="C4" s="17"/>
      <c r="D4" s="177">
        <v>2597.13</v>
      </c>
      <c r="E4" s="15"/>
      <c r="F4" s="15"/>
      <c r="G4" s="47" t="s">
        <v>214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18" x14ac:dyDescent="0.4">
      <c r="B5" s="45" t="s">
        <v>50</v>
      </c>
      <c r="C5" s="1"/>
      <c r="D5" s="157"/>
      <c r="E5" s="158"/>
      <c r="F5" s="11"/>
      <c r="G5" s="11"/>
      <c r="H5" s="100"/>
      <c r="I5" s="100"/>
      <c r="J5" s="11"/>
      <c r="K5" s="86">
        <v>14428.47</v>
      </c>
      <c r="L5" s="86">
        <f>K5*18/100</f>
        <v>2597.1246000000001</v>
      </c>
      <c r="M5" s="2"/>
      <c r="N5" s="2"/>
      <c r="O5" s="2"/>
      <c r="P5" s="2"/>
      <c r="Q5" s="149"/>
    </row>
    <row r="6" spans="1:18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18" x14ac:dyDescent="0.4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18" s="33" customFormat="1" ht="126" customHeight="1" x14ac:dyDescent="0.25">
      <c r="B8" s="34" t="s">
        <v>21</v>
      </c>
      <c r="C8" s="164" t="s">
        <v>215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18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18" ht="29.25" customHeight="1" x14ac:dyDescent="0.4">
      <c r="B10" s="42">
        <v>44324</v>
      </c>
      <c r="C10" s="51">
        <v>14428.47</v>
      </c>
      <c r="D10" s="51">
        <f>L5</f>
        <v>2597.1246000000001</v>
      </c>
      <c r="E10" s="51">
        <v>3555.3712566730005</v>
      </c>
      <c r="F10" s="51">
        <v>0</v>
      </c>
      <c r="G10" s="51">
        <v>3235.5597047810006</v>
      </c>
      <c r="H10" s="51">
        <v>3.6016095549999005</v>
      </c>
      <c r="I10" s="51">
        <v>67.029096550000006</v>
      </c>
      <c r="J10" s="51">
        <v>0</v>
      </c>
      <c r="K10" s="51">
        <v>1.6265714769999999</v>
      </c>
      <c r="L10" s="51">
        <v>0</v>
      </c>
      <c r="M10" s="51">
        <v>0</v>
      </c>
      <c r="N10" s="51">
        <v>0</v>
      </c>
      <c r="O10" s="83">
        <f t="shared" ref="O10" si="0">SUM(E10:N10)</f>
        <v>6863.1882390360015</v>
      </c>
      <c r="P10" s="83">
        <f t="shared" ref="P10:P11" si="1">O10-D10</f>
        <v>4266.0636390360014</v>
      </c>
      <c r="Q10" s="155">
        <f>ROUND((O10/C10%),4)</f>
        <v>47.567</v>
      </c>
      <c r="R10" s="148">
        <f t="shared" ref="R10:R23" si="2">(O10*10^7)/10^5</f>
        <v>686318.8239036001</v>
      </c>
    </row>
    <row r="11" spans="1:18" ht="29.25" customHeight="1" x14ac:dyDescent="0.4">
      <c r="B11" s="42">
        <f>B10+1</f>
        <v>44325</v>
      </c>
      <c r="C11" s="51">
        <v>14428.47</v>
      </c>
      <c r="D11" s="51">
        <v>2597.1246000000001</v>
      </c>
      <c r="E11" s="51">
        <v>3555.3632648879998</v>
      </c>
      <c r="F11" s="51">
        <v>0</v>
      </c>
      <c r="G11" s="51">
        <v>3235.86120544</v>
      </c>
      <c r="H11" s="51">
        <v>3.6016095549999005</v>
      </c>
      <c r="I11" s="51">
        <v>66.543346549999995</v>
      </c>
      <c r="J11" s="51">
        <v>0</v>
      </c>
      <c r="K11" s="51">
        <v>1.6265714769999999</v>
      </c>
      <c r="L11" s="51">
        <v>0</v>
      </c>
      <c r="M11" s="51">
        <v>0</v>
      </c>
      <c r="N11" s="51">
        <v>0</v>
      </c>
      <c r="O11" s="83">
        <f t="shared" ref="O11" si="3">SUM(E11:N11)</f>
        <v>6862.9959979099995</v>
      </c>
      <c r="P11" s="83">
        <f t="shared" si="1"/>
        <v>4265.8713979099994</v>
      </c>
      <c r="Q11" s="155">
        <f>ROUND((O11/C11%),4)</f>
        <v>47.5657</v>
      </c>
      <c r="R11" s="148">
        <f t="shared" si="2"/>
        <v>686299.5997909999</v>
      </c>
    </row>
    <row r="12" spans="1:18" ht="29.25" customHeight="1" x14ac:dyDescent="0.4">
      <c r="B12" s="42">
        <f t="shared" ref="B12:B23" si="4">B11+1</f>
        <v>44326</v>
      </c>
      <c r="C12" s="51">
        <v>14428.47</v>
      </c>
      <c r="D12" s="51">
        <v>2597.1246000000001</v>
      </c>
      <c r="E12" s="51">
        <v>3502.5172731030007</v>
      </c>
      <c r="F12" s="51">
        <v>0</v>
      </c>
      <c r="G12" s="51">
        <v>3236.1627061009999</v>
      </c>
      <c r="H12" s="51">
        <v>3.6016095549999005</v>
      </c>
      <c r="I12" s="51">
        <v>73.185846650000002</v>
      </c>
      <c r="J12" s="51">
        <v>0</v>
      </c>
      <c r="K12" s="51">
        <v>1.699119877</v>
      </c>
      <c r="L12" s="51">
        <v>0</v>
      </c>
      <c r="M12" s="51">
        <v>0</v>
      </c>
      <c r="N12" s="51">
        <v>0</v>
      </c>
      <c r="O12" s="83">
        <f t="shared" ref="O12" si="5">SUM(E12:N12)</f>
        <v>6817.1665552860004</v>
      </c>
      <c r="P12" s="83">
        <f t="shared" ref="P12" si="6">O12-D12</f>
        <v>4220.0419552860003</v>
      </c>
      <c r="Q12" s="155">
        <f t="shared" ref="Q12:Q22" si="7">ROUND((O12/C12%),4)</f>
        <v>47.247999999999998</v>
      </c>
      <c r="R12" s="148">
        <f t="shared" si="2"/>
        <v>681716.65552859998</v>
      </c>
    </row>
    <row r="13" spans="1:18" ht="29.25" customHeight="1" x14ac:dyDescent="0.4">
      <c r="B13" s="42">
        <f t="shared" si="4"/>
        <v>44327</v>
      </c>
      <c r="C13" s="51">
        <v>14428.47</v>
      </c>
      <c r="D13" s="51">
        <v>2597.1246000000001</v>
      </c>
      <c r="E13" s="51">
        <v>3543.1185604849998</v>
      </c>
      <c r="F13" s="51">
        <v>0</v>
      </c>
      <c r="G13" s="51">
        <v>3236.463628646</v>
      </c>
      <c r="H13" s="51">
        <v>3.6016095549999005</v>
      </c>
      <c r="I13" s="51">
        <v>69.162280050000007</v>
      </c>
      <c r="J13" s="51">
        <v>0</v>
      </c>
      <c r="K13" s="51">
        <v>1.2803392179999999</v>
      </c>
      <c r="L13" s="51">
        <v>0</v>
      </c>
      <c r="M13" s="51">
        <v>0</v>
      </c>
      <c r="N13" s="51">
        <v>0</v>
      </c>
      <c r="O13" s="83">
        <f t="shared" ref="O13" si="8">SUM(E13:N13)</f>
        <v>6853.6264179540003</v>
      </c>
      <c r="P13" s="83">
        <f t="shared" ref="P13" si="9">O13-D13</f>
        <v>4256.5018179540002</v>
      </c>
      <c r="Q13" s="155">
        <f t="shared" si="7"/>
        <v>47.500700000000002</v>
      </c>
      <c r="R13" s="148">
        <f t="shared" si="2"/>
        <v>685362.64179540006</v>
      </c>
    </row>
    <row r="14" spans="1:18" ht="29.25" customHeight="1" x14ac:dyDescent="0.4">
      <c r="B14" s="42">
        <f t="shared" si="4"/>
        <v>44328</v>
      </c>
      <c r="C14" s="51">
        <v>14428.47</v>
      </c>
      <c r="D14" s="51">
        <v>2597.1246000000001</v>
      </c>
      <c r="E14" s="51">
        <v>3838.1105686599999</v>
      </c>
      <c r="F14" s="51">
        <v>0</v>
      </c>
      <c r="G14" s="51">
        <v>2837.8457013080001</v>
      </c>
      <c r="H14" s="51">
        <v>3.6016095549999005</v>
      </c>
      <c r="I14" s="51">
        <v>69.451364949999999</v>
      </c>
      <c r="J14" s="51">
        <v>0</v>
      </c>
      <c r="K14" s="51">
        <v>1.634914202</v>
      </c>
      <c r="L14" s="51">
        <v>0</v>
      </c>
      <c r="M14" s="51">
        <v>0</v>
      </c>
      <c r="N14" s="51">
        <v>0</v>
      </c>
      <c r="O14" s="83">
        <f t="shared" ref="O14" si="10">SUM(E14:N14)</f>
        <v>6750.6441586750007</v>
      </c>
      <c r="P14" s="83">
        <f t="shared" ref="P14" si="11">O14-D14</f>
        <v>4153.5195586750006</v>
      </c>
      <c r="Q14" s="155">
        <f t="shared" si="7"/>
        <v>46.786999999999999</v>
      </c>
      <c r="R14" s="148">
        <f t="shared" si="2"/>
        <v>675064.41586750012</v>
      </c>
    </row>
    <row r="15" spans="1:18" ht="29.25" customHeight="1" x14ac:dyDescent="0.4">
      <c r="A15" s="90"/>
      <c r="B15" s="42">
        <f t="shared" si="4"/>
        <v>44329</v>
      </c>
      <c r="C15" s="51">
        <v>14428.47</v>
      </c>
      <c r="D15" s="51">
        <v>2597.1246000000001</v>
      </c>
      <c r="E15" s="51">
        <v>3888.1025769149992</v>
      </c>
      <c r="F15" s="51">
        <v>0</v>
      </c>
      <c r="G15" s="51">
        <v>2838.1112376450005</v>
      </c>
      <c r="H15" s="51">
        <v>3.6016095549999005</v>
      </c>
      <c r="I15" s="51">
        <v>68.309021150000007</v>
      </c>
      <c r="J15" s="51">
        <v>0</v>
      </c>
      <c r="K15" s="51">
        <v>1.329523002</v>
      </c>
      <c r="L15" s="51">
        <v>0</v>
      </c>
      <c r="M15" s="51">
        <v>0</v>
      </c>
      <c r="N15" s="51">
        <v>0</v>
      </c>
      <c r="O15" s="83">
        <f t="shared" ref="O15" si="12">SUM(E15:N15)</f>
        <v>6799.4539682670011</v>
      </c>
      <c r="P15" s="83">
        <f t="shared" ref="P15" si="13">O15-D15</f>
        <v>4202.329368267001</v>
      </c>
      <c r="Q15" s="155">
        <f t="shared" si="7"/>
        <v>47.125300000000003</v>
      </c>
      <c r="R15" s="148">
        <f t="shared" si="2"/>
        <v>679945.39682670019</v>
      </c>
    </row>
    <row r="16" spans="1:18" ht="29.25" customHeight="1" x14ac:dyDescent="0.4">
      <c r="A16" s="90"/>
      <c r="B16" s="42">
        <f t="shared" si="4"/>
        <v>44330</v>
      </c>
      <c r="C16" s="51">
        <v>14428.47</v>
      </c>
      <c r="D16" s="51">
        <v>2597.1246000000001</v>
      </c>
      <c r="E16" s="51">
        <v>3750.4438651299997</v>
      </c>
      <c r="F16" s="51">
        <v>0</v>
      </c>
      <c r="G16" s="51">
        <v>2934.8165817579998</v>
      </c>
      <c r="H16" s="51">
        <v>3.6016095549999005</v>
      </c>
      <c r="I16" s="51">
        <v>69.290469450000003</v>
      </c>
      <c r="J16" s="51">
        <v>0</v>
      </c>
      <c r="K16" s="51">
        <v>1.537023002</v>
      </c>
      <c r="L16" s="51">
        <v>0</v>
      </c>
      <c r="M16" s="51">
        <v>0</v>
      </c>
      <c r="N16" s="51">
        <v>0</v>
      </c>
      <c r="O16" s="83">
        <f t="shared" ref="O16" si="14">SUM(E16:N16)</f>
        <v>6759.6895488950004</v>
      </c>
      <c r="P16" s="83">
        <f t="shared" ref="P16" si="15">O16-D16</f>
        <v>4162.5649488950003</v>
      </c>
      <c r="Q16" s="155">
        <f t="shared" si="7"/>
        <v>46.849699999999999</v>
      </c>
      <c r="R16" s="148">
        <f t="shared" si="2"/>
        <v>675968.95488950005</v>
      </c>
    </row>
    <row r="17" spans="1:18" ht="29.25" customHeight="1" x14ac:dyDescent="0.4">
      <c r="A17" s="90"/>
      <c r="B17" s="42">
        <f t="shared" si="4"/>
        <v>44331</v>
      </c>
      <c r="C17" s="51">
        <v>14428.47</v>
      </c>
      <c r="D17" s="51">
        <v>2597.1246000000001</v>
      </c>
      <c r="E17" s="51">
        <v>3750.4358733449999</v>
      </c>
      <c r="F17" s="51">
        <v>0</v>
      </c>
      <c r="G17" s="51">
        <v>2935.0919258690001</v>
      </c>
      <c r="H17" s="51">
        <v>3.6016095549999005</v>
      </c>
      <c r="I17" s="51">
        <v>71.950975650000004</v>
      </c>
      <c r="J17" s="51">
        <v>0</v>
      </c>
      <c r="K17" s="51">
        <v>3.2179063019999998</v>
      </c>
      <c r="L17" s="51">
        <v>0</v>
      </c>
      <c r="M17" s="51">
        <v>0</v>
      </c>
      <c r="N17" s="51">
        <v>0</v>
      </c>
      <c r="O17" s="83">
        <f t="shared" ref="O17:O18" si="16">SUM(E17:N17)</f>
        <v>6764.2982907210007</v>
      </c>
      <c r="P17" s="83">
        <f t="shared" ref="P17:P18" si="17">O17-D17</f>
        <v>4167.1736907210006</v>
      </c>
      <c r="Q17" s="155">
        <f t="shared" si="7"/>
        <v>46.881599999999999</v>
      </c>
      <c r="R17" s="148">
        <f t="shared" si="2"/>
        <v>676429.82907210011</v>
      </c>
    </row>
    <row r="18" spans="1:18" ht="29.25" customHeight="1" x14ac:dyDescent="0.4">
      <c r="A18" s="90"/>
      <c r="B18" s="42">
        <f t="shared" si="4"/>
        <v>44332</v>
      </c>
      <c r="C18" s="51">
        <v>14428.47</v>
      </c>
      <c r="D18" s="51">
        <v>2597.1246000000001</v>
      </c>
      <c r="E18" s="51">
        <v>3750.4278815600005</v>
      </c>
      <c r="F18" s="51">
        <v>0</v>
      </c>
      <c r="G18" s="51">
        <v>2935.3672699819995</v>
      </c>
      <c r="H18" s="51">
        <v>3.6016095549999005</v>
      </c>
      <c r="I18" s="51">
        <v>71.725235650000002</v>
      </c>
      <c r="J18" s="51">
        <v>0</v>
      </c>
      <c r="K18" s="51">
        <v>3.2179063019999998</v>
      </c>
      <c r="L18" s="51">
        <v>0</v>
      </c>
      <c r="M18" s="51">
        <v>0</v>
      </c>
      <c r="N18" s="51">
        <v>0</v>
      </c>
      <c r="O18" s="83">
        <f t="shared" si="16"/>
        <v>6764.3399030490009</v>
      </c>
      <c r="P18" s="83">
        <f t="shared" si="17"/>
        <v>4167.2153030490008</v>
      </c>
      <c r="Q18" s="155">
        <f t="shared" si="7"/>
        <v>46.881900000000002</v>
      </c>
      <c r="R18" s="148">
        <f t="shared" si="2"/>
        <v>676433.9903049001</v>
      </c>
    </row>
    <row r="19" spans="1:18" ht="29.25" customHeight="1" x14ac:dyDescent="0.4">
      <c r="A19" s="90"/>
      <c r="B19" s="42">
        <f t="shared" si="4"/>
        <v>44333</v>
      </c>
      <c r="C19" s="51">
        <v>14428.47</v>
      </c>
      <c r="D19" s="51">
        <v>2597.1246000000001</v>
      </c>
      <c r="E19" s="51">
        <v>3818.1308144949999</v>
      </c>
      <c r="F19" s="51">
        <v>0</v>
      </c>
      <c r="G19" s="51">
        <v>2935.6426140930002</v>
      </c>
      <c r="H19" s="51">
        <v>3.6016095549999005</v>
      </c>
      <c r="I19" s="51">
        <v>67.928912249999996</v>
      </c>
      <c r="J19" s="51">
        <v>0</v>
      </c>
      <c r="K19" s="51">
        <v>2.309793902</v>
      </c>
      <c r="L19" s="51">
        <v>0</v>
      </c>
      <c r="M19" s="51">
        <v>0</v>
      </c>
      <c r="N19" s="51">
        <v>0</v>
      </c>
      <c r="O19" s="83">
        <f t="shared" ref="O19:O23" si="18">SUM(E19:N19)</f>
        <v>6827.6137442950003</v>
      </c>
      <c r="P19" s="83">
        <f t="shared" ref="P19:P23" si="19">O19-D19</f>
        <v>4230.4891442950002</v>
      </c>
      <c r="Q19" s="155">
        <f t="shared" si="7"/>
        <v>47.320399999999999</v>
      </c>
      <c r="R19" s="148">
        <f t="shared" si="2"/>
        <v>682761.37442950008</v>
      </c>
    </row>
    <row r="20" spans="1:18" ht="29.25" customHeight="1" x14ac:dyDescent="0.4">
      <c r="A20" s="90"/>
      <c r="B20" s="42">
        <f t="shared" si="4"/>
        <v>44334</v>
      </c>
      <c r="C20" s="51">
        <v>14428.47</v>
      </c>
      <c r="D20" s="51">
        <v>2597.1246000000001</v>
      </c>
      <c r="E20" s="51">
        <v>3996.6749259980002</v>
      </c>
      <c r="F20" s="51">
        <v>0</v>
      </c>
      <c r="G20" s="51">
        <v>2935.9179582059996</v>
      </c>
      <c r="H20" s="51">
        <v>3.6016095549999005</v>
      </c>
      <c r="I20" s="51">
        <v>70.260460449999997</v>
      </c>
      <c r="J20" s="51">
        <v>0</v>
      </c>
      <c r="K20" s="51">
        <v>2.2906512019999998</v>
      </c>
      <c r="L20" s="51">
        <v>0</v>
      </c>
      <c r="M20" s="51">
        <v>0</v>
      </c>
      <c r="N20" s="51">
        <v>0</v>
      </c>
      <c r="O20" s="83">
        <f t="shared" si="18"/>
        <v>7008.7456054109998</v>
      </c>
      <c r="P20" s="83">
        <f t="shared" si="19"/>
        <v>4411.6210054109997</v>
      </c>
      <c r="Q20" s="155">
        <f t="shared" si="7"/>
        <v>48.575800000000001</v>
      </c>
      <c r="R20" s="148">
        <f t="shared" si="2"/>
        <v>700874.56054109999</v>
      </c>
    </row>
    <row r="21" spans="1:18" ht="29.25" customHeight="1" x14ac:dyDescent="0.4">
      <c r="A21" s="90"/>
      <c r="B21" s="42">
        <f t="shared" si="4"/>
        <v>44335</v>
      </c>
      <c r="C21" s="51">
        <v>14428.47</v>
      </c>
      <c r="D21" s="51">
        <v>2597.1246000000001</v>
      </c>
      <c r="E21" s="51">
        <v>4017.067029165999</v>
      </c>
      <c r="F21" s="51">
        <v>0</v>
      </c>
      <c r="G21" s="51">
        <v>2936.1933023170004</v>
      </c>
      <c r="H21" s="51">
        <v>3.6016095549999005</v>
      </c>
      <c r="I21" s="51">
        <v>64.519042641000013</v>
      </c>
      <c r="J21" s="51">
        <v>0</v>
      </c>
      <c r="K21" s="51">
        <v>1.6445135019999999</v>
      </c>
      <c r="L21" s="51">
        <v>0</v>
      </c>
      <c r="M21" s="51">
        <v>0</v>
      </c>
      <c r="N21" s="51">
        <v>0</v>
      </c>
      <c r="O21" s="83">
        <f t="shared" si="18"/>
        <v>7023.025497181</v>
      </c>
      <c r="P21" s="83">
        <f t="shared" si="19"/>
        <v>4425.9008971809999</v>
      </c>
      <c r="Q21" s="155">
        <f>ROUND((O21/C21%),4)</f>
        <v>48.674799999999998</v>
      </c>
      <c r="R21" s="148">
        <f t="shared" si="2"/>
        <v>702302.5497181</v>
      </c>
    </row>
    <row r="22" spans="1:18" ht="29.25" customHeight="1" x14ac:dyDescent="0.4">
      <c r="A22" s="90"/>
      <c r="B22" s="42">
        <f t="shared" si="4"/>
        <v>44336</v>
      </c>
      <c r="C22" s="51">
        <v>14428.47</v>
      </c>
      <c r="D22" s="51">
        <v>2597.1246000000001</v>
      </c>
      <c r="E22" s="51">
        <v>3847.059140669</v>
      </c>
      <c r="F22" s="51">
        <v>0</v>
      </c>
      <c r="G22" s="51">
        <v>2970.2770186829998</v>
      </c>
      <c r="H22" s="51">
        <v>3.6016095549999005</v>
      </c>
      <c r="I22" s="51">
        <v>67.27397784099999</v>
      </c>
      <c r="J22" s="51">
        <v>0</v>
      </c>
      <c r="K22" s="51">
        <v>1.320547702</v>
      </c>
      <c r="L22" s="51">
        <v>0</v>
      </c>
      <c r="M22" s="51">
        <v>0</v>
      </c>
      <c r="N22" s="51">
        <v>0</v>
      </c>
      <c r="O22" s="83">
        <f t="shared" si="18"/>
        <v>6889.5322944500003</v>
      </c>
      <c r="P22" s="83">
        <f t="shared" si="19"/>
        <v>4292.4076944500002</v>
      </c>
      <c r="Q22" s="155">
        <f t="shared" si="7"/>
        <v>47.749600000000001</v>
      </c>
      <c r="R22" s="148">
        <f t="shared" si="2"/>
        <v>688953.22944499995</v>
      </c>
    </row>
    <row r="23" spans="1:18" ht="29.25" customHeight="1" x14ac:dyDescent="0.4">
      <c r="A23" s="90"/>
      <c r="B23" s="42">
        <f t="shared" si="4"/>
        <v>44337</v>
      </c>
      <c r="C23" s="51">
        <v>14428.47</v>
      </c>
      <c r="D23" s="51">
        <v>2597.1246000000001</v>
      </c>
      <c r="E23" s="51">
        <v>3645.0901063380006</v>
      </c>
      <c r="F23" s="51">
        <v>0</v>
      </c>
      <c r="G23" s="51">
        <v>2970.5609850469996</v>
      </c>
      <c r="H23" s="51">
        <v>3.6016095549999005</v>
      </c>
      <c r="I23" s="51">
        <v>64.667563341000005</v>
      </c>
      <c r="J23" s="51">
        <v>0</v>
      </c>
      <c r="K23" s="51">
        <v>2.0131003019999998</v>
      </c>
      <c r="L23" s="51">
        <v>0</v>
      </c>
      <c r="M23" s="51">
        <v>0</v>
      </c>
      <c r="N23" s="51">
        <v>0</v>
      </c>
      <c r="O23" s="83">
        <f t="shared" si="18"/>
        <v>6685.9333645829993</v>
      </c>
      <c r="P23" s="83">
        <f t="shared" si="19"/>
        <v>4088.8087645829992</v>
      </c>
      <c r="Q23" s="155">
        <f>ROUND((O23/C23%),4)</f>
        <v>46.338500000000003</v>
      </c>
      <c r="R23" s="148">
        <f t="shared" si="2"/>
        <v>668593.33645829989</v>
      </c>
    </row>
    <row r="24" spans="1:18" ht="29.25" customHeight="1" x14ac:dyDescent="0.4">
      <c r="A24" s="90"/>
      <c r="B24" s="42" t="s">
        <v>4</v>
      </c>
      <c r="C24" s="51">
        <v>0</v>
      </c>
      <c r="D24" s="51">
        <f>SUM(D10:D23)</f>
        <v>36359.744399999996</v>
      </c>
      <c r="E24" s="51">
        <f>SUM(E10:E23)</f>
        <v>52457.913137424999</v>
      </c>
      <c r="F24" s="51">
        <f>SUM(F10:F23)</f>
        <v>0</v>
      </c>
      <c r="G24" s="51">
        <f>SUM(G10:G23)</f>
        <v>42173.871839876003</v>
      </c>
      <c r="H24" s="51">
        <f>SUM(H10:H23)</f>
        <v>50.422533769998623</v>
      </c>
      <c r="I24" s="51">
        <f t="shared" ref="I24:O24" si="20">SUM(I10:I23)</f>
        <v>961.29759317300011</v>
      </c>
      <c r="J24" s="51">
        <f t="shared" si="20"/>
        <v>0</v>
      </c>
      <c r="K24" s="51">
        <f t="shared" si="20"/>
        <v>26.748481468999998</v>
      </c>
      <c r="L24" s="51">
        <f t="shared" si="20"/>
        <v>0</v>
      </c>
      <c r="M24" s="51">
        <f t="shared" si="20"/>
        <v>0</v>
      </c>
      <c r="N24" s="51">
        <f t="shared" si="20"/>
        <v>0</v>
      </c>
      <c r="O24" s="83">
        <f t="shared" si="20"/>
        <v>95670.253585713013</v>
      </c>
      <c r="P24" s="83">
        <f>SUM(P10:P23)</f>
        <v>59310.50918571301</v>
      </c>
      <c r="Q24" s="155"/>
    </row>
    <row r="25" spans="1:18" ht="29.25" customHeight="1" x14ac:dyDescent="0.4">
      <c r="A25" s="90"/>
      <c r="B25" s="42" t="s">
        <v>3</v>
      </c>
      <c r="C25" s="51"/>
      <c r="D25" s="51">
        <f>AVERAGE(D10:D23)</f>
        <v>2597.1245999999996</v>
      </c>
      <c r="E25" s="51">
        <f>AVERAGE(E10:E23)</f>
        <v>3746.9937955303571</v>
      </c>
      <c r="F25" s="51">
        <v>0</v>
      </c>
      <c r="G25" s="51">
        <f>AVERAGE(G10:G23)</f>
        <v>3012.419417134</v>
      </c>
      <c r="H25" s="51">
        <f t="shared" ref="H25:P25" si="21">AVERAGE(H10:H23)</f>
        <v>3.6016095549999014</v>
      </c>
      <c r="I25" s="51">
        <f t="shared" si="21"/>
        <v>68.66411379807144</v>
      </c>
      <c r="J25" s="51">
        <f t="shared" si="21"/>
        <v>0</v>
      </c>
      <c r="K25" s="51">
        <f t="shared" si="21"/>
        <v>1.9106058192142856</v>
      </c>
      <c r="L25" s="51">
        <f t="shared" si="21"/>
        <v>0</v>
      </c>
      <c r="M25" s="51">
        <f t="shared" si="21"/>
        <v>0</v>
      </c>
      <c r="N25" s="51">
        <f t="shared" si="21"/>
        <v>0</v>
      </c>
      <c r="O25" s="82">
        <f t="shared" si="21"/>
        <v>6833.5895418366435</v>
      </c>
      <c r="P25" s="82">
        <f t="shared" si="21"/>
        <v>4236.4649418366434</v>
      </c>
      <c r="Q25" s="155"/>
    </row>
    <row r="26" spans="1:18" x14ac:dyDescent="0.4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18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56"/>
    </row>
    <row r="28" spans="1:18" x14ac:dyDescent="0.4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56"/>
    </row>
    <row r="29" spans="1:18" x14ac:dyDescent="0.4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72">
        <v>547395290.5</v>
      </c>
      <c r="M29" s="1"/>
      <c r="N29" s="1"/>
      <c r="O29" s="1"/>
      <c r="P29" s="1"/>
      <c r="Q29" s="156"/>
    </row>
    <row r="30" spans="1:18" x14ac:dyDescent="0.4">
      <c r="B30" s="5"/>
      <c r="C30" s="1"/>
      <c r="D30" s="1"/>
      <c r="E30" s="1"/>
      <c r="F30" s="1"/>
      <c r="G30" s="1"/>
      <c r="H30" s="1"/>
      <c r="I30" s="1"/>
      <c r="J30" s="1"/>
      <c r="K30" s="172">
        <v>110539100</v>
      </c>
      <c r="M30" s="1"/>
      <c r="N30" s="22" t="s">
        <v>35</v>
      </c>
      <c r="O30" s="22"/>
      <c r="P30" s="22"/>
      <c r="Q30" s="156"/>
    </row>
    <row r="31" spans="1:18" x14ac:dyDescent="0.4">
      <c r="B31" s="5"/>
      <c r="C31" s="1"/>
      <c r="D31" s="74"/>
      <c r="E31" s="1"/>
      <c r="F31" s="1"/>
      <c r="G31" s="1"/>
      <c r="H31" s="22"/>
      <c r="I31" s="22"/>
      <c r="J31" s="22"/>
      <c r="K31" s="172">
        <v>806980</v>
      </c>
      <c r="M31" s="22"/>
      <c r="N31" s="22"/>
      <c r="O31" s="22"/>
      <c r="P31" s="22"/>
      <c r="Q31" s="156"/>
    </row>
    <row r="32" spans="1:18" x14ac:dyDescent="0.4">
      <c r="B32" s="5"/>
      <c r="C32" s="1"/>
      <c r="D32" s="1"/>
      <c r="E32" s="1"/>
      <c r="F32" s="1"/>
      <c r="G32" s="1"/>
      <c r="H32" s="22"/>
      <c r="I32" s="22"/>
      <c r="J32" s="22"/>
      <c r="K32" s="173">
        <f>SUM(K29:K31)</f>
        <v>658741370.5</v>
      </c>
      <c r="M32" s="22"/>
      <c r="N32" s="22"/>
      <c r="O32" s="22"/>
      <c r="P32" s="22"/>
    </row>
    <row r="33" spans="2:16" x14ac:dyDescent="0.4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174">
        <f>K32/10^7</f>
        <v>65.874137050000002</v>
      </c>
      <c r="L33">
        <f>L32/10^7</f>
        <v>0</v>
      </c>
      <c r="M33" s="22"/>
      <c r="N33" s="22"/>
      <c r="O33" s="22"/>
      <c r="P33" s="22"/>
    </row>
    <row r="34" spans="2:16" x14ac:dyDescent="0.4">
      <c r="B34" s="5" t="s">
        <v>8</v>
      </c>
      <c r="H34" s="144"/>
      <c r="N34" s="22" t="s">
        <v>10</v>
      </c>
    </row>
    <row r="35" spans="2:16" x14ac:dyDescent="0.4">
      <c r="B35" s="14"/>
      <c r="H35" s="144"/>
    </row>
    <row r="36" spans="2:16" x14ac:dyDescent="0.4">
      <c r="B36" s="14"/>
      <c r="H36" s="144"/>
      <c r="L36">
        <v>522478765.41000003</v>
      </c>
    </row>
    <row r="37" spans="2:16" x14ac:dyDescent="0.4">
      <c r="B37" s="14"/>
      <c r="H37" s="88"/>
      <c r="I37" s="88"/>
      <c r="L37">
        <v>122923500</v>
      </c>
    </row>
    <row r="38" spans="2:16" x14ac:dyDescent="0.4">
      <c r="H38" s="88"/>
      <c r="I38" s="88"/>
      <c r="L38">
        <v>1273368</v>
      </c>
    </row>
    <row r="39" spans="2:16" x14ac:dyDescent="0.4">
      <c r="H39" s="88"/>
      <c r="I39" s="88"/>
      <c r="L39">
        <f>L36+L37+L38</f>
        <v>646675633.41000009</v>
      </c>
    </row>
    <row r="40" spans="2:16" x14ac:dyDescent="0.4">
      <c r="H40" s="88"/>
      <c r="I40" s="88"/>
      <c r="L40">
        <f>L39/10^7</f>
        <v>64.667563341000005</v>
      </c>
    </row>
  </sheetData>
  <pageMargins left="0.7" right="0.7" top="0.75" bottom="0.75" header="0.3" footer="0.3"/>
  <pageSetup paperSize="9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opLeftCell="A6" zoomScale="50" zoomScaleNormal="50" workbookViewId="0">
      <selection activeCell="H17" sqref="H17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34.570312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  <col min="22" max="22" width="11.7109375" customWidth="1"/>
    <col min="23" max="23" width="13.7109375" customWidth="1"/>
  </cols>
  <sheetData>
    <row r="1" spans="1:23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23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58"/>
      <c r="M2" s="84"/>
      <c r="N2" s="85"/>
      <c r="O2" s="85"/>
      <c r="P2" s="85"/>
    </row>
    <row r="3" spans="1:23" x14ac:dyDescent="0.4">
      <c r="B3" s="45" t="s">
        <v>52</v>
      </c>
      <c r="C3" s="1"/>
      <c r="D3" s="74"/>
      <c r="E3" s="85"/>
      <c r="F3" s="8"/>
      <c r="G3" s="8"/>
      <c r="H3" s="8"/>
      <c r="I3" s="8"/>
      <c r="J3" s="8"/>
      <c r="K3" s="85"/>
      <c r="L3" s="85"/>
      <c r="M3" s="8"/>
      <c r="N3" s="8"/>
      <c r="O3" s="8"/>
      <c r="P3" s="85"/>
    </row>
    <row r="4" spans="1:23" ht="22.5" customHeight="1" x14ac:dyDescent="0.45">
      <c r="B4" s="46" t="s">
        <v>13</v>
      </c>
      <c r="C4" s="17"/>
      <c r="D4" s="17"/>
      <c r="E4" s="15"/>
      <c r="F4" s="15"/>
      <c r="G4" s="47" t="s">
        <v>217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23" x14ac:dyDescent="0.4">
      <c r="B5" s="45" t="s">
        <v>50</v>
      </c>
      <c r="C5" s="1"/>
      <c r="D5" s="157"/>
      <c r="E5" s="158"/>
      <c r="F5" s="11"/>
      <c r="G5" s="11"/>
      <c r="H5" s="100"/>
      <c r="I5" s="100"/>
      <c r="J5" s="11"/>
      <c r="K5" s="86">
        <v>14106.56</v>
      </c>
      <c r="L5" s="86">
        <f>K5*18/100</f>
        <v>2539.1808000000001</v>
      </c>
      <c r="M5" s="2"/>
      <c r="N5" s="2"/>
      <c r="O5" s="2"/>
      <c r="P5" s="2"/>
      <c r="Q5" s="149"/>
    </row>
    <row r="6" spans="1:23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23" x14ac:dyDescent="0.4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23" s="33" customFormat="1" ht="126" customHeight="1" x14ac:dyDescent="0.25">
      <c r="B8" s="34" t="s">
        <v>21</v>
      </c>
      <c r="C8" s="164" t="s">
        <v>216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23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23" ht="29.25" customHeight="1" x14ac:dyDescent="0.4">
      <c r="B10" s="42">
        <v>44338</v>
      </c>
      <c r="C10" s="175">
        <v>14106.56</v>
      </c>
      <c r="D10" s="175">
        <f t="shared" ref="D10:D23" si="0">C10*18/100</f>
        <v>2539.1808000000001</v>
      </c>
      <c r="E10" s="51">
        <v>3645.0822178410003</v>
      </c>
      <c r="F10" s="51"/>
      <c r="G10" s="51">
        <v>2970.8449514139998</v>
      </c>
      <c r="H10" s="51">
        <v>4.0141866519285783</v>
      </c>
      <c r="I10" s="51">
        <v>66.298337040999996</v>
      </c>
      <c r="J10" s="51"/>
      <c r="K10" s="51">
        <v>2.0131003019999998</v>
      </c>
      <c r="L10" s="51">
        <v>0</v>
      </c>
      <c r="M10" s="51">
        <v>0</v>
      </c>
      <c r="N10" s="51">
        <v>0</v>
      </c>
      <c r="O10" s="83">
        <f t="shared" ref="O10" si="1">SUM(E10:N10)</f>
        <v>6688.2527932499288</v>
      </c>
      <c r="P10" s="83">
        <f t="shared" ref="P10:P16" si="2">O10-D10</f>
        <v>4149.0719932499287</v>
      </c>
      <c r="Q10" s="155">
        <f>ROUND((O10/C10%),4)</f>
        <v>47.412399999999998</v>
      </c>
      <c r="R10" s="148">
        <f t="shared" ref="R10:R23" si="3">(O10*10^7)/10^5</f>
        <v>668825.27932499291</v>
      </c>
      <c r="T10">
        <v>2.0131003019999998</v>
      </c>
      <c r="U10" s="75" t="b">
        <f>T10=K10</f>
        <v>1</v>
      </c>
      <c r="V10">
        <v>66.298337040999996</v>
      </c>
      <c r="W10" t="b">
        <f>V10=I10</f>
        <v>1</v>
      </c>
    </row>
    <row r="11" spans="1:23" ht="29.25" customHeight="1" x14ac:dyDescent="0.4">
      <c r="B11" s="42">
        <f>B10+1</f>
        <v>44339</v>
      </c>
      <c r="C11" s="175">
        <v>14106.56</v>
      </c>
      <c r="D11" s="175">
        <f t="shared" si="0"/>
        <v>2539.1808000000001</v>
      </c>
      <c r="E11" s="51">
        <v>3645.074329344</v>
      </c>
      <c r="F11" s="51"/>
      <c r="G11" s="51">
        <v>2971.1289177789999</v>
      </c>
      <c r="H11" s="51">
        <v>4.0141866519285783</v>
      </c>
      <c r="I11" s="51">
        <v>65.983167041000002</v>
      </c>
      <c r="J11" s="51"/>
      <c r="K11" s="51">
        <v>2.0131003019999998</v>
      </c>
      <c r="L11" s="51">
        <v>0</v>
      </c>
      <c r="M11" s="51">
        <v>0</v>
      </c>
      <c r="N11" s="51">
        <v>0</v>
      </c>
      <c r="O11" s="83">
        <f t="shared" ref="O11:O16" si="4">SUM(E11:N11)</f>
        <v>6688.2137011179284</v>
      </c>
      <c r="P11" s="83">
        <f t="shared" si="2"/>
        <v>4149.0329011179283</v>
      </c>
      <c r="Q11" s="155">
        <f>ROUND((O11/C11%),4)</f>
        <v>47.412100000000002</v>
      </c>
      <c r="R11" s="148">
        <f t="shared" si="3"/>
        <v>668821.37011179281</v>
      </c>
      <c r="T11">
        <v>2.0131003019999998</v>
      </c>
      <c r="U11" s="75" t="b">
        <f t="shared" ref="U11:U23" si="5">T11=K11</f>
        <v>1</v>
      </c>
      <c r="V11">
        <v>65.983167041000002</v>
      </c>
      <c r="W11" t="b">
        <f t="shared" ref="W11:W23" si="6">V11=I11</f>
        <v>1</v>
      </c>
    </row>
    <row r="12" spans="1:23" ht="29.25" customHeight="1" x14ac:dyDescent="0.4">
      <c r="B12" s="42">
        <f t="shared" ref="B12:B23" si="7">B11+1</f>
        <v>44340</v>
      </c>
      <c r="C12" s="175">
        <v>14106.56</v>
      </c>
      <c r="D12" s="175">
        <f t="shared" si="0"/>
        <v>2539.1808000000001</v>
      </c>
      <c r="E12" s="51">
        <v>3735.9211908459997</v>
      </c>
      <c r="F12" s="51"/>
      <c r="G12" s="51">
        <v>2971.4128841450001</v>
      </c>
      <c r="H12" s="51">
        <v>4.0141866519285783</v>
      </c>
      <c r="I12" s="51">
        <v>68.672060540999993</v>
      </c>
      <c r="J12" s="51"/>
      <c r="K12" s="51">
        <v>0.60200940199999997</v>
      </c>
      <c r="L12" s="51">
        <v>0</v>
      </c>
      <c r="M12" s="51">
        <v>0</v>
      </c>
      <c r="N12" s="51">
        <v>0</v>
      </c>
      <c r="O12" s="83">
        <f t="shared" si="4"/>
        <v>6780.6223315859288</v>
      </c>
      <c r="P12" s="83">
        <f t="shared" si="2"/>
        <v>4241.4415315859287</v>
      </c>
      <c r="Q12" s="155">
        <f t="shared" ref="Q12:Q22" si="8">ROUND((O12/C12%),4)</f>
        <v>48.0672</v>
      </c>
      <c r="R12" s="148">
        <f t="shared" si="3"/>
        <v>678062.23315859295</v>
      </c>
      <c r="T12">
        <v>0.60200940199999997</v>
      </c>
      <c r="U12" s="75" t="b">
        <f t="shared" si="5"/>
        <v>1</v>
      </c>
      <c r="V12">
        <v>68.672060540999993</v>
      </c>
      <c r="W12" t="b">
        <f t="shared" si="6"/>
        <v>1</v>
      </c>
    </row>
    <row r="13" spans="1:23" ht="29.25" customHeight="1" x14ac:dyDescent="0.4">
      <c r="B13" s="42">
        <f t="shared" si="7"/>
        <v>44341</v>
      </c>
      <c r="C13" s="175">
        <v>14106.56</v>
      </c>
      <c r="D13" s="175">
        <f t="shared" si="0"/>
        <v>2539.1808000000001</v>
      </c>
      <c r="E13" s="51">
        <v>3635.9133023489999</v>
      </c>
      <c r="F13" s="51"/>
      <c r="G13" s="51">
        <v>2971.6968505100003</v>
      </c>
      <c r="H13" s="51">
        <v>4.0141866519285783</v>
      </c>
      <c r="I13" s="51">
        <v>65.681690641000003</v>
      </c>
      <c r="J13" s="51"/>
      <c r="K13" s="51">
        <v>1.4275923189999999</v>
      </c>
      <c r="L13" s="51">
        <v>0</v>
      </c>
      <c r="M13" s="51">
        <v>0</v>
      </c>
      <c r="N13" s="51">
        <v>0</v>
      </c>
      <c r="O13" s="83">
        <f t="shared" si="4"/>
        <v>6678.7336224709297</v>
      </c>
      <c r="P13" s="83">
        <f t="shared" si="2"/>
        <v>4139.5528224709296</v>
      </c>
      <c r="Q13" s="155">
        <f t="shared" si="8"/>
        <v>47.344900000000003</v>
      </c>
      <c r="R13" s="148">
        <f t="shared" si="3"/>
        <v>667873.362247093</v>
      </c>
      <c r="T13">
        <v>1.4275923189999999</v>
      </c>
      <c r="U13" s="75" t="b">
        <f t="shared" si="5"/>
        <v>1</v>
      </c>
      <c r="V13">
        <v>65.681690641000003</v>
      </c>
      <c r="W13" t="b">
        <f t="shared" si="6"/>
        <v>1</v>
      </c>
    </row>
    <row r="14" spans="1:23" ht="29.25" customHeight="1" x14ac:dyDescent="0.4">
      <c r="B14" s="42">
        <f t="shared" si="7"/>
        <v>44342</v>
      </c>
      <c r="C14" s="175">
        <v>14106.56</v>
      </c>
      <c r="D14" s="175">
        <f t="shared" si="0"/>
        <v>2539.1808000000001</v>
      </c>
      <c r="E14" s="51">
        <v>3635.905413851</v>
      </c>
      <c r="F14" s="51"/>
      <c r="G14" s="51">
        <v>2971.9808168750001</v>
      </c>
      <c r="H14" s="51">
        <v>4.0141866519285783</v>
      </c>
      <c r="I14" s="51">
        <v>64.595712441000003</v>
      </c>
      <c r="J14" s="51"/>
      <c r="K14" s="51">
        <v>0.41487143399999998</v>
      </c>
      <c r="L14" s="51">
        <v>0</v>
      </c>
      <c r="M14" s="51">
        <v>0</v>
      </c>
      <c r="N14" s="51">
        <v>0</v>
      </c>
      <c r="O14" s="83">
        <f t="shared" si="4"/>
        <v>6676.9110012529291</v>
      </c>
      <c r="P14" s="83">
        <f t="shared" si="2"/>
        <v>4137.730201252929</v>
      </c>
      <c r="Q14" s="155">
        <f t="shared" si="8"/>
        <v>47.332000000000001</v>
      </c>
      <c r="R14" s="148">
        <f t="shared" si="3"/>
        <v>667691.1001252929</v>
      </c>
      <c r="T14">
        <v>0.41487143399999998</v>
      </c>
      <c r="U14" s="75" t="b">
        <f t="shared" si="5"/>
        <v>1</v>
      </c>
      <c r="V14">
        <v>64.595712441000003</v>
      </c>
      <c r="W14" t="b">
        <f t="shared" si="6"/>
        <v>1</v>
      </c>
    </row>
    <row r="15" spans="1:23" ht="29.25" customHeight="1" x14ac:dyDescent="0.4">
      <c r="A15" s="90"/>
      <c r="B15" s="42">
        <f t="shared" si="7"/>
        <v>44343</v>
      </c>
      <c r="C15" s="175">
        <v>14106.56</v>
      </c>
      <c r="D15" s="175">
        <f t="shared" si="0"/>
        <v>2539.1808000000001</v>
      </c>
      <c r="E15" s="51">
        <v>3625.8975253539993</v>
      </c>
      <c r="F15" s="51"/>
      <c r="G15" s="51">
        <v>2972.2647832400003</v>
      </c>
      <c r="H15" s="51">
        <v>4.0141866519285783</v>
      </c>
      <c r="I15" s="51">
        <v>63.774253840999997</v>
      </c>
      <c r="J15" s="51"/>
      <c r="K15" s="51">
        <v>1.055658159</v>
      </c>
      <c r="L15" s="51">
        <v>0</v>
      </c>
      <c r="M15" s="51">
        <v>0</v>
      </c>
      <c r="N15" s="51">
        <v>0</v>
      </c>
      <c r="O15" s="83">
        <f t="shared" si="4"/>
        <v>6667.0064072459281</v>
      </c>
      <c r="P15" s="83">
        <f t="shared" si="2"/>
        <v>4127.825607245928</v>
      </c>
      <c r="Q15" s="155">
        <f t="shared" si="8"/>
        <v>47.261699999999998</v>
      </c>
      <c r="R15" s="148">
        <f t="shared" si="3"/>
        <v>666700.64072459284</v>
      </c>
      <c r="T15">
        <v>1.055658159</v>
      </c>
      <c r="U15" s="75" t="b">
        <f t="shared" si="5"/>
        <v>1</v>
      </c>
      <c r="V15">
        <v>63.774253840999997</v>
      </c>
      <c r="W15" t="b">
        <f t="shared" si="6"/>
        <v>1</v>
      </c>
    </row>
    <row r="16" spans="1:23" ht="29.25" customHeight="1" x14ac:dyDescent="0.4">
      <c r="A16" s="90"/>
      <c r="B16" s="42">
        <f t="shared" si="7"/>
        <v>44344</v>
      </c>
      <c r="C16" s="175">
        <v>14106.56</v>
      </c>
      <c r="D16" s="175">
        <f t="shared" si="0"/>
        <v>2539.1808000000001</v>
      </c>
      <c r="E16" s="51">
        <v>3665.889636856999</v>
      </c>
      <c r="F16" s="51"/>
      <c r="G16" s="51">
        <v>2770.4835313510002</v>
      </c>
      <c r="H16" s="51">
        <v>4.0141866519285783</v>
      </c>
      <c r="I16" s="51">
        <v>61.482203340999995</v>
      </c>
      <c r="J16" s="51"/>
      <c r="K16" s="51">
        <v>0.96851025899999998</v>
      </c>
      <c r="L16" s="51">
        <v>0</v>
      </c>
      <c r="M16" s="51">
        <v>0</v>
      </c>
      <c r="N16" s="51">
        <v>0</v>
      </c>
      <c r="O16" s="83">
        <f t="shared" si="4"/>
        <v>6502.8380684599288</v>
      </c>
      <c r="P16" s="83">
        <f t="shared" si="2"/>
        <v>3963.6572684599287</v>
      </c>
      <c r="Q16" s="155">
        <f t="shared" si="8"/>
        <v>46.097999999999999</v>
      </c>
      <c r="R16" s="148">
        <f t="shared" si="3"/>
        <v>650283.80684599292</v>
      </c>
      <c r="T16">
        <v>0.96851025899999998</v>
      </c>
      <c r="U16" s="75" t="b">
        <f t="shared" si="5"/>
        <v>1</v>
      </c>
      <c r="V16">
        <v>61.482203340999995</v>
      </c>
      <c r="W16" t="b">
        <f t="shared" si="6"/>
        <v>1</v>
      </c>
    </row>
    <row r="17" spans="1:23" ht="29.25" customHeight="1" x14ac:dyDescent="0.4">
      <c r="A17" s="90"/>
      <c r="B17" s="42">
        <f t="shared" si="7"/>
        <v>44345</v>
      </c>
      <c r="C17" s="175">
        <v>14106.56</v>
      </c>
      <c r="D17" s="175">
        <f t="shared" si="0"/>
        <v>2539.1808000000001</v>
      </c>
      <c r="E17" s="51">
        <v>3750.8817483589996</v>
      </c>
      <c r="F17" s="51"/>
      <c r="G17" s="51">
        <v>2770.7492249919997</v>
      </c>
      <c r="H17" s="51">
        <v>4.0141866519285783</v>
      </c>
      <c r="I17" s="51">
        <v>61.544483840999995</v>
      </c>
      <c r="J17" s="51"/>
      <c r="K17" s="51">
        <v>1.827961009</v>
      </c>
      <c r="L17" s="51">
        <v>0</v>
      </c>
      <c r="M17" s="51">
        <v>0</v>
      </c>
      <c r="N17" s="51">
        <v>0</v>
      </c>
      <c r="O17" s="83">
        <f t="shared" ref="O17:O18" si="9">SUM(E17:N17)</f>
        <v>6589.0176048529283</v>
      </c>
      <c r="P17" s="83">
        <f t="shared" ref="P17:P18" si="10">O17-D17</f>
        <v>4049.8368048529283</v>
      </c>
      <c r="Q17" s="155">
        <f t="shared" si="8"/>
        <v>46.7089</v>
      </c>
      <c r="R17" s="148">
        <f t="shared" si="3"/>
        <v>658901.76048529276</v>
      </c>
      <c r="T17">
        <v>1.827961009</v>
      </c>
      <c r="U17" s="75" t="b">
        <f t="shared" si="5"/>
        <v>1</v>
      </c>
      <c r="V17">
        <v>61.544483840999995</v>
      </c>
      <c r="W17" t="b">
        <f t="shared" si="6"/>
        <v>1</v>
      </c>
    </row>
    <row r="18" spans="1:23" ht="29.25" customHeight="1" x14ac:dyDescent="0.4">
      <c r="A18" s="90"/>
      <c r="B18" s="42">
        <f t="shared" si="7"/>
        <v>44346</v>
      </c>
      <c r="C18" s="175">
        <v>14106.56</v>
      </c>
      <c r="D18" s="175">
        <f t="shared" si="0"/>
        <v>2539.1808000000001</v>
      </c>
      <c r="E18" s="51">
        <v>3750.8738598620002</v>
      </c>
      <c r="F18" s="51"/>
      <c r="G18" s="51">
        <v>2771.014918634</v>
      </c>
      <c r="H18" s="51">
        <v>4.0141866519285783</v>
      </c>
      <c r="I18" s="51">
        <v>61.582398440999995</v>
      </c>
      <c r="J18" s="51"/>
      <c r="K18" s="51">
        <v>1.827961009</v>
      </c>
      <c r="L18" s="51">
        <v>0</v>
      </c>
      <c r="M18" s="51">
        <v>0</v>
      </c>
      <c r="N18" s="51">
        <v>0</v>
      </c>
      <c r="O18" s="83">
        <f t="shared" si="9"/>
        <v>6589.3133245979297</v>
      </c>
      <c r="P18" s="83">
        <f t="shared" si="10"/>
        <v>4050.1325245979297</v>
      </c>
      <c r="Q18" s="155">
        <f t="shared" si="8"/>
        <v>46.710999999999999</v>
      </c>
      <c r="R18" s="148">
        <f t="shared" si="3"/>
        <v>658931.33245979296</v>
      </c>
      <c r="T18">
        <v>1.827961009</v>
      </c>
      <c r="U18" s="75" t="b">
        <f t="shared" si="5"/>
        <v>1</v>
      </c>
      <c r="V18">
        <v>61.582398440999995</v>
      </c>
      <c r="W18" t="b">
        <f t="shared" si="6"/>
        <v>1</v>
      </c>
    </row>
    <row r="19" spans="1:23" ht="29.25" customHeight="1" x14ac:dyDescent="0.4">
      <c r="A19" s="90"/>
      <c r="B19" s="42">
        <f t="shared" si="7"/>
        <v>44347</v>
      </c>
      <c r="C19" s="175">
        <v>14106.56</v>
      </c>
      <c r="D19" s="175">
        <f t="shared" si="0"/>
        <v>2539.1808000000001</v>
      </c>
      <c r="E19" s="51">
        <v>3650.6034713640006</v>
      </c>
      <c r="F19" s="51"/>
      <c r="G19" s="51">
        <v>2973.4006487000001</v>
      </c>
      <c r="H19" s="51">
        <v>4.0141866519285783</v>
      </c>
      <c r="I19" s="51">
        <v>63.579558349999999</v>
      </c>
      <c r="J19" s="51"/>
      <c r="K19" s="51">
        <v>0.92816100899999998</v>
      </c>
      <c r="L19" s="51">
        <v>0</v>
      </c>
      <c r="M19" s="51">
        <v>0</v>
      </c>
      <c r="N19" s="51">
        <v>0</v>
      </c>
      <c r="O19" s="83">
        <f t="shared" ref="O19" si="11">SUM(E19:N19)</f>
        <v>6692.5260260749301</v>
      </c>
      <c r="P19" s="83">
        <f t="shared" ref="P19" si="12">O19-D19</f>
        <v>4153.34522607493</v>
      </c>
      <c r="Q19" s="155">
        <f t="shared" si="8"/>
        <v>47.442700000000002</v>
      </c>
      <c r="R19" s="148">
        <f t="shared" si="3"/>
        <v>669252.60260749294</v>
      </c>
      <c r="T19">
        <v>0.92816100899999998</v>
      </c>
      <c r="U19" s="75" t="b">
        <f t="shared" si="5"/>
        <v>1</v>
      </c>
      <c r="V19">
        <v>63.579558349999999</v>
      </c>
      <c r="W19" t="b">
        <f t="shared" si="6"/>
        <v>1</v>
      </c>
    </row>
    <row r="20" spans="1:23" ht="29.25" customHeight="1" x14ac:dyDescent="0.4">
      <c r="A20" s="90"/>
      <c r="B20" s="42">
        <f t="shared" si="7"/>
        <v>44348</v>
      </c>
      <c r="C20" s="175">
        <v>14106.56</v>
      </c>
      <c r="D20" s="175">
        <f t="shared" si="0"/>
        <v>2539.1808000000001</v>
      </c>
      <c r="E20" s="51">
        <v>3590.5955828670008</v>
      </c>
      <c r="F20" s="51"/>
      <c r="G20" s="51">
        <v>2973.6846150649999</v>
      </c>
      <c r="H20" s="51">
        <v>4.0141866519285783</v>
      </c>
      <c r="I20" s="51">
        <v>60.956437149999999</v>
      </c>
      <c r="J20" s="51"/>
      <c r="K20" s="51">
        <v>1.122004209</v>
      </c>
      <c r="L20" s="51">
        <v>0</v>
      </c>
      <c r="M20" s="51">
        <v>0</v>
      </c>
      <c r="N20" s="51">
        <v>0</v>
      </c>
      <c r="O20" s="83">
        <f t="shared" ref="O20" si="13">SUM(E20:N20)</f>
        <v>6630.3728259429299</v>
      </c>
      <c r="P20" s="83">
        <f t="shared" ref="P20" si="14">O20-D20</f>
        <v>4091.1920259429298</v>
      </c>
      <c r="Q20" s="155">
        <f t="shared" si="8"/>
        <v>47.002099999999999</v>
      </c>
      <c r="R20" s="148">
        <f t="shared" si="3"/>
        <v>663037.28259429301</v>
      </c>
      <c r="T20">
        <v>1.122004209</v>
      </c>
      <c r="U20" s="75" t="b">
        <f t="shared" si="5"/>
        <v>1</v>
      </c>
      <c r="V20">
        <v>60.956437149999999</v>
      </c>
      <c r="W20" t="b">
        <f t="shared" si="6"/>
        <v>1</v>
      </c>
    </row>
    <row r="21" spans="1:23" ht="29.25" customHeight="1" x14ac:dyDescent="0.4">
      <c r="A21" s="90"/>
      <c r="B21" s="42">
        <f t="shared" si="7"/>
        <v>44349</v>
      </c>
      <c r="C21" s="175">
        <v>14106.56</v>
      </c>
      <c r="D21" s="175">
        <f t="shared" si="0"/>
        <v>2539.1808000000001</v>
      </c>
      <c r="E21" s="51">
        <v>3593.6521521130003</v>
      </c>
      <c r="F21" s="51"/>
      <c r="G21" s="51">
        <v>2872.9310089670003</v>
      </c>
      <c r="H21" s="51">
        <v>4.0141866519285783</v>
      </c>
      <c r="I21" s="51">
        <v>58.975890749999998</v>
      </c>
      <c r="J21" s="51"/>
      <c r="K21" s="51">
        <v>0.81308203700000004</v>
      </c>
      <c r="L21" s="51">
        <v>0</v>
      </c>
      <c r="M21" s="51">
        <v>0</v>
      </c>
      <c r="N21" s="51">
        <v>0</v>
      </c>
      <c r="O21" s="83">
        <f t="shared" ref="O21" si="15">SUM(E21:N21)</f>
        <v>6530.3863205189291</v>
      </c>
      <c r="P21" s="83">
        <f t="shared" ref="P21" si="16">O21-D21</f>
        <v>3991.205520518929</v>
      </c>
      <c r="Q21" s="155">
        <f>ROUND((O21/C21%),4)</f>
        <v>46.293300000000002</v>
      </c>
      <c r="R21" s="148">
        <f t="shared" si="3"/>
        <v>653038.63205189293</v>
      </c>
      <c r="T21">
        <v>0.81308203700000004</v>
      </c>
      <c r="U21" s="75" t="b">
        <f t="shared" si="5"/>
        <v>1</v>
      </c>
      <c r="V21">
        <v>58.975890749999998</v>
      </c>
      <c r="W21" t="b">
        <f t="shared" si="6"/>
        <v>1</v>
      </c>
    </row>
    <row r="22" spans="1:23" ht="29.25" customHeight="1" x14ac:dyDescent="0.4">
      <c r="A22" s="90"/>
      <c r="B22" s="42">
        <f t="shared" si="7"/>
        <v>44350</v>
      </c>
      <c r="C22" s="175">
        <v>14106.56</v>
      </c>
      <c r="D22" s="175">
        <f t="shared" si="0"/>
        <v>2539.1808000000001</v>
      </c>
      <c r="E22" s="51">
        <v>3583.5692213579996</v>
      </c>
      <c r="F22" s="51"/>
      <c r="G22" s="51">
        <v>2772.1830693880001</v>
      </c>
      <c r="H22" s="51">
        <v>4.0141866519285783</v>
      </c>
      <c r="I22" s="51">
        <v>61.393789849999997</v>
      </c>
      <c r="J22" s="51"/>
      <c r="K22" s="51">
        <v>0.85100238599999989</v>
      </c>
      <c r="L22" s="51">
        <v>0</v>
      </c>
      <c r="M22" s="51">
        <v>0</v>
      </c>
      <c r="N22" s="51">
        <v>0</v>
      </c>
      <c r="O22" s="83">
        <f t="shared" ref="O22" si="17">SUM(E22:N22)</f>
        <v>6422.0112696339284</v>
      </c>
      <c r="P22" s="83">
        <f t="shared" ref="P22" si="18">O22-D22</f>
        <v>3882.8304696339283</v>
      </c>
      <c r="Q22" s="155">
        <f t="shared" si="8"/>
        <v>45.524999999999999</v>
      </c>
      <c r="R22" s="148">
        <f t="shared" si="3"/>
        <v>642201.12696339283</v>
      </c>
      <c r="T22">
        <v>0.85100238599999989</v>
      </c>
      <c r="U22" s="75" t="b">
        <f t="shared" si="5"/>
        <v>1</v>
      </c>
      <c r="V22">
        <v>61.393789849999997</v>
      </c>
      <c r="W22" t="b">
        <f t="shared" si="6"/>
        <v>1</v>
      </c>
    </row>
    <row r="23" spans="1:23" ht="29.25" customHeight="1" x14ac:dyDescent="0.4">
      <c r="A23" s="90"/>
      <c r="B23" s="42">
        <f t="shared" si="7"/>
        <v>44351</v>
      </c>
      <c r="C23" s="175">
        <v>14106.56</v>
      </c>
      <c r="D23" s="175">
        <f t="shared" si="0"/>
        <v>2539.1808000000001</v>
      </c>
      <c r="E23" s="51">
        <v>3623.7587906040008</v>
      </c>
      <c r="F23" s="51"/>
      <c r="G23" s="51">
        <v>2772.6529513790001</v>
      </c>
      <c r="H23" s="51">
        <v>4.0141866519285783</v>
      </c>
      <c r="I23" s="51">
        <v>62.446762049999997</v>
      </c>
      <c r="J23" s="51"/>
      <c r="K23" s="51">
        <v>1.1266988130000002</v>
      </c>
      <c r="L23" s="51">
        <v>0</v>
      </c>
      <c r="M23" s="51">
        <v>0</v>
      </c>
      <c r="N23" s="51">
        <v>0</v>
      </c>
      <c r="O23" s="83">
        <f t="shared" ref="O23" si="19">SUM(E23:N23)</f>
        <v>6463.9993894979298</v>
      </c>
      <c r="P23" s="83">
        <f t="shared" ref="P23" si="20">O23-D23</f>
        <v>3924.8185894979297</v>
      </c>
      <c r="Q23" s="155">
        <f>ROUND((O23/C23%),4)</f>
        <v>45.822600000000001</v>
      </c>
      <c r="R23" s="148">
        <f t="shared" si="3"/>
        <v>646399.938949793</v>
      </c>
      <c r="T23">
        <v>1.1266988130000002</v>
      </c>
      <c r="U23" s="75" t="b">
        <f t="shared" si="5"/>
        <v>1</v>
      </c>
      <c r="V23">
        <v>62.446762049999997</v>
      </c>
      <c r="W23" t="b">
        <f t="shared" si="6"/>
        <v>1</v>
      </c>
    </row>
    <row r="24" spans="1:23" ht="29.25" customHeight="1" x14ac:dyDescent="0.4">
      <c r="A24" s="90"/>
      <c r="B24" s="42" t="s">
        <v>4</v>
      </c>
      <c r="C24" s="51">
        <v>0</v>
      </c>
      <c r="D24" s="51">
        <f>SUM(D10:D23)</f>
        <v>35548.531200000012</v>
      </c>
      <c r="E24" s="51">
        <f>SUM(E10:E23)</f>
        <v>51133.618442968989</v>
      </c>
      <c r="F24" s="51">
        <f>SUM(F10:F23)</f>
        <v>0</v>
      </c>
      <c r="G24" s="51">
        <f>SUM(G10:G23)</f>
        <v>40506.429172439006</v>
      </c>
      <c r="H24" s="51">
        <f>SUM(H10:H23)</f>
        <v>56.19861312700008</v>
      </c>
      <c r="I24" s="51">
        <f t="shared" ref="I24:O24" si="21">SUM(I10:I23)</f>
        <v>886.96674531899987</v>
      </c>
      <c r="J24" s="51">
        <f t="shared" si="21"/>
        <v>0</v>
      </c>
      <c r="K24" s="51">
        <f t="shared" si="21"/>
        <v>16.991712649</v>
      </c>
      <c r="L24" s="51">
        <f t="shared" si="21"/>
        <v>0</v>
      </c>
      <c r="M24" s="51">
        <f t="shared" si="21"/>
        <v>0</v>
      </c>
      <c r="N24" s="51">
        <f t="shared" si="21"/>
        <v>0</v>
      </c>
      <c r="O24" s="83">
        <f t="shared" si="21"/>
        <v>92600.204686503013</v>
      </c>
      <c r="P24" s="83">
        <f>SUM(P10:P23)</f>
        <v>57051.673486503023</v>
      </c>
      <c r="Q24" s="155"/>
    </row>
    <row r="25" spans="1:23" ht="29.25" customHeight="1" x14ac:dyDescent="0.4">
      <c r="A25" s="90"/>
      <c r="B25" s="42" t="s">
        <v>3</v>
      </c>
      <c r="C25" s="51"/>
      <c r="D25" s="51">
        <f>AVERAGE(D10:D23)</f>
        <v>2539.180800000001</v>
      </c>
      <c r="E25" s="51">
        <f>AVERAGE(E10:E23)</f>
        <v>3652.4013173549279</v>
      </c>
      <c r="F25" s="51">
        <v>0</v>
      </c>
      <c r="G25" s="51">
        <f>AVERAGE(G10:G23)</f>
        <v>2893.3163694599289</v>
      </c>
      <c r="H25" s="51">
        <f t="shared" ref="H25:K25" si="22">AVERAGE(H10:H23)</f>
        <v>4.0141866519285774</v>
      </c>
      <c r="I25" s="51">
        <f t="shared" si="22"/>
        <v>63.354767522785707</v>
      </c>
      <c r="J25" s="51"/>
      <c r="K25" s="51">
        <f t="shared" si="22"/>
        <v>1.2136937606428571</v>
      </c>
      <c r="L25" s="51">
        <f t="shared" ref="L25:P25" si="23">AVERAGE(L10:L23)</f>
        <v>0</v>
      </c>
      <c r="M25" s="51">
        <f t="shared" si="23"/>
        <v>0</v>
      </c>
      <c r="N25" s="51">
        <f t="shared" si="23"/>
        <v>0</v>
      </c>
      <c r="O25" s="82">
        <f t="shared" si="23"/>
        <v>6614.3003347502154</v>
      </c>
      <c r="P25" s="82">
        <f t="shared" si="23"/>
        <v>4075.1195347502157</v>
      </c>
      <c r="Q25" s="155"/>
    </row>
    <row r="26" spans="1:23" x14ac:dyDescent="0.4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23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56"/>
    </row>
    <row r="28" spans="1:23" x14ac:dyDescent="0.4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56"/>
    </row>
    <row r="29" spans="1:23" x14ac:dyDescent="0.4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72">
        <v>503686140.5</v>
      </c>
      <c r="M29" s="1"/>
      <c r="N29" s="1"/>
      <c r="O29" s="1"/>
      <c r="P29" s="1"/>
      <c r="Q29" s="156"/>
    </row>
    <row r="30" spans="1:23" x14ac:dyDescent="0.4">
      <c r="B30" s="5"/>
      <c r="C30" s="1"/>
      <c r="D30" s="1"/>
      <c r="E30" s="1"/>
      <c r="F30" s="1"/>
      <c r="G30" s="1"/>
      <c r="H30" s="1"/>
      <c r="I30" s="1"/>
      <c r="J30" s="1"/>
      <c r="K30" s="172">
        <v>120044500</v>
      </c>
      <c r="M30" s="1"/>
      <c r="N30" s="22" t="s">
        <v>35</v>
      </c>
      <c r="O30" s="22"/>
      <c r="P30" s="22"/>
      <c r="Q30" s="156"/>
    </row>
    <row r="31" spans="1:23" x14ac:dyDescent="0.4">
      <c r="B31" s="5"/>
      <c r="C31" s="1"/>
      <c r="D31" s="74"/>
      <c r="E31" s="1"/>
      <c r="F31" s="1"/>
      <c r="G31" s="1"/>
      <c r="H31" s="22"/>
      <c r="I31" s="22"/>
      <c r="J31" s="22"/>
      <c r="K31" s="172">
        <v>736980</v>
      </c>
      <c r="M31" s="22"/>
      <c r="N31" s="22"/>
      <c r="O31" s="22"/>
      <c r="P31" s="22"/>
      <c r="Q31" s="156"/>
    </row>
    <row r="32" spans="1:23" x14ac:dyDescent="0.4">
      <c r="B32" s="5"/>
      <c r="C32" s="1"/>
      <c r="D32" s="1"/>
      <c r="E32" s="1"/>
      <c r="F32" s="1"/>
      <c r="G32" s="1"/>
      <c r="H32" s="22"/>
      <c r="I32" s="22"/>
      <c r="J32" s="22"/>
      <c r="K32" s="173">
        <f>SUM(K29:K31)</f>
        <v>624467620.5</v>
      </c>
      <c r="M32" s="22"/>
      <c r="N32" s="22"/>
      <c r="O32" s="22"/>
      <c r="P32" s="22"/>
    </row>
    <row r="33" spans="2:16" x14ac:dyDescent="0.4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174">
        <f>K32/10^7</f>
        <v>62.446762049999997</v>
      </c>
      <c r="L33">
        <f>L32/10^7</f>
        <v>0</v>
      </c>
      <c r="M33" s="22"/>
      <c r="N33" s="22"/>
      <c r="O33" s="22"/>
      <c r="P33" s="22"/>
    </row>
    <row r="34" spans="2:16" x14ac:dyDescent="0.4">
      <c r="B34" s="5" t="s">
        <v>8</v>
      </c>
      <c r="H34" s="144"/>
      <c r="N34" s="22" t="s">
        <v>10</v>
      </c>
    </row>
    <row r="35" spans="2:16" x14ac:dyDescent="0.4">
      <c r="B35" s="14"/>
      <c r="H35" s="144"/>
    </row>
    <row r="36" spans="2:16" x14ac:dyDescent="0.4">
      <c r="B36" s="14"/>
      <c r="H36" s="144"/>
      <c r="L36">
        <v>527492903.5</v>
      </c>
    </row>
    <row r="37" spans="2:16" x14ac:dyDescent="0.4">
      <c r="B37" s="14"/>
      <c r="H37" s="88"/>
      <c r="I37" s="88"/>
      <c r="L37">
        <v>107315700</v>
      </c>
    </row>
    <row r="38" spans="2:16" x14ac:dyDescent="0.4">
      <c r="H38" s="88"/>
      <c r="I38" s="88"/>
      <c r="L38">
        <v>986980</v>
      </c>
    </row>
    <row r="39" spans="2:16" x14ac:dyDescent="0.4">
      <c r="H39" s="88"/>
      <c r="I39" s="88"/>
      <c r="L39">
        <f>L36+L37+L38</f>
        <v>635795583.5</v>
      </c>
    </row>
    <row r="40" spans="2:16" x14ac:dyDescent="0.4">
      <c r="H40" s="88"/>
      <c r="I40" s="88"/>
      <c r="L40">
        <f>L39/10^7</f>
        <v>63.579558349999999</v>
      </c>
    </row>
  </sheetData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opLeftCell="A4" zoomScale="60" zoomScaleNormal="60" workbookViewId="0">
      <selection activeCell="D11" sqref="D11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34.570312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</cols>
  <sheetData>
    <row r="1" spans="1:18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18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58"/>
      <c r="M2" s="84"/>
      <c r="N2" s="85"/>
      <c r="O2" s="85"/>
      <c r="P2" s="85"/>
    </row>
    <row r="3" spans="1:18" x14ac:dyDescent="0.4">
      <c r="B3" s="45" t="s">
        <v>52</v>
      </c>
      <c r="C3" s="1"/>
      <c r="D3" s="74"/>
      <c r="E3" s="85"/>
      <c r="F3" s="8"/>
      <c r="G3" s="8"/>
      <c r="H3" s="8"/>
      <c r="I3" s="8"/>
      <c r="J3" s="8"/>
      <c r="K3" s="85"/>
      <c r="L3" s="85"/>
      <c r="M3" s="8"/>
      <c r="N3" s="8"/>
      <c r="O3" s="8"/>
      <c r="P3" s="85"/>
    </row>
    <row r="4" spans="1:18" ht="22.5" customHeight="1" x14ac:dyDescent="0.45">
      <c r="B4" s="46" t="s">
        <v>13</v>
      </c>
      <c r="C4" s="17"/>
      <c r="D4" s="17"/>
      <c r="E4" s="15"/>
      <c r="F4" s="15"/>
      <c r="G4" s="47" t="s">
        <v>218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18" x14ac:dyDescent="0.4">
      <c r="B5" s="45" t="s">
        <v>50</v>
      </c>
      <c r="C5" s="1"/>
      <c r="D5" s="157"/>
      <c r="E5" s="158"/>
      <c r="F5" s="11"/>
      <c r="G5" s="11"/>
      <c r="H5" s="100"/>
      <c r="I5" s="100"/>
      <c r="J5" s="11"/>
      <c r="K5" s="86">
        <v>13993.01</v>
      </c>
      <c r="L5" s="86">
        <f>K5*18/100</f>
        <v>2518.7417999999998</v>
      </c>
      <c r="M5" s="2"/>
      <c r="N5" s="2"/>
      <c r="O5" s="2"/>
      <c r="P5" s="2"/>
      <c r="Q5" s="149"/>
    </row>
    <row r="6" spans="1:18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18" x14ac:dyDescent="0.4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18" s="33" customFormat="1" ht="126" customHeight="1" x14ac:dyDescent="0.25">
      <c r="B8" s="34" t="s">
        <v>21</v>
      </c>
      <c r="C8" s="164" t="s">
        <v>219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18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18" ht="29.25" customHeight="1" x14ac:dyDescent="0.4">
      <c r="B10" s="42">
        <v>44352</v>
      </c>
      <c r="C10" s="51">
        <v>13993.01</v>
      </c>
      <c r="D10" s="51">
        <f t="shared" ref="D10:D23" si="0">C10*18/100</f>
        <v>2518.7417999999998</v>
      </c>
      <c r="E10" s="51">
        <v>3623.7508598490003</v>
      </c>
      <c r="F10" s="51">
        <v>0</v>
      </c>
      <c r="G10" s="51">
        <v>2772.9168955479995</v>
      </c>
      <c r="H10" s="51">
        <v>3.6292903602142497</v>
      </c>
      <c r="I10" s="51">
        <v>63.398645350000002</v>
      </c>
      <c r="J10" s="51">
        <v>0</v>
      </c>
      <c r="K10" s="51">
        <v>3.3267685409999999</v>
      </c>
      <c r="L10" s="51">
        <v>0</v>
      </c>
      <c r="M10" s="51">
        <v>0</v>
      </c>
      <c r="N10" s="51">
        <v>0</v>
      </c>
      <c r="O10" s="83">
        <f t="shared" ref="O10" si="1">SUM(E10:N10)</f>
        <v>6467.0224596482149</v>
      </c>
      <c r="P10" s="83">
        <f t="shared" ref="P10:P11" si="2">O10-D10</f>
        <v>3948.2806596482151</v>
      </c>
      <c r="Q10" s="155">
        <f>ROUND((O10/C10%),4)</f>
        <v>46.216099999999997</v>
      </c>
      <c r="R10" s="148">
        <f t="shared" ref="R10:R23" si="3">(O10*10^7)/10^5</f>
        <v>646702.24596482143</v>
      </c>
    </row>
    <row r="11" spans="1:18" ht="29.25" customHeight="1" x14ac:dyDescent="0.4">
      <c r="B11" s="42">
        <f>B10+1</f>
        <v>44353</v>
      </c>
      <c r="C11" s="51">
        <v>13993.01</v>
      </c>
      <c r="D11" s="51">
        <f t="shared" si="0"/>
        <v>2518.7417999999998</v>
      </c>
      <c r="E11" s="51">
        <v>3623.7429290950004</v>
      </c>
      <c r="F11" s="51">
        <v>0</v>
      </c>
      <c r="G11" s="51">
        <v>2773.1808397170003</v>
      </c>
      <c r="H11" s="51">
        <v>3.6292903602142497</v>
      </c>
      <c r="I11" s="51">
        <v>63.054455349999998</v>
      </c>
      <c r="J11" s="51">
        <v>0</v>
      </c>
      <c r="K11" s="51">
        <v>3.3267685409999999</v>
      </c>
      <c r="L11" s="51">
        <v>0</v>
      </c>
      <c r="M11" s="51">
        <v>0</v>
      </c>
      <c r="N11" s="51">
        <v>0</v>
      </c>
      <c r="O11" s="83">
        <f t="shared" ref="O11" si="4">SUM(E11:N11)</f>
        <v>6466.9342830632158</v>
      </c>
      <c r="P11" s="83">
        <f t="shared" si="2"/>
        <v>3948.1924830632161</v>
      </c>
      <c r="Q11" s="155">
        <f>ROUND((O11/C11%),4)</f>
        <v>46.215499999999999</v>
      </c>
      <c r="R11" s="148">
        <f t="shared" si="3"/>
        <v>646693.42830632161</v>
      </c>
    </row>
    <row r="12" spans="1:18" ht="29.25" customHeight="1" x14ac:dyDescent="0.4">
      <c r="B12" s="42">
        <f t="shared" ref="B12:B23" si="5">B11+1</f>
        <v>44354</v>
      </c>
      <c r="C12" s="51">
        <v>13993.01</v>
      </c>
      <c r="D12" s="51">
        <f t="shared" si="0"/>
        <v>2518.7417999999998</v>
      </c>
      <c r="E12" s="51">
        <v>3648.7349983409995</v>
      </c>
      <c r="F12" s="51">
        <v>0</v>
      </c>
      <c r="G12" s="51">
        <v>2773.4447838870001</v>
      </c>
      <c r="H12" s="51">
        <v>3.6292903602142497</v>
      </c>
      <c r="I12" s="51">
        <v>66.965978949999993</v>
      </c>
      <c r="J12" s="51">
        <v>0</v>
      </c>
      <c r="K12" s="51">
        <v>1.448590942</v>
      </c>
      <c r="L12" s="51">
        <v>0</v>
      </c>
      <c r="M12" s="51">
        <v>0</v>
      </c>
      <c r="N12" s="51">
        <v>0</v>
      </c>
      <c r="O12" s="83">
        <f t="shared" ref="O12" si="6">SUM(E12:N12)</f>
        <v>6494.223642480214</v>
      </c>
      <c r="P12" s="83">
        <f t="shared" ref="P12" si="7">O12-D12</f>
        <v>3975.4818424802143</v>
      </c>
      <c r="Q12" s="155">
        <f t="shared" ref="Q12:Q22" si="8">ROUND((O12/C12%),4)</f>
        <v>46.410499999999999</v>
      </c>
      <c r="R12" s="148">
        <f t="shared" si="3"/>
        <v>649422.36424802139</v>
      </c>
    </row>
    <row r="13" spans="1:18" ht="29.25" customHeight="1" x14ac:dyDescent="0.4">
      <c r="B13" s="42">
        <f t="shared" si="5"/>
        <v>44355</v>
      </c>
      <c r="C13" s="51">
        <v>13993.01</v>
      </c>
      <c r="D13" s="51">
        <f t="shared" si="0"/>
        <v>2518.7417999999998</v>
      </c>
      <c r="E13" s="51">
        <v>3658.727067586</v>
      </c>
      <c r="F13" s="51">
        <v>0</v>
      </c>
      <c r="G13" s="51">
        <v>2773.7194809950001</v>
      </c>
      <c r="H13" s="51">
        <v>3.6292903602142497</v>
      </c>
      <c r="I13" s="51">
        <v>67.778666150000006</v>
      </c>
      <c r="J13" s="51">
        <v>0</v>
      </c>
      <c r="K13" s="51">
        <v>3.428798139</v>
      </c>
      <c r="L13" s="51">
        <v>0</v>
      </c>
      <c r="M13" s="51">
        <v>0</v>
      </c>
      <c r="N13" s="51">
        <v>0</v>
      </c>
      <c r="O13" s="83">
        <f t="shared" ref="O13" si="9">SUM(E13:N13)</f>
        <v>6507.2833032302142</v>
      </c>
      <c r="P13" s="83">
        <f t="shared" ref="P13" si="10">O13-D13</f>
        <v>3988.5415032302144</v>
      </c>
      <c r="Q13" s="155">
        <f t="shared" si="8"/>
        <v>46.503799999999998</v>
      </c>
      <c r="R13" s="148">
        <f t="shared" si="3"/>
        <v>650728.33032302139</v>
      </c>
    </row>
    <row r="14" spans="1:18" ht="29.25" customHeight="1" x14ac:dyDescent="0.4">
      <c r="B14" s="42">
        <f t="shared" si="5"/>
        <v>44356</v>
      </c>
      <c r="C14" s="51">
        <v>13993.01</v>
      </c>
      <c r="D14" s="51">
        <f t="shared" si="0"/>
        <v>2518.7417999999998</v>
      </c>
      <c r="E14" s="51">
        <v>3583.8206224559999</v>
      </c>
      <c r="F14" s="51">
        <v>0</v>
      </c>
      <c r="G14" s="51">
        <v>2874.9969121879999</v>
      </c>
      <c r="H14" s="51">
        <v>3.6292903602142497</v>
      </c>
      <c r="I14" s="51">
        <v>65.789700350000004</v>
      </c>
      <c r="J14" s="51">
        <v>0</v>
      </c>
      <c r="K14" s="51">
        <v>5.8854324570000003</v>
      </c>
      <c r="L14" s="51">
        <v>0</v>
      </c>
      <c r="M14" s="51">
        <v>0</v>
      </c>
      <c r="N14" s="51">
        <v>0</v>
      </c>
      <c r="O14" s="83">
        <f t="shared" ref="O14" si="11">SUM(E14:N14)</f>
        <v>6534.121957811215</v>
      </c>
      <c r="P14" s="83">
        <f t="shared" ref="P14" si="12">O14-D14</f>
        <v>4015.3801578112152</v>
      </c>
      <c r="Q14" s="155">
        <f t="shared" si="8"/>
        <v>46.695599999999999</v>
      </c>
      <c r="R14" s="148">
        <f t="shared" si="3"/>
        <v>653412.1957811215</v>
      </c>
    </row>
    <row r="15" spans="1:18" ht="29.25" customHeight="1" x14ac:dyDescent="0.4">
      <c r="A15" s="90"/>
      <c r="B15" s="42">
        <f t="shared" si="5"/>
        <v>44357</v>
      </c>
      <c r="C15" s="51">
        <v>13993.01</v>
      </c>
      <c r="D15" s="51">
        <f t="shared" si="0"/>
        <v>2518.7417999999998</v>
      </c>
      <c r="E15" s="51">
        <v>3508.8106773250006</v>
      </c>
      <c r="F15" s="51">
        <v>0</v>
      </c>
      <c r="G15" s="51">
        <v>2875.2868688999993</v>
      </c>
      <c r="H15" s="51">
        <v>3.6292903602142497</v>
      </c>
      <c r="I15" s="51">
        <v>65.221875549999993</v>
      </c>
      <c r="J15" s="51">
        <v>0</v>
      </c>
      <c r="K15" s="51">
        <v>5.2444687139999999</v>
      </c>
      <c r="L15" s="51">
        <v>0</v>
      </c>
      <c r="M15" s="51">
        <v>0</v>
      </c>
      <c r="N15" s="51">
        <v>0</v>
      </c>
      <c r="O15" s="83">
        <f t="shared" ref="O15" si="13">SUM(E15:N15)</f>
        <v>6458.1931808492136</v>
      </c>
      <c r="P15" s="83">
        <f t="shared" ref="P15" si="14">O15-D15</f>
        <v>3939.4513808492138</v>
      </c>
      <c r="Q15" s="155">
        <f t="shared" si="8"/>
        <v>46.152999999999999</v>
      </c>
      <c r="R15" s="148">
        <f t="shared" si="3"/>
        <v>645819.31808492134</v>
      </c>
    </row>
    <row r="16" spans="1:18" ht="29.25" customHeight="1" x14ac:dyDescent="0.4">
      <c r="A16" s="90"/>
      <c r="B16" s="42">
        <f t="shared" si="5"/>
        <v>44358</v>
      </c>
      <c r="C16" s="51">
        <v>13993.01</v>
      </c>
      <c r="D16" s="51">
        <f t="shared" si="0"/>
        <v>2518.7417999999998</v>
      </c>
      <c r="E16" s="51">
        <v>3618.7557321949998</v>
      </c>
      <c r="F16" s="51">
        <v>0</v>
      </c>
      <c r="G16" s="51">
        <v>2875.5635740460002</v>
      </c>
      <c r="H16" s="51">
        <v>3.6292903602142497</v>
      </c>
      <c r="I16" s="51">
        <v>64.998006950000004</v>
      </c>
      <c r="J16" s="51">
        <v>0</v>
      </c>
      <c r="K16" s="51">
        <v>3.7413183139999999</v>
      </c>
      <c r="L16" s="51">
        <v>0</v>
      </c>
      <c r="M16" s="51">
        <v>0</v>
      </c>
      <c r="N16" s="51">
        <v>0</v>
      </c>
      <c r="O16" s="83">
        <f t="shared" ref="O16:O19" si="15">SUM(E16:N16)</f>
        <v>6566.6879218652139</v>
      </c>
      <c r="P16" s="83">
        <f t="shared" ref="P16:P19" si="16">O16-D16</f>
        <v>4047.9461218652141</v>
      </c>
      <c r="Q16" s="155">
        <f t="shared" si="8"/>
        <v>46.9283</v>
      </c>
      <c r="R16" s="148">
        <f t="shared" si="3"/>
        <v>656668.79218652134</v>
      </c>
    </row>
    <row r="17" spans="1:18" ht="29.25" customHeight="1" x14ac:dyDescent="0.4">
      <c r="A17" s="90"/>
      <c r="B17" s="42">
        <f t="shared" si="5"/>
        <v>44359</v>
      </c>
      <c r="C17" s="51">
        <v>13993.01</v>
      </c>
      <c r="D17" s="51">
        <f t="shared" si="0"/>
        <v>2518.7417999999998</v>
      </c>
      <c r="E17" s="51">
        <v>3618.7477870649996</v>
      </c>
      <c r="F17" s="51">
        <v>0</v>
      </c>
      <c r="G17" s="51">
        <v>2875.8375374469992</v>
      </c>
      <c r="H17" s="51">
        <v>3.6292903602142497</v>
      </c>
      <c r="I17" s="51">
        <v>67.869746449999994</v>
      </c>
      <c r="J17" s="51">
        <v>0</v>
      </c>
      <c r="K17" s="51">
        <v>3.7413183139999999</v>
      </c>
      <c r="L17" s="51">
        <v>0</v>
      </c>
      <c r="M17" s="51">
        <v>0</v>
      </c>
      <c r="N17" s="51">
        <v>0</v>
      </c>
      <c r="O17" s="83">
        <f t="shared" si="15"/>
        <v>6569.825679636213</v>
      </c>
      <c r="P17" s="83">
        <f t="shared" si="16"/>
        <v>4051.0838796362132</v>
      </c>
      <c r="Q17" s="155">
        <f t="shared" si="8"/>
        <v>46.950800000000001</v>
      </c>
      <c r="R17" s="148">
        <f t="shared" si="3"/>
        <v>656982.56796362135</v>
      </c>
    </row>
    <row r="18" spans="1:18" ht="29.25" customHeight="1" x14ac:dyDescent="0.4">
      <c r="A18" s="90"/>
      <c r="B18" s="42">
        <f t="shared" si="5"/>
        <v>44360</v>
      </c>
      <c r="C18" s="51">
        <v>13993.01</v>
      </c>
      <c r="D18" s="51">
        <f t="shared" si="0"/>
        <v>2518.7417999999998</v>
      </c>
      <c r="E18" s="51">
        <v>3693.7398419339997</v>
      </c>
      <c r="F18" s="51">
        <v>0</v>
      </c>
      <c r="G18" s="51">
        <v>2876.1115008470001</v>
      </c>
      <c r="H18" s="51">
        <v>3.6292903602142497</v>
      </c>
      <c r="I18" s="51">
        <v>67.598922250000001</v>
      </c>
      <c r="J18" s="51">
        <v>0</v>
      </c>
      <c r="K18" s="51">
        <v>3.7413183139999999</v>
      </c>
      <c r="L18" s="51">
        <v>0</v>
      </c>
      <c r="M18" s="51">
        <v>0</v>
      </c>
      <c r="N18" s="51">
        <v>0</v>
      </c>
      <c r="O18" s="83">
        <f t="shared" si="15"/>
        <v>6644.8208737052137</v>
      </c>
      <c r="P18" s="83">
        <f t="shared" si="16"/>
        <v>4126.0790737052139</v>
      </c>
      <c r="Q18" s="155">
        <f t="shared" si="8"/>
        <v>47.486699999999999</v>
      </c>
      <c r="R18" s="148">
        <f t="shared" si="3"/>
        <v>664482.08737052139</v>
      </c>
    </row>
    <row r="19" spans="1:18" ht="29.25" customHeight="1" x14ac:dyDescent="0.4">
      <c r="A19" s="90"/>
      <c r="B19" s="42">
        <f t="shared" si="5"/>
        <v>44361</v>
      </c>
      <c r="C19" s="51">
        <v>13993.01</v>
      </c>
      <c r="D19" s="51">
        <f t="shared" si="0"/>
        <v>2518.7417999999998</v>
      </c>
      <c r="E19" s="51">
        <v>3733.8288968039992</v>
      </c>
      <c r="F19" s="51">
        <v>0</v>
      </c>
      <c r="G19" s="51">
        <v>2876.4131005149998</v>
      </c>
      <c r="H19" s="51">
        <v>3.6292903602142497</v>
      </c>
      <c r="I19" s="51">
        <v>70.847421949999998</v>
      </c>
      <c r="J19" s="51">
        <v>0</v>
      </c>
      <c r="K19" s="51">
        <v>6.4114810640000002</v>
      </c>
      <c r="L19" s="51">
        <v>0</v>
      </c>
      <c r="M19" s="51">
        <v>0</v>
      </c>
      <c r="N19" s="51">
        <v>0</v>
      </c>
      <c r="O19" s="83">
        <f t="shared" si="15"/>
        <v>6691.130190693214</v>
      </c>
      <c r="P19" s="83">
        <f t="shared" si="16"/>
        <v>4172.3883906932142</v>
      </c>
      <c r="Q19" s="155">
        <f t="shared" si="8"/>
        <v>47.817700000000002</v>
      </c>
      <c r="R19" s="148">
        <f t="shared" si="3"/>
        <v>669113.01906932134</v>
      </c>
    </row>
    <row r="20" spans="1:18" ht="29.25" customHeight="1" x14ac:dyDescent="0.4">
      <c r="A20" s="90"/>
      <c r="B20" s="42">
        <f t="shared" si="5"/>
        <v>44362</v>
      </c>
      <c r="C20" s="51">
        <v>13993.01</v>
      </c>
      <c r="D20" s="51">
        <f t="shared" si="0"/>
        <v>2518.7417999999998</v>
      </c>
      <c r="E20" s="51">
        <v>3595.4933329389992</v>
      </c>
      <c r="F20" s="51">
        <v>0</v>
      </c>
      <c r="G20" s="51">
        <v>2876.7803817160002</v>
      </c>
      <c r="H20" s="51">
        <v>3.6292903602142497</v>
      </c>
      <c r="I20" s="51">
        <v>68.705570750000007</v>
      </c>
      <c r="J20" s="51">
        <v>0</v>
      </c>
      <c r="K20" s="51">
        <v>5.9645200640000002</v>
      </c>
      <c r="L20" s="51">
        <v>0</v>
      </c>
      <c r="M20" s="51">
        <v>0</v>
      </c>
      <c r="N20" s="51">
        <v>0</v>
      </c>
      <c r="O20" s="83">
        <f t="shared" ref="O20:O23" si="17">SUM(E20:N20)</f>
        <v>6550.5730958292133</v>
      </c>
      <c r="P20" s="83">
        <f t="shared" ref="P20:P23" si="18">O20-D20</f>
        <v>4031.8312958292136</v>
      </c>
      <c r="Q20" s="155">
        <f t="shared" si="8"/>
        <v>46.813200000000002</v>
      </c>
      <c r="R20" s="148">
        <f t="shared" si="3"/>
        <v>655057.30958292133</v>
      </c>
    </row>
    <row r="21" spans="1:18" ht="29.25" customHeight="1" x14ac:dyDescent="0.4">
      <c r="A21" s="90"/>
      <c r="B21" s="42">
        <f t="shared" si="5"/>
        <v>44363</v>
      </c>
      <c r="C21" s="51">
        <v>13993.01</v>
      </c>
      <c r="D21" s="51">
        <f t="shared" si="0"/>
        <v>2518.7417999999998</v>
      </c>
      <c r="E21" s="51">
        <v>3887.075563233001</v>
      </c>
      <c r="F21" s="51">
        <v>0</v>
      </c>
      <c r="G21" s="51">
        <v>2574.0021103080003</v>
      </c>
      <c r="H21" s="51">
        <v>3.6292903602142497</v>
      </c>
      <c r="I21" s="51">
        <v>67.330340550000003</v>
      </c>
      <c r="J21" s="51">
        <v>0</v>
      </c>
      <c r="K21" s="51">
        <v>7.1852187140000003</v>
      </c>
      <c r="L21" s="51">
        <v>0</v>
      </c>
      <c r="M21" s="51">
        <v>0</v>
      </c>
      <c r="N21" s="51">
        <v>0</v>
      </c>
      <c r="O21" s="83">
        <f t="shared" si="17"/>
        <v>6539.2225231652164</v>
      </c>
      <c r="P21" s="83">
        <f t="shared" si="18"/>
        <v>4020.4807231652167</v>
      </c>
      <c r="Q21" s="155">
        <f>ROUND((O21/C21%),4)</f>
        <v>46.732100000000003</v>
      </c>
      <c r="R21" s="148">
        <f t="shared" si="3"/>
        <v>653922.2523165216</v>
      </c>
    </row>
    <row r="22" spans="1:18" ht="29.25" customHeight="1" x14ac:dyDescent="0.4">
      <c r="A22" s="90"/>
      <c r="B22" s="42">
        <f t="shared" si="5"/>
        <v>44364</v>
      </c>
      <c r="C22" s="51">
        <v>13993.01</v>
      </c>
      <c r="D22" s="51">
        <f t="shared" si="0"/>
        <v>2518.7417999999998</v>
      </c>
      <c r="E22" s="51">
        <v>3180.216268527</v>
      </c>
      <c r="F22" s="51">
        <v>0</v>
      </c>
      <c r="G22" s="51">
        <v>3173.5540433609995</v>
      </c>
      <c r="H22" s="51">
        <v>3.6292903602142497</v>
      </c>
      <c r="I22" s="51">
        <v>65.874137050000002</v>
      </c>
      <c r="J22" s="51">
        <v>0</v>
      </c>
      <c r="K22" s="51">
        <v>5.6123708140000002</v>
      </c>
      <c r="L22" s="51">
        <v>0</v>
      </c>
      <c r="M22" s="51">
        <v>0</v>
      </c>
      <c r="N22" s="51">
        <v>0</v>
      </c>
      <c r="O22" s="83">
        <f t="shared" si="17"/>
        <v>6428.8861101122147</v>
      </c>
      <c r="P22" s="83">
        <f t="shared" si="18"/>
        <v>3910.144310112215</v>
      </c>
      <c r="Q22" s="155">
        <f t="shared" si="8"/>
        <v>45.943600000000004</v>
      </c>
      <c r="R22" s="148">
        <f t="shared" si="3"/>
        <v>642888.61101122142</v>
      </c>
    </row>
    <row r="23" spans="1:18" ht="29.25" customHeight="1" x14ac:dyDescent="0.4">
      <c r="A23" s="90"/>
      <c r="B23" s="42">
        <f t="shared" si="5"/>
        <v>44365</v>
      </c>
      <c r="C23" s="51">
        <v>13993.01</v>
      </c>
      <c r="D23" s="51">
        <f t="shared" si="0"/>
        <v>2518.7417999999998</v>
      </c>
      <c r="E23" s="51">
        <v>3127.959773819</v>
      </c>
      <c r="F23" s="51">
        <v>0</v>
      </c>
      <c r="G23" s="51">
        <v>3224.4285289909994</v>
      </c>
      <c r="H23" s="51">
        <v>3.6292903602142497</v>
      </c>
      <c r="I23" s="51">
        <v>61.457313550000002</v>
      </c>
      <c r="J23" s="51">
        <v>0</v>
      </c>
      <c r="K23" s="51">
        <v>6.7057987140000002</v>
      </c>
      <c r="L23" s="51">
        <v>0</v>
      </c>
      <c r="M23" s="51">
        <v>0</v>
      </c>
      <c r="N23" s="51">
        <v>0</v>
      </c>
      <c r="O23" s="83">
        <f t="shared" si="17"/>
        <v>6424.1807054342135</v>
      </c>
      <c r="P23" s="83">
        <f t="shared" si="18"/>
        <v>3905.4389054342137</v>
      </c>
      <c r="Q23" s="155">
        <f>ROUND((O23/C23%),4)</f>
        <v>45.9099</v>
      </c>
      <c r="R23" s="148">
        <f t="shared" si="3"/>
        <v>642418.07054342132</v>
      </c>
    </row>
    <row r="24" spans="1:18" ht="29.25" customHeight="1" x14ac:dyDescent="0.4">
      <c r="A24" s="90"/>
      <c r="B24" s="42" t="s">
        <v>4</v>
      </c>
      <c r="C24" s="51">
        <v>0</v>
      </c>
      <c r="D24" s="51">
        <f>SUM(D10:D23)</f>
        <v>35262.385199999997</v>
      </c>
      <c r="E24" s="51">
        <f>SUM(E10:E23)</f>
        <v>50103.404351167999</v>
      </c>
      <c r="F24" s="51">
        <f>SUM(F10:F23)</f>
        <v>0</v>
      </c>
      <c r="G24" s="51">
        <f>SUM(G10:G23)</f>
        <v>40196.236558465993</v>
      </c>
      <c r="H24" s="51">
        <f>SUM(H10:H23)</f>
        <v>50.81006504299949</v>
      </c>
      <c r="I24" s="51">
        <f t="shared" ref="I24:O24" si="19">SUM(I10:I23)</f>
        <v>926.89078119999999</v>
      </c>
      <c r="J24" s="51">
        <f t="shared" si="19"/>
        <v>0</v>
      </c>
      <c r="K24" s="51">
        <f t="shared" si="19"/>
        <v>65.764171645999994</v>
      </c>
      <c r="L24" s="51">
        <f t="shared" si="19"/>
        <v>0</v>
      </c>
      <c r="M24" s="51">
        <f t="shared" si="19"/>
        <v>0</v>
      </c>
      <c r="N24" s="51">
        <f t="shared" si="19"/>
        <v>0</v>
      </c>
      <c r="O24" s="83">
        <f t="shared" si="19"/>
        <v>91343.105927522993</v>
      </c>
      <c r="P24" s="83">
        <f>SUM(P10:P23)</f>
        <v>56080.720727523003</v>
      </c>
      <c r="Q24" s="155"/>
    </row>
    <row r="25" spans="1:18" ht="29.25" customHeight="1" x14ac:dyDescent="0.4">
      <c r="A25" s="90"/>
      <c r="B25" s="42" t="s">
        <v>3</v>
      </c>
      <c r="C25" s="51"/>
      <c r="D25" s="51">
        <f>AVERAGE(D10:D23)</f>
        <v>2518.7417999999998</v>
      </c>
      <c r="E25" s="51">
        <f>AVERAGE(E10:E23)</f>
        <v>3578.8145965119998</v>
      </c>
      <c r="F25" s="51">
        <v>0</v>
      </c>
      <c r="G25" s="51">
        <f>AVERAGE(G10:G23)</f>
        <v>2871.1597541761425</v>
      </c>
      <c r="H25" s="51">
        <f t="shared" ref="H25:P25" si="20">AVERAGE(H10:H23)</f>
        <v>3.6292903602142492</v>
      </c>
      <c r="I25" s="51">
        <f t="shared" si="20"/>
        <v>66.206484371428573</v>
      </c>
      <c r="J25" s="51">
        <f t="shared" si="20"/>
        <v>0</v>
      </c>
      <c r="K25" s="51">
        <f t="shared" si="20"/>
        <v>4.6974408318571426</v>
      </c>
      <c r="L25" s="51">
        <f t="shared" si="20"/>
        <v>0</v>
      </c>
      <c r="M25" s="51">
        <f t="shared" si="20"/>
        <v>0</v>
      </c>
      <c r="N25" s="51">
        <f t="shared" si="20"/>
        <v>0</v>
      </c>
      <c r="O25" s="82">
        <f t="shared" si="20"/>
        <v>6524.5075662516419</v>
      </c>
      <c r="P25" s="82">
        <f t="shared" si="20"/>
        <v>4005.7657662516431</v>
      </c>
      <c r="Q25" s="155"/>
    </row>
    <row r="26" spans="1:18" x14ac:dyDescent="0.4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18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56"/>
    </row>
    <row r="28" spans="1:18" x14ac:dyDescent="0.4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56"/>
    </row>
    <row r="29" spans="1:18" x14ac:dyDescent="0.4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72">
        <v>504236855.5</v>
      </c>
      <c r="M29" s="1"/>
      <c r="N29" s="1"/>
      <c r="O29" s="1"/>
      <c r="P29" s="1"/>
      <c r="Q29" s="156"/>
    </row>
    <row r="30" spans="1:18" x14ac:dyDescent="0.4">
      <c r="B30" s="5"/>
      <c r="C30" s="1"/>
      <c r="D30" s="1"/>
      <c r="E30" s="1"/>
      <c r="F30" s="1"/>
      <c r="G30" s="1"/>
      <c r="H30" s="1"/>
      <c r="I30" s="1"/>
      <c r="J30" s="1"/>
      <c r="K30" s="172">
        <v>110249300</v>
      </c>
      <c r="M30" s="1"/>
      <c r="N30" s="22" t="s">
        <v>35</v>
      </c>
      <c r="O30" s="22"/>
      <c r="P30" s="22"/>
      <c r="Q30" s="156"/>
    </row>
    <row r="31" spans="1:18" x14ac:dyDescent="0.4">
      <c r="B31" s="5"/>
      <c r="C31" s="1"/>
      <c r="D31" s="74"/>
      <c r="E31" s="1"/>
      <c r="F31" s="1"/>
      <c r="G31" s="1"/>
      <c r="H31" s="22"/>
      <c r="I31" s="22"/>
      <c r="J31" s="22"/>
      <c r="K31" s="172">
        <v>86980</v>
      </c>
      <c r="M31" s="22"/>
      <c r="N31" s="22"/>
      <c r="O31" s="22"/>
      <c r="P31" s="22"/>
      <c r="Q31" s="156"/>
    </row>
    <row r="32" spans="1:18" x14ac:dyDescent="0.4">
      <c r="B32" s="5"/>
      <c r="C32" s="1"/>
      <c r="D32" s="1"/>
      <c r="E32" s="1"/>
      <c r="F32" s="1"/>
      <c r="G32" s="1"/>
      <c r="H32" s="22"/>
      <c r="I32" s="22"/>
      <c r="J32" s="22"/>
      <c r="K32" s="173">
        <f>SUM(K29:K31)</f>
        <v>614573135.5</v>
      </c>
      <c r="M32" s="22"/>
      <c r="N32" s="22"/>
      <c r="O32" s="22"/>
      <c r="P32" s="22"/>
    </row>
    <row r="33" spans="2:16" x14ac:dyDescent="0.4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174">
        <f>K32/10^7</f>
        <v>61.457313550000002</v>
      </c>
      <c r="L33">
        <f>L32/10^7</f>
        <v>0</v>
      </c>
      <c r="M33" s="22"/>
      <c r="N33" s="22"/>
      <c r="O33" s="22"/>
      <c r="P33" s="22"/>
    </row>
    <row r="34" spans="2:16" x14ac:dyDescent="0.4">
      <c r="B34" s="5" t="s">
        <v>8</v>
      </c>
      <c r="H34" s="144"/>
      <c r="N34" s="22" t="s">
        <v>10</v>
      </c>
    </row>
    <row r="35" spans="2:16" x14ac:dyDescent="0.4">
      <c r="B35" s="14"/>
      <c r="H35" s="144"/>
    </row>
    <row r="36" spans="2:16" x14ac:dyDescent="0.4">
      <c r="B36" s="14"/>
      <c r="H36" s="144"/>
      <c r="L36">
        <v>527492903.5</v>
      </c>
    </row>
    <row r="37" spans="2:16" x14ac:dyDescent="0.4">
      <c r="B37" s="14"/>
      <c r="H37" s="88"/>
      <c r="I37" s="88"/>
      <c r="L37">
        <v>107315700</v>
      </c>
    </row>
    <row r="38" spans="2:16" x14ac:dyDescent="0.4">
      <c r="H38" s="88"/>
      <c r="I38" s="88"/>
      <c r="L38">
        <v>986980</v>
      </c>
    </row>
    <row r="39" spans="2:16" x14ac:dyDescent="0.4">
      <c r="H39" s="88"/>
      <c r="I39" s="88"/>
      <c r="L39">
        <f>L36+L37+L38</f>
        <v>635795583.5</v>
      </c>
    </row>
    <row r="40" spans="2:16" x14ac:dyDescent="0.4">
      <c r="H40" s="88"/>
      <c r="I40" s="88"/>
      <c r="L40">
        <f>L39/10^7</f>
        <v>63.579558349999999</v>
      </c>
    </row>
  </sheetData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opLeftCell="F9" zoomScale="50" zoomScaleNormal="50" workbookViewId="0">
      <selection activeCell="S10" sqref="S10:T23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34.570312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  <col min="19" max="19" width="16" customWidth="1"/>
  </cols>
  <sheetData>
    <row r="1" spans="1:19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19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58"/>
      <c r="M2" s="84"/>
      <c r="N2" s="85"/>
      <c r="O2" s="85"/>
      <c r="P2" s="85"/>
    </row>
    <row r="3" spans="1:19" x14ac:dyDescent="0.4">
      <c r="B3" s="45" t="s">
        <v>52</v>
      </c>
      <c r="C3" s="1"/>
      <c r="D3" s="74"/>
      <c r="E3" s="85"/>
      <c r="F3" s="8"/>
      <c r="G3" s="8"/>
      <c r="H3" s="8"/>
      <c r="I3" s="8"/>
      <c r="J3" s="8"/>
      <c r="K3" s="85"/>
      <c r="L3" s="85"/>
      <c r="M3" s="8"/>
      <c r="N3" s="8"/>
      <c r="O3" s="8"/>
      <c r="P3" s="85"/>
    </row>
    <row r="4" spans="1:19" ht="22.5" customHeight="1" x14ac:dyDescent="0.45">
      <c r="B4" s="46" t="s">
        <v>13</v>
      </c>
      <c r="C4" s="17"/>
      <c r="D4" s="17"/>
      <c r="E4" s="15"/>
      <c r="F4" s="15"/>
      <c r="G4" s="47" t="s">
        <v>220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19" x14ac:dyDescent="0.4">
      <c r="B5" s="45" t="s">
        <v>50</v>
      </c>
      <c r="C5" s="1"/>
      <c r="D5" s="157"/>
      <c r="E5" s="158"/>
      <c r="F5" s="11"/>
      <c r="G5" s="11"/>
      <c r="H5" s="100"/>
      <c r="I5" s="100"/>
      <c r="J5" s="11"/>
      <c r="K5" s="86">
        <v>13960.14</v>
      </c>
      <c r="L5" s="86">
        <f>K5*18/100</f>
        <v>2512.8251999999998</v>
      </c>
      <c r="M5" s="2"/>
      <c r="N5" s="2"/>
      <c r="O5" s="2"/>
      <c r="P5" s="2"/>
      <c r="Q5" s="149"/>
    </row>
    <row r="6" spans="1:19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19" x14ac:dyDescent="0.4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19" s="33" customFormat="1" ht="126" customHeight="1" x14ac:dyDescent="0.25">
      <c r="B8" s="34" t="s">
        <v>21</v>
      </c>
      <c r="C8" s="164" t="s">
        <v>221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19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19" ht="29.25" customHeight="1" x14ac:dyDescent="0.4">
      <c r="B10" s="42">
        <v>44366</v>
      </c>
      <c r="C10" s="51">
        <v>13960.14</v>
      </c>
      <c r="D10" s="51">
        <v>2512.8251999999998</v>
      </c>
      <c r="E10" s="51">
        <v>3127.9520041130004</v>
      </c>
      <c r="F10" s="51">
        <v>0</v>
      </c>
      <c r="G10" s="51">
        <v>3224.7388689789996</v>
      </c>
      <c r="H10" s="51">
        <v>3.4003589077857277</v>
      </c>
      <c r="I10" s="51">
        <v>60.579488449999999</v>
      </c>
      <c r="J10" s="51">
        <v>0</v>
      </c>
      <c r="K10" s="51">
        <v>10.774819564</v>
      </c>
      <c r="L10" s="51">
        <v>0</v>
      </c>
      <c r="M10" s="51">
        <v>0</v>
      </c>
      <c r="N10" s="51">
        <v>0</v>
      </c>
      <c r="O10" s="83">
        <f t="shared" ref="O10" si="0">SUM(E10:N10)</f>
        <v>6427.4455400137858</v>
      </c>
      <c r="P10" s="83">
        <f t="shared" ref="P10:P15" si="1">O10-D10</f>
        <v>3914.6203400137861</v>
      </c>
      <c r="Q10" s="155">
        <f>ROUND((O10/C10%),4)</f>
        <v>46.041400000000003</v>
      </c>
      <c r="R10" s="148">
        <f t="shared" ref="R10:R23" si="2">(O10*10^7)/10^5</f>
        <v>642744.55400137859</v>
      </c>
      <c r="S10" s="155"/>
    </row>
    <row r="11" spans="1:19" ht="29.25" customHeight="1" x14ac:dyDescent="0.4">
      <c r="B11" s="42">
        <f>B10+1</f>
        <v>44367</v>
      </c>
      <c r="C11" s="51">
        <v>13960.14</v>
      </c>
      <c r="D11" s="51">
        <v>2512.8251999999998</v>
      </c>
      <c r="E11" s="51">
        <v>3127.9442344069998</v>
      </c>
      <c r="F11" s="51">
        <v>0</v>
      </c>
      <c r="G11" s="51">
        <v>3225.0492089679992</v>
      </c>
      <c r="H11" s="51">
        <v>3.4003589077857277</v>
      </c>
      <c r="I11" s="51">
        <v>60.238298450000002</v>
      </c>
      <c r="J11" s="51">
        <v>0</v>
      </c>
      <c r="K11" s="51">
        <v>10.774819564</v>
      </c>
      <c r="L11" s="51">
        <v>0</v>
      </c>
      <c r="M11" s="51">
        <v>0</v>
      </c>
      <c r="N11" s="51">
        <v>0</v>
      </c>
      <c r="O11" s="83">
        <f t="shared" ref="O11:O15" si="3">SUM(E11:N11)</f>
        <v>6427.4069202967839</v>
      </c>
      <c r="P11" s="83">
        <f t="shared" si="1"/>
        <v>3914.5817202967842</v>
      </c>
      <c r="Q11" s="155">
        <f>ROUND((O11/C11%),4)</f>
        <v>46.0411</v>
      </c>
      <c r="R11" s="148">
        <f t="shared" si="2"/>
        <v>642740.69202967838</v>
      </c>
      <c r="S11" s="155"/>
    </row>
    <row r="12" spans="1:19" ht="29.25" customHeight="1" x14ac:dyDescent="0.4">
      <c r="B12" s="42">
        <f t="shared" ref="B12:B23" si="4">B11+1</f>
        <v>44368</v>
      </c>
      <c r="C12" s="51">
        <v>13960.14</v>
      </c>
      <c r="D12" s="51">
        <v>2512.8251999999998</v>
      </c>
      <c r="E12" s="51">
        <v>3196.5868396999999</v>
      </c>
      <c r="F12" s="51">
        <v>0</v>
      </c>
      <c r="G12" s="51">
        <v>3174.9015331690007</v>
      </c>
      <c r="H12" s="51">
        <v>3.4003589077857277</v>
      </c>
      <c r="I12" s="51">
        <v>64.149946450000002</v>
      </c>
      <c r="J12" s="51">
        <v>0</v>
      </c>
      <c r="K12" s="51">
        <v>4.1657794639999999</v>
      </c>
      <c r="L12" s="51">
        <v>0</v>
      </c>
      <c r="M12" s="51">
        <v>0</v>
      </c>
      <c r="N12" s="51">
        <v>0</v>
      </c>
      <c r="O12" s="83">
        <f t="shared" si="3"/>
        <v>6443.2044576907856</v>
      </c>
      <c r="P12" s="83">
        <f t="shared" si="1"/>
        <v>3930.3792576907858</v>
      </c>
      <c r="Q12" s="155">
        <f t="shared" ref="Q12:Q22" si="5">ROUND((O12/C12%),4)</f>
        <v>46.154299999999999</v>
      </c>
      <c r="R12" s="148">
        <f t="shared" si="2"/>
        <v>644320.44576907856</v>
      </c>
      <c r="S12" s="155"/>
    </row>
    <row r="13" spans="1:19" ht="29.25" customHeight="1" x14ac:dyDescent="0.4">
      <c r="B13" s="42">
        <f t="shared" si="4"/>
        <v>44369</v>
      </c>
      <c r="C13" s="51">
        <v>13960.14</v>
      </c>
      <c r="D13" s="51">
        <v>2512.8251999999998</v>
      </c>
      <c r="E13" s="51">
        <v>3192.9286949930006</v>
      </c>
      <c r="F13" s="51">
        <v>0</v>
      </c>
      <c r="G13" s="51">
        <v>3175.3061412020002</v>
      </c>
      <c r="H13" s="51">
        <v>3.4003589077857277</v>
      </c>
      <c r="I13" s="51">
        <v>62.852654250000001</v>
      </c>
      <c r="J13" s="51">
        <v>0</v>
      </c>
      <c r="K13" s="51">
        <v>5.1405763640000002</v>
      </c>
      <c r="L13" s="51">
        <v>0</v>
      </c>
      <c r="M13" s="51">
        <v>0</v>
      </c>
      <c r="N13" s="51">
        <v>0</v>
      </c>
      <c r="O13" s="83">
        <f t="shared" si="3"/>
        <v>6439.6284257167863</v>
      </c>
      <c r="P13" s="83">
        <f t="shared" si="1"/>
        <v>3926.8032257167865</v>
      </c>
      <c r="Q13" s="155">
        <f t="shared" si="5"/>
        <v>46.128700000000002</v>
      </c>
      <c r="R13" s="148">
        <f t="shared" si="2"/>
        <v>643962.84257167857</v>
      </c>
      <c r="S13" s="155"/>
    </row>
    <row r="14" spans="1:19" ht="29.25" customHeight="1" x14ac:dyDescent="0.4">
      <c r="B14" s="42">
        <f t="shared" si="4"/>
        <v>44370</v>
      </c>
      <c r="C14" s="51">
        <v>13960.14</v>
      </c>
      <c r="D14" s="51">
        <v>2512.8251999999998</v>
      </c>
      <c r="E14" s="51">
        <v>3305.3116502859993</v>
      </c>
      <c r="F14" s="51">
        <v>0</v>
      </c>
      <c r="G14" s="51">
        <v>3175.5919787600001</v>
      </c>
      <c r="H14" s="51">
        <v>3.4003589077857277</v>
      </c>
      <c r="I14" s="51">
        <v>59.302237349999999</v>
      </c>
      <c r="J14" s="51">
        <v>0</v>
      </c>
      <c r="K14" s="51">
        <v>4.3861797320000004</v>
      </c>
      <c r="L14" s="51">
        <v>0</v>
      </c>
      <c r="M14" s="51">
        <v>0</v>
      </c>
      <c r="N14" s="51">
        <v>0</v>
      </c>
      <c r="O14" s="83">
        <f t="shared" si="3"/>
        <v>6547.992405035784</v>
      </c>
      <c r="P14" s="83">
        <f t="shared" si="1"/>
        <v>4035.1672050357843</v>
      </c>
      <c r="Q14" s="155">
        <f t="shared" si="5"/>
        <v>46.904899999999998</v>
      </c>
      <c r="R14" s="148">
        <f t="shared" si="2"/>
        <v>654799.24050357845</v>
      </c>
      <c r="S14" s="155"/>
    </row>
    <row r="15" spans="1:19" ht="29.25" customHeight="1" x14ac:dyDescent="0.4">
      <c r="A15" s="90"/>
      <c r="B15" s="42">
        <f t="shared" si="4"/>
        <v>44371</v>
      </c>
      <c r="C15" s="51">
        <v>13960.14</v>
      </c>
      <c r="D15" s="51">
        <v>2512.8251999999998</v>
      </c>
      <c r="E15" s="51">
        <v>3237.9131555800004</v>
      </c>
      <c r="F15" s="51">
        <v>0</v>
      </c>
      <c r="G15" s="51">
        <v>3276.807528542</v>
      </c>
      <c r="H15" s="51">
        <v>3.4003589077857277</v>
      </c>
      <c r="I15" s="51">
        <v>57.555466549999998</v>
      </c>
      <c r="J15" s="51">
        <v>0</v>
      </c>
      <c r="K15" s="51">
        <v>4.3180852319999996</v>
      </c>
      <c r="L15" s="51">
        <v>0</v>
      </c>
      <c r="M15" s="51">
        <v>0</v>
      </c>
      <c r="N15" s="51">
        <v>0</v>
      </c>
      <c r="O15" s="83">
        <f t="shared" si="3"/>
        <v>6579.9945948117866</v>
      </c>
      <c r="P15" s="83">
        <f t="shared" si="1"/>
        <v>4067.1693948117868</v>
      </c>
      <c r="Q15" s="155">
        <f t="shared" si="5"/>
        <v>47.1342</v>
      </c>
      <c r="R15" s="148">
        <f t="shared" si="2"/>
        <v>657999.45948117867</v>
      </c>
      <c r="S15" s="155"/>
    </row>
    <row r="16" spans="1:19" ht="29.25" customHeight="1" x14ac:dyDescent="0.4">
      <c r="A16" s="90"/>
      <c r="B16" s="42">
        <f t="shared" si="4"/>
        <v>44372</v>
      </c>
      <c r="C16" s="51">
        <v>13960.14</v>
      </c>
      <c r="D16" s="51">
        <v>2512.8251999999998</v>
      </c>
      <c r="E16" s="51">
        <v>3147.9053858740003</v>
      </c>
      <c r="F16" s="51">
        <v>0</v>
      </c>
      <c r="G16" s="51">
        <v>3277.1370423769995</v>
      </c>
      <c r="H16" s="51">
        <v>3.4003589077857277</v>
      </c>
      <c r="I16" s="51">
        <v>56.290025649999997</v>
      </c>
      <c r="J16" s="51">
        <v>0</v>
      </c>
      <c r="K16" s="51">
        <v>2.6636790320000001</v>
      </c>
      <c r="L16" s="51">
        <v>0</v>
      </c>
      <c r="M16" s="51">
        <v>0</v>
      </c>
      <c r="N16" s="51">
        <v>0</v>
      </c>
      <c r="O16" s="83">
        <f t="shared" ref="O16:O18" si="6">SUM(E16:N16)</f>
        <v>6487.3964918407846</v>
      </c>
      <c r="P16" s="83">
        <f t="shared" ref="P16:P18" si="7">O16-D16</f>
        <v>3974.5712918407849</v>
      </c>
      <c r="Q16" s="155">
        <f t="shared" si="5"/>
        <v>46.4709</v>
      </c>
      <c r="R16" s="148">
        <f t="shared" si="2"/>
        <v>648739.64918407844</v>
      </c>
      <c r="S16" s="155"/>
    </row>
    <row r="17" spans="1:19" ht="29.25" customHeight="1" x14ac:dyDescent="0.4">
      <c r="A17" s="90"/>
      <c r="B17" s="42">
        <f t="shared" si="4"/>
        <v>44373</v>
      </c>
      <c r="C17" s="51">
        <v>13960.14</v>
      </c>
      <c r="D17" s="51">
        <v>2512.8251999999998</v>
      </c>
      <c r="E17" s="51">
        <v>3147.8976161660003</v>
      </c>
      <c r="F17" s="51">
        <v>0</v>
      </c>
      <c r="G17" s="51">
        <v>3277.4523824370003</v>
      </c>
      <c r="H17" s="51">
        <v>3.4003589077857277</v>
      </c>
      <c r="I17" s="51">
        <v>59.586237750000002</v>
      </c>
      <c r="J17" s="51">
        <v>0</v>
      </c>
      <c r="K17" s="51">
        <v>2.6636790320000001</v>
      </c>
      <c r="L17" s="51">
        <v>0</v>
      </c>
      <c r="M17" s="51">
        <v>0</v>
      </c>
      <c r="N17" s="51">
        <v>0</v>
      </c>
      <c r="O17" s="83">
        <f t="shared" si="6"/>
        <v>6491.0002742927854</v>
      </c>
      <c r="P17" s="83">
        <f t="shared" si="7"/>
        <v>3978.1750742927857</v>
      </c>
      <c r="Q17" s="155">
        <f t="shared" si="5"/>
        <v>46.496699999999997</v>
      </c>
      <c r="R17" s="148">
        <f t="shared" si="2"/>
        <v>649100.02742927859</v>
      </c>
      <c r="S17" s="155"/>
    </row>
    <row r="18" spans="1:19" ht="29.25" customHeight="1" x14ac:dyDescent="0.4">
      <c r="A18" s="90"/>
      <c r="B18" s="42">
        <f t="shared" si="4"/>
        <v>44374</v>
      </c>
      <c r="C18" s="51">
        <v>13960.14</v>
      </c>
      <c r="D18" s="51">
        <v>2512.8251999999998</v>
      </c>
      <c r="E18" s="51">
        <v>3147.8898464600002</v>
      </c>
      <c r="F18" s="51">
        <v>0</v>
      </c>
      <c r="G18" s="51">
        <v>3277.7677224980007</v>
      </c>
      <c r="H18" s="51">
        <v>3.4003589077857277</v>
      </c>
      <c r="I18" s="51">
        <v>59.316309949999997</v>
      </c>
      <c r="J18" s="51">
        <v>0</v>
      </c>
      <c r="K18" s="51">
        <v>2.6636790320000001</v>
      </c>
      <c r="L18" s="51">
        <v>0</v>
      </c>
      <c r="M18" s="51">
        <v>0</v>
      </c>
      <c r="N18" s="51">
        <v>0</v>
      </c>
      <c r="O18" s="83">
        <f t="shared" si="6"/>
        <v>6491.0379168477857</v>
      </c>
      <c r="P18" s="83">
        <f t="shared" si="7"/>
        <v>3978.2127168477859</v>
      </c>
      <c r="Q18" s="155">
        <f t="shared" si="5"/>
        <v>46.496899999999997</v>
      </c>
      <c r="R18" s="148">
        <f t="shared" si="2"/>
        <v>649103.79168477864</v>
      </c>
      <c r="S18" s="155"/>
    </row>
    <row r="19" spans="1:19" ht="29.25" customHeight="1" x14ac:dyDescent="0.4">
      <c r="A19" s="90"/>
      <c r="B19" s="42">
        <f t="shared" si="4"/>
        <v>44375</v>
      </c>
      <c r="C19" s="51">
        <v>13960.14</v>
      </c>
      <c r="D19" s="51">
        <v>2512.8251999999998</v>
      </c>
      <c r="E19" s="51">
        <v>3047.8820767529996</v>
      </c>
      <c r="F19" s="51">
        <v>0</v>
      </c>
      <c r="G19" s="51">
        <v>3075.995854883</v>
      </c>
      <c r="H19" s="51">
        <v>3.4003589077857277</v>
      </c>
      <c r="I19" s="51">
        <v>57.631266349999997</v>
      </c>
      <c r="J19" s="51">
        <v>0</v>
      </c>
      <c r="K19" s="51">
        <v>2.9465905320000001</v>
      </c>
      <c r="L19" s="51">
        <v>0</v>
      </c>
      <c r="M19" s="51">
        <v>0</v>
      </c>
      <c r="N19" s="51">
        <v>0</v>
      </c>
      <c r="O19" s="83">
        <f t="shared" ref="O19" si="8">SUM(E19:N19)</f>
        <v>6187.8561474257858</v>
      </c>
      <c r="P19" s="83">
        <f t="shared" ref="P19" si="9">O19-D19</f>
        <v>3675.0309474257861</v>
      </c>
      <c r="Q19" s="155">
        <f t="shared" si="5"/>
        <v>44.325200000000002</v>
      </c>
      <c r="R19" s="148">
        <f t="shared" si="2"/>
        <v>618785.61474257859</v>
      </c>
      <c r="S19" s="155"/>
    </row>
    <row r="20" spans="1:19" ht="29.25" customHeight="1" x14ac:dyDescent="0.4">
      <c r="A20" s="90"/>
      <c r="B20" s="42">
        <f t="shared" si="4"/>
        <v>44376</v>
      </c>
      <c r="C20" s="51">
        <v>13960.14</v>
      </c>
      <c r="D20" s="51">
        <v>2512.8251999999998</v>
      </c>
      <c r="E20" s="51">
        <v>3137.874307047</v>
      </c>
      <c r="F20" s="51">
        <v>0</v>
      </c>
      <c r="G20" s="51">
        <v>2975.356568743</v>
      </c>
      <c r="H20" s="51">
        <v>3.4003589077857277</v>
      </c>
      <c r="I20" s="51">
        <v>53.515950549999999</v>
      </c>
      <c r="J20" s="51">
        <v>0</v>
      </c>
      <c r="K20" s="51">
        <v>3.7805025520000002</v>
      </c>
      <c r="L20" s="51">
        <v>0</v>
      </c>
      <c r="M20" s="51">
        <v>0</v>
      </c>
      <c r="N20" s="51">
        <v>0</v>
      </c>
      <c r="O20" s="83">
        <f t="shared" ref="O20" si="10">SUM(E20:N20)</f>
        <v>6173.9276877997854</v>
      </c>
      <c r="P20" s="83">
        <f t="shared" ref="P20" si="11">O20-D20</f>
        <v>3661.1024877997856</v>
      </c>
      <c r="Q20" s="155">
        <f t="shared" si="5"/>
        <v>44.2254</v>
      </c>
      <c r="R20" s="148">
        <f t="shared" si="2"/>
        <v>617392.76877997851</v>
      </c>
      <c r="S20" s="155"/>
    </row>
    <row r="21" spans="1:19" ht="29.25" customHeight="1" x14ac:dyDescent="0.4">
      <c r="A21" s="90"/>
      <c r="B21" s="42">
        <f t="shared" si="4"/>
        <v>44377</v>
      </c>
      <c r="C21" s="51">
        <v>13960.14</v>
      </c>
      <c r="D21" s="51">
        <v>2512.8251999999998</v>
      </c>
      <c r="E21" s="51">
        <v>3162.8665373400004</v>
      </c>
      <c r="F21" s="51">
        <v>0</v>
      </c>
      <c r="G21" s="51">
        <v>2975.6074341859999</v>
      </c>
      <c r="H21" s="51">
        <v>3.4003589077857277</v>
      </c>
      <c r="I21" s="51">
        <v>54.270504044000006</v>
      </c>
      <c r="J21" s="51">
        <v>0</v>
      </c>
      <c r="K21" s="51">
        <v>1.6308809019999999</v>
      </c>
      <c r="L21" s="51">
        <v>0</v>
      </c>
      <c r="M21" s="51">
        <v>0</v>
      </c>
      <c r="N21" s="51">
        <v>0</v>
      </c>
      <c r="O21" s="83">
        <f t="shared" ref="O21" si="12">SUM(E21:N21)</f>
        <v>6197.7757153797857</v>
      </c>
      <c r="P21" s="83">
        <f t="shared" ref="P21" si="13">O21-D21</f>
        <v>3684.9505153797859</v>
      </c>
      <c r="Q21" s="155">
        <f>ROUND((O21/C21%),4)</f>
        <v>44.3962</v>
      </c>
      <c r="R21" s="148">
        <f t="shared" si="2"/>
        <v>619777.5715379786</v>
      </c>
      <c r="S21" s="155"/>
    </row>
    <row r="22" spans="1:19" ht="29.25" customHeight="1" x14ac:dyDescent="0.4">
      <c r="A22" s="90"/>
      <c r="B22" s="42">
        <f t="shared" si="4"/>
        <v>44378</v>
      </c>
      <c r="C22" s="51">
        <v>13960.14</v>
      </c>
      <c r="D22" s="51">
        <v>2512.8251999999998</v>
      </c>
      <c r="E22" s="51">
        <v>3137.8587676330003</v>
      </c>
      <c r="F22" s="51">
        <v>0</v>
      </c>
      <c r="G22" s="51">
        <v>2972.9812348680002</v>
      </c>
      <c r="H22" s="51">
        <v>3.4003589077857277</v>
      </c>
      <c r="I22" s="51">
        <v>48.885987297</v>
      </c>
      <c r="J22" s="51">
        <v>0</v>
      </c>
      <c r="K22" s="51">
        <v>1.0388225740000001</v>
      </c>
      <c r="L22" s="51">
        <v>0</v>
      </c>
      <c r="M22" s="51">
        <v>0</v>
      </c>
      <c r="N22" s="51">
        <v>0</v>
      </c>
      <c r="O22" s="83">
        <f t="shared" ref="O22:O23" si="14">SUM(E22:N22)</f>
        <v>6164.1651712797857</v>
      </c>
      <c r="P22" s="83">
        <f t="shared" ref="P22:P23" si="15">O22-D22</f>
        <v>3651.3399712797859</v>
      </c>
      <c r="Q22" s="155">
        <f t="shared" si="5"/>
        <v>44.155500000000004</v>
      </c>
      <c r="R22" s="148">
        <f t="shared" si="2"/>
        <v>616416.51712797862</v>
      </c>
      <c r="S22" s="155"/>
    </row>
    <row r="23" spans="1:19" ht="29.25" customHeight="1" x14ac:dyDescent="0.4">
      <c r="A23" s="90"/>
      <c r="B23" s="42">
        <f t="shared" si="4"/>
        <v>44379</v>
      </c>
      <c r="C23" s="51">
        <v>13960.14</v>
      </c>
      <c r="D23" s="51">
        <v>2512.8251999999998</v>
      </c>
      <c r="E23" s="51">
        <v>3135.7747479270001</v>
      </c>
      <c r="F23" s="51">
        <v>0</v>
      </c>
      <c r="G23" s="51">
        <v>2821.8546912940001</v>
      </c>
      <c r="H23" s="51">
        <v>3.4003589077857277</v>
      </c>
      <c r="I23" s="51">
        <v>46.337375238000007</v>
      </c>
      <c r="J23" s="51">
        <v>0</v>
      </c>
      <c r="K23" s="51">
        <v>0.72658669500000006</v>
      </c>
      <c r="L23" s="51">
        <v>0</v>
      </c>
      <c r="M23" s="51">
        <v>0</v>
      </c>
      <c r="N23" s="51">
        <v>0</v>
      </c>
      <c r="O23" s="83">
        <f t="shared" si="14"/>
        <v>6008.0937600617863</v>
      </c>
      <c r="P23" s="83">
        <f t="shared" si="15"/>
        <v>3495.2685600617865</v>
      </c>
      <c r="Q23" s="155">
        <f>ROUND((O23/C23%),4)</f>
        <v>43.037500000000001</v>
      </c>
      <c r="R23" s="148">
        <f t="shared" si="2"/>
        <v>600809.37600617856</v>
      </c>
      <c r="S23" s="155"/>
    </row>
    <row r="24" spans="1:19" ht="29.25" customHeight="1" x14ac:dyDescent="0.4">
      <c r="A24" s="90"/>
      <c r="B24" s="42" t="s">
        <v>4</v>
      </c>
      <c r="C24" s="51">
        <v>0</v>
      </c>
      <c r="D24" s="51">
        <f>SUM(D10:D23)</f>
        <v>35179.552799999998</v>
      </c>
      <c r="E24" s="51">
        <f>SUM(E10:E23)</f>
        <v>44254.585864278997</v>
      </c>
      <c r="F24" s="51">
        <f>SUM(F10:F23)</f>
        <v>0</v>
      </c>
      <c r="G24" s="51">
        <f>SUM(G10:G23)</f>
        <v>43906.548190905996</v>
      </c>
      <c r="H24" s="51">
        <f>SUM(H10:H23)</f>
        <v>47.60502470900019</v>
      </c>
      <c r="I24" s="51">
        <f t="shared" ref="I24:O24" si="16">SUM(I10:I23)</f>
        <v>800.51174832900017</v>
      </c>
      <c r="J24" s="51">
        <f t="shared" si="16"/>
        <v>0</v>
      </c>
      <c r="K24" s="51">
        <f t="shared" si="16"/>
        <v>57.674680271</v>
      </c>
      <c r="L24" s="51">
        <f t="shared" si="16"/>
        <v>0</v>
      </c>
      <c r="M24" s="51">
        <f t="shared" si="16"/>
        <v>0</v>
      </c>
      <c r="N24" s="51">
        <f t="shared" si="16"/>
        <v>0</v>
      </c>
      <c r="O24" s="83">
        <f t="shared" si="16"/>
        <v>89066.925508494009</v>
      </c>
      <c r="P24" s="83">
        <f>SUM(P10:P23)</f>
        <v>53887.372708493996</v>
      </c>
      <c r="Q24" s="155"/>
    </row>
    <row r="25" spans="1:19" ht="29.25" customHeight="1" x14ac:dyDescent="0.4">
      <c r="A25" s="90"/>
      <c r="B25" s="42" t="s">
        <v>3</v>
      </c>
      <c r="C25" s="51"/>
      <c r="D25" s="51">
        <f>AVERAGE(D10:D23)</f>
        <v>2512.8251999999998</v>
      </c>
      <c r="E25" s="51">
        <f>AVERAGE(E10:E23)</f>
        <v>3161.0418474485</v>
      </c>
      <c r="F25" s="51">
        <v>0</v>
      </c>
      <c r="G25" s="51">
        <f>AVERAGE(G10:G23)</f>
        <v>3136.1820136361425</v>
      </c>
      <c r="H25" s="51">
        <f t="shared" ref="H25:P25" si="17">AVERAGE(H10:H23)</f>
        <v>3.4003589077857277</v>
      </c>
      <c r="I25" s="51">
        <f t="shared" si="17"/>
        <v>57.179410594928584</v>
      </c>
      <c r="J25" s="51">
        <f t="shared" si="17"/>
        <v>0</v>
      </c>
      <c r="K25" s="51">
        <f t="shared" si="17"/>
        <v>4.1196200193571428</v>
      </c>
      <c r="L25" s="51">
        <f t="shared" si="17"/>
        <v>0</v>
      </c>
      <c r="M25" s="51">
        <f t="shared" si="17"/>
        <v>0</v>
      </c>
      <c r="N25" s="51">
        <f t="shared" si="17"/>
        <v>0</v>
      </c>
      <c r="O25" s="82">
        <f t="shared" si="17"/>
        <v>6361.9232506067146</v>
      </c>
      <c r="P25" s="82">
        <f t="shared" si="17"/>
        <v>3849.098050606714</v>
      </c>
      <c r="Q25" s="155"/>
    </row>
    <row r="26" spans="1:19" x14ac:dyDescent="0.4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19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56"/>
    </row>
    <row r="28" spans="1:19" x14ac:dyDescent="0.4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56"/>
    </row>
    <row r="29" spans="1:19" x14ac:dyDescent="0.4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72">
        <v>364932052.38</v>
      </c>
      <c r="M29" s="1"/>
      <c r="N29" s="1"/>
      <c r="O29" s="1"/>
      <c r="P29" s="1"/>
      <c r="Q29" s="156"/>
    </row>
    <row r="30" spans="1:19" x14ac:dyDescent="0.4">
      <c r="B30" s="5"/>
      <c r="C30" s="1"/>
      <c r="D30" s="1"/>
      <c r="E30" s="1"/>
      <c r="F30" s="1"/>
      <c r="G30" s="1"/>
      <c r="H30" s="1"/>
      <c r="I30" s="1"/>
      <c r="J30" s="1"/>
      <c r="K30" s="172">
        <v>98441700</v>
      </c>
      <c r="M30" s="1"/>
      <c r="N30" s="22" t="s">
        <v>35</v>
      </c>
      <c r="O30" s="22"/>
      <c r="P30" s="22"/>
      <c r="Q30" s="156"/>
    </row>
    <row r="31" spans="1:19" x14ac:dyDescent="0.4">
      <c r="B31" s="5"/>
      <c r="C31" s="1"/>
      <c r="D31" s="74"/>
      <c r="E31" s="1"/>
      <c r="F31" s="1"/>
      <c r="G31" s="1"/>
      <c r="H31" s="22"/>
      <c r="I31" s="22"/>
      <c r="J31" s="22"/>
      <c r="K31" s="172">
        <v>63024</v>
      </c>
      <c r="M31" s="22"/>
      <c r="N31" s="22"/>
      <c r="O31" s="22"/>
      <c r="P31" s="22"/>
      <c r="Q31" s="156"/>
    </row>
    <row r="32" spans="1:19" x14ac:dyDescent="0.4">
      <c r="B32" s="5"/>
      <c r="C32" s="1"/>
      <c r="D32" s="1"/>
      <c r="E32" s="1"/>
      <c r="F32" s="1"/>
      <c r="G32" s="1"/>
      <c r="H32" s="22"/>
      <c r="I32" s="22"/>
      <c r="J32" s="22"/>
      <c r="K32" s="173">
        <f>SUM(K29:K31)</f>
        <v>463436776.38</v>
      </c>
      <c r="M32" s="22"/>
      <c r="N32" s="22"/>
      <c r="O32" s="22"/>
      <c r="P32" s="22"/>
    </row>
    <row r="33" spans="2:16" x14ac:dyDescent="0.4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174">
        <f>K32/10^7</f>
        <v>46.343677638000003</v>
      </c>
      <c r="L33">
        <f>L32/10^7</f>
        <v>0</v>
      </c>
      <c r="M33" s="22"/>
      <c r="N33" s="22"/>
      <c r="O33" s="22"/>
      <c r="P33" s="22"/>
    </row>
    <row r="34" spans="2:16" x14ac:dyDescent="0.4">
      <c r="B34" s="5" t="s">
        <v>8</v>
      </c>
      <c r="H34" s="144"/>
      <c r="N34" s="22" t="s">
        <v>10</v>
      </c>
    </row>
    <row r="35" spans="2:16" x14ac:dyDescent="0.4">
      <c r="B35" s="14"/>
      <c r="H35" s="144"/>
    </row>
    <row r="36" spans="2:16" x14ac:dyDescent="0.4">
      <c r="B36" s="14"/>
      <c r="H36" s="144"/>
    </row>
    <row r="37" spans="2:16" x14ac:dyDescent="0.4">
      <c r="B37" s="14"/>
      <c r="H37" s="88"/>
      <c r="I37" s="88"/>
    </row>
    <row r="38" spans="2:16" x14ac:dyDescent="0.4">
      <c r="H38" s="88"/>
      <c r="I38" s="88"/>
    </row>
    <row r="39" spans="2:16" x14ac:dyDescent="0.4">
      <c r="H39" s="88"/>
      <c r="I39" s="88"/>
    </row>
    <row r="40" spans="2:16" x14ac:dyDescent="0.4">
      <c r="H40" s="88"/>
      <c r="I40" s="88"/>
    </row>
  </sheetData>
  <pageMargins left="0.7" right="0.7" top="0.75" bottom="0.75" header="0.3" footer="0.3"/>
  <pageSetup paperSize="9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opLeftCell="H9" zoomScale="60" zoomScaleNormal="60" workbookViewId="0">
      <selection activeCell="T10" sqref="T10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34.570312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</cols>
  <sheetData>
    <row r="1" spans="1:20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20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58"/>
      <c r="M2" s="84"/>
      <c r="N2" s="85"/>
      <c r="O2" s="85"/>
      <c r="P2" s="85"/>
    </row>
    <row r="3" spans="1:20" x14ac:dyDescent="0.4">
      <c r="B3" s="45" t="s">
        <v>52</v>
      </c>
      <c r="C3" s="1"/>
      <c r="D3" s="74"/>
      <c r="E3" s="85"/>
      <c r="F3" s="8"/>
      <c r="G3" s="8"/>
      <c r="H3" s="8"/>
      <c r="I3" s="8"/>
      <c r="J3" s="8"/>
      <c r="K3" s="85"/>
      <c r="L3" s="85"/>
      <c r="M3" s="8"/>
      <c r="N3" s="8"/>
      <c r="O3" s="8"/>
      <c r="P3" s="85"/>
    </row>
    <row r="4" spans="1:20" ht="22.5" customHeight="1" x14ac:dyDescent="0.45">
      <c r="B4" s="46" t="s">
        <v>13</v>
      </c>
      <c r="C4" s="17"/>
      <c r="D4" s="17"/>
      <c r="E4" s="15"/>
      <c r="F4" s="15"/>
      <c r="G4" s="47" t="s">
        <v>222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20" x14ac:dyDescent="0.4">
      <c r="B5" s="45" t="s">
        <v>50</v>
      </c>
      <c r="C5" s="1"/>
      <c r="D5" s="157"/>
      <c r="E5" s="158"/>
      <c r="F5" s="11"/>
      <c r="G5" s="11"/>
      <c r="H5" s="100"/>
      <c r="I5" s="100"/>
      <c r="J5" s="11"/>
      <c r="K5" s="86">
        <v>13825.87</v>
      </c>
      <c r="L5" s="86">
        <f>K5*18/100</f>
        <v>2488.6566000000003</v>
      </c>
      <c r="M5" s="2"/>
      <c r="N5" s="2"/>
      <c r="O5" s="2"/>
      <c r="P5" s="2"/>
      <c r="Q5" s="149"/>
    </row>
    <row r="6" spans="1:20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20" x14ac:dyDescent="0.4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20" s="33" customFormat="1" ht="126" customHeight="1" x14ac:dyDescent="0.25">
      <c r="B8" s="34" t="s">
        <v>21</v>
      </c>
      <c r="C8" s="164" t="s">
        <v>223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20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20" ht="29.25" customHeight="1" x14ac:dyDescent="0.4">
      <c r="B10" s="132">
        <v>44380</v>
      </c>
      <c r="C10" s="108">
        <v>13825.87</v>
      </c>
      <c r="D10" s="108">
        <f t="shared" ref="D10:D23" si="0">C10*18/100</f>
        <v>2488.6566000000003</v>
      </c>
      <c r="E10" s="108">
        <v>3135.7669782199987</v>
      </c>
      <c r="F10" s="108">
        <v>0</v>
      </c>
      <c r="G10" s="108">
        <v>2822.1243972849993</v>
      </c>
      <c r="H10" s="178">
        <v>3.5057677696428748</v>
      </c>
      <c r="I10" s="108">
        <v>46.529021637999996</v>
      </c>
      <c r="J10" s="108">
        <v>0</v>
      </c>
      <c r="K10" s="108">
        <v>1.3751302249999999</v>
      </c>
      <c r="L10" s="108">
        <v>0</v>
      </c>
      <c r="M10" s="108">
        <v>0</v>
      </c>
      <c r="N10" s="108">
        <v>0</v>
      </c>
      <c r="O10" s="179">
        <f t="shared" ref="O10" si="1">SUM(E10:N10)</f>
        <v>6009.3012951376413</v>
      </c>
      <c r="P10" s="179">
        <f t="shared" ref="P10:P11" si="2">O10-D10</f>
        <v>3520.6446951376411</v>
      </c>
      <c r="Q10" s="155">
        <f>ROUND((O10/C10%),4)</f>
        <v>43.464199999999998</v>
      </c>
      <c r="R10" s="148">
        <f t="shared" ref="R10:R23" si="3">(O10*10^7)/10^5</f>
        <v>600930.12951376417</v>
      </c>
      <c r="S10">
        <v>1.3751302249999999</v>
      </c>
      <c r="T10" t="b">
        <f>S10=K10</f>
        <v>1</v>
      </c>
    </row>
    <row r="11" spans="1:20" ht="29.25" customHeight="1" x14ac:dyDescent="0.4">
      <c r="B11" s="132">
        <f>B10+1</f>
        <v>44381</v>
      </c>
      <c r="C11" s="108">
        <v>13825.87</v>
      </c>
      <c r="D11" s="108">
        <f t="shared" si="0"/>
        <v>2488.6566000000003</v>
      </c>
      <c r="E11" s="108">
        <v>3135.759208513</v>
      </c>
      <c r="F11" s="108">
        <v>0</v>
      </c>
      <c r="G11" s="108">
        <v>2822.3941032779999</v>
      </c>
      <c r="H11" s="178">
        <v>3.5057677696428748</v>
      </c>
      <c r="I11" s="108">
        <v>46.090091637999997</v>
      </c>
      <c r="J11" s="108">
        <v>0</v>
      </c>
      <c r="K11" s="108">
        <v>1.3751302249999999</v>
      </c>
      <c r="L11" s="108">
        <v>0</v>
      </c>
      <c r="M11" s="108">
        <v>0</v>
      </c>
      <c r="N11" s="108">
        <v>0</v>
      </c>
      <c r="O11" s="179">
        <f t="shared" ref="O11" si="4">SUM(E11:N11)</f>
        <v>6009.1243014236434</v>
      </c>
      <c r="P11" s="179">
        <f t="shared" si="2"/>
        <v>3520.4677014236431</v>
      </c>
      <c r="Q11" s="155">
        <f>ROUND((O11/C11%),4)</f>
        <v>43.462899999999998</v>
      </c>
      <c r="R11" s="148">
        <f t="shared" si="3"/>
        <v>600912.43014236435</v>
      </c>
      <c r="S11">
        <v>1.3751302249999999</v>
      </c>
      <c r="T11" t="b">
        <f t="shared" ref="T11:T23" si="5">S11=K11</f>
        <v>1</v>
      </c>
    </row>
    <row r="12" spans="1:20" ht="29.25" customHeight="1" x14ac:dyDescent="0.4">
      <c r="B12" s="132">
        <f t="shared" ref="B12:B23" si="6">B11+1</f>
        <v>44382</v>
      </c>
      <c r="C12" s="108">
        <v>13825.87</v>
      </c>
      <c r="D12" s="108">
        <f t="shared" si="0"/>
        <v>2488.6566000000003</v>
      </c>
      <c r="E12" s="108">
        <v>3182.526438807</v>
      </c>
      <c r="F12" s="108">
        <v>0</v>
      </c>
      <c r="G12" s="108">
        <v>2670.9539307000005</v>
      </c>
      <c r="H12" s="178">
        <v>3.5057677696428748</v>
      </c>
      <c r="I12" s="108">
        <v>54.134813238</v>
      </c>
      <c r="J12" s="108">
        <v>0</v>
      </c>
      <c r="K12" s="108">
        <v>0.62520963699999998</v>
      </c>
      <c r="L12" s="108">
        <v>0</v>
      </c>
      <c r="M12" s="108">
        <v>0</v>
      </c>
      <c r="N12" s="108">
        <v>0</v>
      </c>
      <c r="O12" s="179">
        <f t="shared" ref="O12" si="7">SUM(E12:N12)</f>
        <v>5911.7461601516434</v>
      </c>
      <c r="P12" s="179">
        <f t="shared" ref="P12" si="8">O12-D12</f>
        <v>3423.0895601516431</v>
      </c>
      <c r="Q12" s="155">
        <f t="shared" ref="Q12:Q22" si="9">ROUND((O12/C12%),4)</f>
        <v>42.758600000000001</v>
      </c>
      <c r="R12" s="148">
        <f t="shared" si="3"/>
        <v>591174.6160151643</v>
      </c>
      <c r="S12">
        <v>0.62520963699999998</v>
      </c>
      <c r="T12" t="b">
        <f t="shared" si="5"/>
        <v>1</v>
      </c>
    </row>
    <row r="13" spans="1:20" ht="29.25" customHeight="1" x14ac:dyDescent="0.4">
      <c r="B13" s="132">
        <f t="shared" si="6"/>
        <v>44383</v>
      </c>
      <c r="C13" s="108">
        <v>13825.87</v>
      </c>
      <c r="D13" s="108">
        <f t="shared" si="0"/>
        <v>2488.6566000000003</v>
      </c>
      <c r="E13" s="108">
        <v>3237.5186691000008</v>
      </c>
      <c r="F13" s="108">
        <v>0</v>
      </c>
      <c r="G13" s="108">
        <v>2669.5857221870006</v>
      </c>
      <c r="H13" s="178">
        <v>3.5057677696428748</v>
      </c>
      <c r="I13" s="108">
        <v>56.446892437999999</v>
      </c>
      <c r="J13" s="108">
        <v>0</v>
      </c>
      <c r="K13" s="108">
        <v>3.3410811389999999</v>
      </c>
      <c r="L13" s="108">
        <v>0</v>
      </c>
      <c r="M13" s="108">
        <v>0</v>
      </c>
      <c r="N13" s="108">
        <v>0</v>
      </c>
      <c r="O13" s="179">
        <f t="shared" ref="O13" si="10">SUM(E13:N13)</f>
        <v>5970.3981326336443</v>
      </c>
      <c r="P13" s="179">
        <f t="shared" ref="P13" si="11">O13-D13</f>
        <v>3481.7415326336441</v>
      </c>
      <c r="Q13" s="155">
        <f t="shared" si="9"/>
        <v>43.1828</v>
      </c>
      <c r="R13" s="148">
        <f t="shared" si="3"/>
        <v>597039.81326336437</v>
      </c>
      <c r="S13">
        <v>3.3410811389999999</v>
      </c>
      <c r="T13" t="b">
        <f t="shared" si="5"/>
        <v>1</v>
      </c>
    </row>
    <row r="14" spans="1:20" ht="29.25" customHeight="1" x14ac:dyDescent="0.4">
      <c r="B14" s="132">
        <f t="shared" si="6"/>
        <v>44384</v>
      </c>
      <c r="C14" s="108">
        <v>13825.87</v>
      </c>
      <c r="D14" s="108">
        <f t="shared" si="0"/>
        <v>2488.6566000000003</v>
      </c>
      <c r="E14" s="108">
        <v>3147.4177743939999</v>
      </c>
      <c r="F14" s="108">
        <v>0</v>
      </c>
      <c r="G14" s="108">
        <v>2671.8049458320006</v>
      </c>
      <c r="H14" s="178">
        <v>3.5057677696428748</v>
      </c>
      <c r="I14" s="108">
        <v>56.646039844000008</v>
      </c>
      <c r="J14" s="108">
        <v>0</v>
      </c>
      <c r="K14" s="108">
        <v>2.1228120079999999</v>
      </c>
      <c r="L14" s="108">
        <v>0</v>
      </c>
      <c r="M14" s="108">
        <v>0</v>
      </c>
      <c r="N14" s="108">
        <v>0</v>
      </c>
      <c r="O14" s="179">
        <f t="shared" ref="O14" si="12">SUM(E14:N14)</f>
        <v>5881.4973398476441</v>
      </c>
      <c r="P14" s="179">
        <f t="shared" ref="P14" si="13">O14-D14</f>
        <v>3392.8407398476438</v>
      </c>
      <c r="Q14" s="155">
        <f t="shared" si="9"/>
        <v>42.5398</v>
      </c>
      <c r="R14" s="148">
        <f t="shared" si="3"/>
        <v>588149.73398476443</v>
      </c>
      <c r="S14">
        <v>2.1228120079999999</v>
      </c>
      <c r="T14" t="b">
        <f t="shared" si="5"/>
        <v>1</v>
      </c>
    </row>
    <row r="15" spans="1:20" ht="29.25" customHeight="1" x14ac:dyDescent="0.4">
      <c r="A15" s="90"/>
      <c r="B15" s="132">
        <f t="shared" si="6"/>
        <v>44385</v>
      </c>
      <c r="C15" s="108">
        <v>13825.87</v>
      </c>
      <c r="D15" s="108">
        <f t="shared" si="0"/>
        <v>2488.6566000000003</v>
      </c>
      <c r="E15" s="108">
        <v>3357.4100046859994</v>
      </c>
      <c r="F15" s="108">
        <v>0</v>
      </c>
      <c r="G15" s="108">
        <v>2318.8382652920004</v>
      </c>
      <c r="H15" s="178">
        <v>3.5057677696428748</v>
      </c>
      <c r="I15" s="108">
        <v>58.706800144000006</v>
      </c>
      <c r="J15" s="108">
        <v>0</v>
      </c>
      <c r="K15" s="108">
        <v>2.223597952</v>
      </c>
      <c r="L15" s="108">
        <v>0</v>
      </c>
      <c r="M15" s="108">
        <v>0</v>
      </c>
      <c r="N15" s="108">
        <v>0</v>
      </c>
      <c r="O15" s="179">
        <f t="shared" ref="O15" si="14">SUM(E15:N15)</f>
        <v>5740.6844358436429</v>
      </c>
      <c r="P15" s="179">
        <f t="shared" ref="P15" si="15">O15-D15</f>
        <v>3252.0278358436426</v>
      </c>
      <c r="Q15" s="155">
        <f t="shared" si="9"/>
        <v>41.521299999999997</v>
      </c>
      <c r="R15" s="148">
        <f t="shared" si="3"/>
        <v>574068.44358436437</v>
      </c>
      <c r="S15">
        <v>2.223597952</v>
      </c>
      <c r="T15" t="b">
        <f t="shared" si="5"/>
        <v>1</v>
      </c>
    </row>
    <row r="16" spans="1:20" ht="29.25" customHeight="1" x14ac:dyDescent="0.4">
      <c r="A16" s="90"/>
      <c r="B16" s="132">
        <f t="shared" si="6"/>
        <v>44386</v>
      </c>
      <c r="C16" s="108">
        <v>13825.87</v>
      </c>
      <c r="D16" s="108">
        <f t="shared" si="0"/>
        <v>2488.6566000000003</v>
      </c>
      <c r="E16" s="108">
        <v>3137.6522349800002</v>
      </c>
      <c r="F16" s="108">
        <v>0</v>
      </c>
      <c r="G16" s="108">
        <v>2483.1637808630003</v>
      </c>
      <c r="H16" s="178">
        <v>3.5057677696428748</v>
      </c>
      <c r="I16" s="108">
        <v>58.072789049999997</v>
      </c>
      <c r="J16" s="108">
        <v>0</v>
      </c>
      <c r="K16" s="108">
        <v>3.9162653020000002</v>
      </c>
      <c r="L16" s="108">
        <v>0</v>
      </c>
      <c r="M16" s="108">
        <v>0</v>
      </c>
      <c r="N16" s="108">
        <v>0</v>
      </c>
      <c r="O16" s="179">
        <f t="shared" ref="O16:O18" si="16">SUM(E16:N16)</f>
        <v>5686.3108379646437</v>
      </c>
      <c r="P16" s="179">
        <f t="shared" ref="P16:P18" si="17">O16-D16</f>
        <v>3197.6542379646435</v>
      </c>
      <c r="Q16" s="155">
        <f t="shared" si="9"/>
        <v>41.128100000000003</v>
      </c>
      <c r="R16" s="148">
        <f t="shared" si="3"/>
        <v>568631.08379646437</v>
      </c>
      <c r="S16">
        <v>3.9162653020000002</v>
      </c>
      <c r="T16" t="b">
        <f t="shared" si="5"/>
        <v>1</v>
      </c>
    </row>
    <row r="17" spans="1:20" ht="29.25" customHeight="1" x14ac:dyDescent="0.4">
      <c r="A17" s="90"/>
      <c r="B17" s="132">
        <f t="shared" si="6"/>
        <v>44387</v>
      </c>
      <c r="C17" s="108">
        <v>13825.87</v>
      </c>
      <c r="D17" s="108">
        <f t="shared" si="0"/>
        <v>2488.6566000000003</v>
      </c>
      <c r="E17" s="108">
        <v>3137.6444652740001</v>
      </c>
      <c r="F17" s="108">
        <v>0</v>
      </c>
      <c r="G17" s="108">
        <v>2483.4044808830004</v>
      </c>
      <c r="H17" s="178">
        <v>3.5057677696428748</v>
      </c>
      <c r="I17" s="108">
        <v>61.566334249999997</v>
      </c>
      <c r="J17" s="108">
        <v>0</v>
      </c>
      <c r="K17" s="108">
        <v>3.9162653020000002</v>
      </c>
      <c r="L17" s="108">
        <v>0</v>
      </c>
      <c r="M17" s="108">
        <v>0</v>
      </c>
      <c r="N17" s="108">
        <v>0</v>
      </c>
      <c r="O17" s="179">
        <f t="shared" si="16"/>
        <v>5690.0373134786441</v>
      </c>
      <c r="P17" s="179">
        <f t="shared" si="17"/>
        <v>3201.3807134786439</v>
      </c>
      <c r="Q17" s="155">
        <f t="shared" si="9"/>
        <v>41.155000000000001</v>
      </c>
      <c r="R17" s="148">
        <f t="shared" si="3"/>
        <v>569003.73134786438</v>
      </c>
      <c r="S17">
        <v>3.9162653020000002</v>
      </c>
      <c r="T17" t="b">
        <f t="shared" si="5"/>
        <v>1</v>
      </c>
    </row>
    <row r="18" spans="1:20" ht="29.25" customHeight="1" x14ac:dyDescent="0.4">
      <c r="A18" s="90"/>
      <c r="B18" s="132">
        <f t="shared" si="6"/>
        <v>44388</v>
      </c>
      <c r="C18" s="108">
        <v>13825.87</v>
      </c>
      <c r="D18" s="108">
        <f t="shared" si="0"/>
        <v>2488.6566000000003</v>
      </c>
      <c r="E18" s="108">
        <v>3137.6366955670001</v>
      </c>
      <c r="F18" s="108">
        <v>0</v>
      </c>
      <c r="G18" s="108">
        <v>2483.6451809050004</v>
      </c>
      <c r="H18" s="178">
        <v>3.5057677696428748</v>
      </c>
      <c r="I18" s="108">
        <v>60.949524250000003</v>
      </c>
      <c r="J18" s="108">
        <v>0</v>
      </c>
      <c r="K18" s="108">
        <v>3.9162653020000002</v>
      </c>
      <c r="L18" s="108">
        <v>0</v>
      </c>
      <c r="M18" s="108">
        <v>0</v>
      </c>
      <c r="N18" s="108">
        <v>0</v>
      </c>
      <c r="O18" s="179">
        <f t="shared" si="16"/>
        <v>5689.6534337936437</v>
      </c>
      <c r="P18" s="179">
        <f t="shared" si="17"/>
        <v>3200.9968337936434</v>
      </c>
      <c r="Q18" s="155">
        <f t="shared" si="9"/>
        <v>41.152200000000001</v>
      </c>
      <c r="R18" s="148">
        <f t="shared" si="3"/>
        <v>568965.34337936435</v>
      </c>
      <c r="S18">
        <v>3.9162653020000002</v>
      </c>
      <c r="T18" t="b">
        <f t="shared" si="5"/>
        <v>1</v>
      </c>
    </row>
    <row r="19" spans="1:20" ht="29.25" customHeight="1" x14ac:dyDescent="0.4">
      <c r="A19" s="90"/>
      <c r="B19" s="132">
        <f t="shared" si="6"/>
        <v>44389</v>
      </c>
      <c r="C19" s="108">
        <v>13825.87</v>
      </c>
      <c r="D19" s="108">
        <f t="shared" si="0"/>
        <v>2488.6566000000003</v>
      </c>
      <c r="E19" s="108">
        <v>3196.9091258600001</v>
      </c>
      <c r="F19" s="108">
        <v>0</v>
      </c>
      <c r="G19" s="108">
        <v>2382.8003686709994</v>
      </c>
      <c r="H19" s="178">
        <v>3.5057677696428748</v>
      </c>
      <c r="I19" s="108">
        <v>71.254698626999996</v>
      </c>
      <c r="J19" s="108">
        <v>0</v>
      </c>
      <c r="K19" s="108">
        <v>3.7587986070000001</v>
      </c>
      <c r="L19" s="108">
        <v>0</v>
      </c>
      <c r="M19" s="108">
        <v>0</v>
      </c>
      <c r="N19" s="108">
        <v>0</v>
      </c>
      <c r="O19" s="179">
        <f t="shared" ref="O19:O23" si="18">SUM(E19:N19)</f>
        <v>5658.2287595346434</v>
      </c>
      <c r="P19" s="179">
        <f t="shared" ref="P19:P23" si="19">O19-D19</f>
        <v>3169.5721595346431</v>
      </c>
      <c r="Q19" s="155">
        <f t="shared" si="9"/>
        <v>40.924900000000001</v>
      </c>
      <c r="R19" s="148">
        <f t="shared" si="3"/>
        <v>565822.8759534643</v>
      </c>
      <c r="S19">
        <v>3.7587986070000001</v>
      </c>
      <c r="T19" t="b">
        <f t="shared" si="5"/>
        <v>1</v>
      </c>
    </row>
    <row r="20" spans="1:20" ht="29.25" customHeight="1" x14ac:dyDescent="0.4">
      <c r="A20" s="90"/>
      <c r="B20" s="132">
        <f t="shared" si="6"/>
        <v>44390</v>
      </c>
      <c r="C20" s="108">
        <v>13825.87</v>
      </c>
      <c r="D20" s="108">
        <f t="shared" si="0"/>
        <v>2488.6566000000003</v>
      </c>
      <c r="E20" s="108">
        <v>3072.5965311530003</v>
      </c>
      <c r="F20" s="108">
        <v>0</v>
      </c>
      <c r="G20" s="108">
        <v>2484.242977933</v>
      </c>
      <c r="H20" s="108">
        <v>3.5057677696428748</v>
      </c>
      <c r="I20" s="108">
        <v>70.665769417999996</v>
      </c>
      <c r="J20" s="108">
        <v>0</v>
      </c>
      <c r="K20" s="108">
        <v>4.1591637070000003</v>
      </c>
      <c r="L20" s="108">
        <v>0</v>
      </c>
      <c r="M20" s="108">
        <v>0</v>
      </c>
      <c r="N20" s="108">
        <v>0</v>
      </c>
      <c r="O20" s="179">
        <f t="shared" si="18"/>
        <v>5635.1702099806434</v>
      </c>
      <c r="P20" s="179">
        <f t="shared" si="19"/>
        <v>3146.5136099806432</v>
      </c>
      <c r="Q20" s="155">
        <f t="shared" si="9"/>
        <v>40.758200000000002</v>
      </c>
      <c r="R20" s="148">
        <f t="shared" si="3"/>
        <v>563517.02099806431</v>
      </c>
      <c r="S20">
        <v>4.1591637070000003</v>
      </c>
      <c r="T20" t="b">
        <f t="shared" si="5"/>
        <v>1</v>
      </c>
    </row>
    <row r="21" spans="1:20" ht="29.25" customHeight="1" x14ac:dyDescent="0.4">
      <c r="A21" s="90"/>
      <c r="B21" s="132">
        <f t="shared" si="6"/>
        <v>44391</v>
      </c>
      <c r="C21" s="108">
        <v>13825.87</v>
      </c>
      <c r="D21" s="108">
        <f t="shared" si="0"/>
        <v>2488.6566000000003</v>
      </c>
      <c r="E21" s="108">
        <v>3135.6306685900004</v>
      </c>
      <c r="F21" s="108">
        <v>0</v>
      </c>
      <c r="G21" s="108">
        <v>2434.0982748400002</v>
      </c>
      <c r="H21" s="108">
        <v>3.5057677696428748</v>
      </c>
      <c r="I21" s="108">
        <v>67.082633045000009</v>
      </c>
      <c r="J21" s="108">
        <v>0</v>
      </c>
      <c r="K21" s="108">
        <v>5.5438608069999997</v>
      </c>
      <c r="L21" s="108">
        <v>0</v>
      </c>
      <c r="M21" s="108">
        <v>0</v>
      </c>
      <c r="N21" s="108">
        <v>0</v>
      </c>
      <c r="O21" s="179">
        <f t="shared" si="18"/>
        <v>5645.8612050516431</v>
      </c>
      <c r="P21" s="179">
        <f t="shared" si="19"/>
        <v>3157.2046050516428</v>
      </c>
      <c r="Q21" s="155">
        <f>ROUND((O21/C21%),4)</f>
        <v>40.835500000000003</v>
      </c>
      <c r="R21" s="148">
        <f t="shared" si="3"/>
        <v>564586.12050516438</v>
      </c>
      <c r="S21">
        <v>5.5438608069999997</v>
      </c>
      <c r="T21" t="b">
        <f t="shared" si="5"/>
        <v>1</v>
      </c>
    </row>
    <row r="22" spans="1:20" ht="29.25" customHeight="1" x14ac:dyDescent="0.4">
      <c r="A22" s="90"/>
      <c r="B22" s="132">
        <f t="shared" si="6"/>
        <v>44392</v>
      </c>
      <c r="C22" s="108">
        <v>13825.87</v>
      </c>
      <c r="D22" s="108">
        <f t="shared" si="0"/>
        <v>2488.6566000000003</v>
      </c>
      <c r="E22" s="108">
        <v>3283.7884384429994</v>
      </c>
      <c r="F22" s="108">
        <v>0</v>
      </c>
      <c r="G22" s="108">
        <v>2285.0306228379995</v>
      </c>
      <c r="H22" s="108">
        <v>3.5057677696428748</v>
      </c>
      <c r="I22" s="108">
        <v>69.732307742999993</v>
      </c>
      <c r="J22" s="108">
        <v>0</v>
      </c>
      <c r="K22" s="108">
        <v>3.0639611069999999</v>
      </c>
      <c r="L22" s="108">
        <v>0</v>
      </c>
      <c r="M22" s="108">
        <v>0</v>
      </c>
      <c r="N22" s="108">
        <v>0</v>
      </c>
      <c r="O22" s="179">
        <f t="shared" si="18"/>
        <v>5645.1210979006428</v>
      </c>
      <c r="P22" s="179">
        <f t="shared" si="19"/>
        <v>3156.4644979006425</v>
      </c>
      <c r="Q22" s="155">
        <f t="shared" si="9"/>
        <v>40.830100000000002</v>
      </c>
      <c r="R22" s="148">
        <f t="shared" si="3"/>
        <v>564512.10979006428</v>
      </c>
      <c r="S22">
        <v>3.0639611069999999</v>
      </c>
      <c r="T22" t="b">
        <f t="shared" si="5"/>
        <v>1</v>
      </c>
    </row>
    <row r="23" spans="1:20" ht="29.25" customHeight="1" x14ac:dyDescent="0.4">
      <c r="A23" s="90"/>
      <c r="B23" s="132">
        <f t="shared" si="6"/>
        <v>44393</v>
      </c>
      <c r="C23" s="108">
        <v>13825.87</v>
      </c>
      <c r="D23" s="108">
        <f t="shared" si="0"/>
        <v>2488.6566000000003</v>
      </c>
      <c r="E23" s="108">
        <v>3133.331096215999</v>
      </c>
      <c r="F23" s="108">
        <v>0</v>
      </c>
      <c r="G23" s="108">
        <v>2578.4662176849997</v>
      </c>
      <c r="H23" s="108">
        <v>3.5057677696428748</v>
      </c>
      <c r="I23" s="108">
        <v>68.460290442999991</v>
      </c>
      <c r="J23" s="108">
        <v>0</v>
      </c>
      <c r="K23" s="108">
        <v>3.4699053069999999</v>
      </c>
      <c r="L23" s="108">
        <v>0</v>
      </c>
      <c r="M23" s="108">
        <v>0</v>
      </c>
      <c r="N23" s="108">
        <v>0</v>
      </c>
      <c r="O23" s="179">
        <f t="shared" si="18"/>
        <v>5787.2332774206425</v>
      </c>
      <c r="P23" s="179">
        <f t="shared" si="19"/>
        <v>3298.5766774206422</v>
      </c>
      <c r="Q23" s="155">
        <f>ROUND((O23/C23%),4)</f>
        <v>41.857999999999997</v>
      </c>
      <c r="R23" s="148">
        <f t="shared" si="3"/>
        <v>578723.32774206426</v>
      </c>
      <c r="S23">
        <v>3.4699053069999999</v>
      </c>
      <c r="T23" t="b">
        <f t="shared" si="5"/>
        <v>1</v>
      </c>
    </row>
    <row r="24" spans="1:20" ht="29.25" customHeight="1" x14ac:dyDescent="0.4">
      <c r="A24" s="90"/>
      <c r="B24" s="132" t="s">
        <v>4</v>
      </c>
      <c r="C24" s="108">
        <v>0</v>
      </c>
      <c r="D24" s="108">
        <f>SUM(D10:D23)</f>
        <v>34841.192400000014</v>
      </c>
      <c r="E24" s="108">
        <f>SUM(E10:E23)</f>
        <v>44431.588329802995</v>
      </c>
      <c r="F24" s="108">
        <f>SUM(F10:F23)</f>
        <v>0</v>
      </c>
      <c r="G24" s="108">
        <f>SUM(G10:G23)</f>
        <v>35590.553269192009</v>
      </c>
      <c r="H24" s="108">
        <f>SUM(H10:H23)</f>
        <v>49.080748775000245</v>
      </c>
      <c r="I24" s="108">
        <f t="shared" ref="I24:O24" si="20">SUM(I10:I23)</f>
        <v>846.33800576599992</v>
      </c>
      <c r="J24" s="108">
        <f t="shared" si="20"/>
        <v>0</v>
      </c>
      <c r="K24" s="108">
        <f t="shared" si="20"/>
        <v>42.807446626999997</v>
      </c>
      <c r="L24" s="108">
        <f t="shared" si="20"/>
        <v>0</v>
      </c>
      <c r="M24" s="108">
        <f t="shared" si="20"/>
        <v>0</v>
      </c>
      <c r="N24" s="108">
        <f t="shared" si="20"/>
        <v>0</v>
      </c>
      <c r="O24" s="179">
        <f t="shared" si="20"/>
        <v>80960.367800163003</v>
      </c>
      <c r="P24" s="179">
        <f>SUM(P10:P23)</f>
        <v>46119.175400163003</v>
      </c>
      <c r="Q24" s="155"/>
    </row>
    <row r="25" spans="1:20" ht="29.25" customHeight="1" x14ac:dyDescent="0.4">
      <c r="A25" s="90"/>
      <c r="B25" s="132" t="s">
        <v>3</v>
      </c>
      <c r="C25" s="108"/>
      <c r="D25" s="108">
        <f>AVERAGE(D10:D23)</f>
        <v>2488.6566000000012</v>
      </c>
      <c r="E25" s="108">
        <f>AVERAGE(E10:E23)</f>
        <v>3173.6848807002139</v>
      </c>
      <c r="F25" s="108">
        <v>0</v>
      </c>
      <c r="G25" s="108">
        <f>AVERAGE(G10:G23)</f>
        <v>2542.1823763708576</v>
      </c>
      <c r="H25" s="108">
        <f t="shared" ref="H25:P25" si="21">AVERAGE(H10:H23)</f>
        <v>3.5057677696428748</v>
      </c>
      <c r="I25" s="108">
        <f t="shared" si="21"/>
        <v>60.452714697571423</v>
      </c>
      <c r="J25" s="108">
        <f t="shared" si="21"/>
        <v>0</v>
      </c>
      <c r="K25" s="108">
        <f t="shared" si="21"/>
        <v>3.0576747590714284</v>
      </c>
      <c r="L25" s="108">
        <f t="shared" si="21"/>
        <v>0</v>
      </c>
      <c r="M25" s="108">
        <f t="shared" si="21"/>
        <v>0</v>
      </c>
      <c r="N25" s="108">
        <f t="shared" si="21"/>
        <v>0</v>
      </c>
      <c r="O25" s="180">
        <f t="shared" si="21"/>
        <v>5782.8834142973574</v>
      </c>
      <c r="P25" s="180">
        <f t="shared" si="21"/>
        <v>3294.2268142973576</v>
      </c>
      <c r="Q25" s="155"/>
    </row>
    <row r="26" spans="1:20" x14ac:dyDescent="0.4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20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56"/>
    </row>
    <row r="28" spans="1:20" x14ac:dyDescent="0.4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 t="s">
        <v>225</v>
      </c>
      <c r="L28" s="1" t="s">
        <v>224</v>
      </c>
      <c r="M28" s="1"/>
      <c r="N28" s="1"/>
      <c r="O28" s="1"/>
      <c r="P28" s="1"/>
      <c r="Q28" s="156"/>
    </row>
    <row r="29" spans="1:20" x14ac:dyDescent="0.4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72">
        <v>565669460.42999995</v>
      </c>
      <c r="L29" s="172"/>
      <c r="M29" s="1"/>
      <c r="N29" s="1"/>
      <c r="O29" s="1"/>
      <c r="P29" s="1"/>
      <c r="Q29" s="156"/>
    </row>
    <row r="30" spans="1:20" x14ac:dyDescent="0.4">
      <c r="B30" s="5"/>
      <c r="C30" s="1"/>
      <c r="D30" s="1"/>
      <c r="E30" s="1"/>
      <c r="F30" s="1"/>
      <c r="G30" s="1"/>
      <c r="H30" s="1"/>
      <c r="I30" s="1"/>
      <c r="J30" s="1"/>
      <c r="K30" s="172">
        <v>112667300</v>
      </c>
      <c r="L30" s="172">
        <v>34699053.07</v>
      </c>
      <c r="M30" s="1"/>
      <c r="N30" s="22" t="s">
        <v>35</v>
      </c>
      <c r="O30" s="22"/>
      <c r="P30" s="22"/>
      <c r="Q30" s="156"/>
    </row>
    <row r="31" spans="1:20" x14ac:dyDescent="0.4">
      <c r="B31" s="5"/>
      <c r="C31" s="1"/>
      <c r="D31" s="74"/>
      <c r="E31" s="1"/>
      <c r="F31" s="1"/>
      <c r="G31" s="1"/>
      <c r="H31" s="22"/>
      <c r="I31" s="22"/>
      <c r="J31" s="22"/>
      <c r="K31" s="172">
        <v>6266144</v>
      </c>
      <c r="L31" s="172">
        <f>L30/10^7</f>
        <v>3.4699053069999999</v>
      </c>
      <c r="M31" s="22"/>
      <c r="N31" s="22"/>
      <c r="O31" s="22"/>
      <c r="P31" s="22"/>
      <c r="Q31" s="156"/>
    </row>
    <row r="32" spans="1:20" x14ac:dyDescent="0.4">
      <c r="B32" s="5"/>
      <c r="C32" s="1"/>
      <c r="D32" s="1"/>
      <c r="E32" s="1"/>
      <c r="F32" s="1"/>
      <c r="G32" s="1"/>
      <c r="H32" s="22"/>
      <c r="I32" s="22"/>
      <c r="J32" s="22"/>
      <c r="K32" s="173">
        <f>SUM(K29:K31)</f>
        <v>684602904.42999995</v>
      </c>
      <c r="L32" s="172"/>
      <c r="M32" s="22"/>
      <c r="N32" s="22"/>
      <c r="O32" s="22"/>
      <c r="P32" s="22"/>
    </row>
    <row r="33" spans="2:16" x14ac:dyDescent="0.4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174">
        <f>K32/10^7</f>
        <v>68.460290442999991</v>
      </c>
      <c r="L33">
        <f>L32/10^7</f>
        <v>0</v>
      </c>
      <c r="M33" s="22"/>
      <c r="N33" s="22"/>
      <c r="O33" s="22"/>
      <c r="P33" s="22"/>
    </row>
    <row r="34" spans="2:16" x14ac:dyDescent="0.4">
      <c r="B34" s="5" t="s">
        <v>8</v>
      </c>
      <c r="H34" s="144"/>
      <c r="N34" s="22" t="s">
        <v>10</v>
      </c>
    </row>
    <row r="35" spans="2:16" x14ac:dyDescent="0.4">
      <c r="B35" s="14"/>
      <c r="H35" s="144"/>
    </row>
    <row r="36" spans="2:16" x14ac:dyDescent="0.4">
      <c r="B36" s="14"/>
      <c r="H36" s="144"/>
    </row>
    <row r="37" spans="2:16" x14ac:dyDescent="0.4">
      <c r="B37" s="14"/>
      <c r="H37" s="88"/>
      <c r="I37" s="88"/>
    </row>
    <row r="38" spans="2:16" x14ac:dyDescent="0.4">
      <c r="H38" s="88"/>
      <c r="I38" s="88"/>
    </row>
    <row r="39" spans="2:16" x14ac:dyDescent="0.4">
      <c r="H39" s="88"/>
      <c r="I39" s="88"/>
    </row>
    <row r="40" spans="2:16" x14ac:dyDescent="0.4">
      <c r="H40" s="88"/>
      <c r="I40" s="88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opLeftCell="A7" zoomScale="50" zoomScaleNormal="50" workbookViewId="0">
      <selection activeCell="O10" sqref="O10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34.570312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  <col min="21" max="21" width="9.140625" style="182"/>
  </cols>
  <sheetData>
    <row r="1" spans="1:22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22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58"/>
      <c r="M2" s="84"/>
      <c r="N2" s="85"/>
      <c r="O2" s="85"/>
      <c r="P2" s="85"/>
    </row>
    <row r="3" spans="1:22" x14ac:dyDescent="0.4">
      <c r="B3" s="45" t="s">
        <v>52</v>
      </c>
      <c r="C3" s="1"/>
      <c r="D3" s="74"/>
      <c r="E3" s="85"/>
      <c r="F3" s="8"/>
      <c r="G3" s="8"/>
      <c r="H3" s="8"/>
      <c r="I3" s="8"/>
      <c r="J3" s="8"/>
      <c r="K3" s="85"/>
      <c r="L3" s="85"/>
      <c r="M3" s="8"/>
      <c r="N3" s="8"/>
      <c r="O3" s="8"/>
      <c r="P3" s="85"/>
    </row>
    <row r="4" spans="1:22" ht="22.5" customHeight="1" x14ac:dyDescent="0.45">
      <c r="B4" s="46" t="s">
        <v>13</v>
      </c>
      <c r="C4" s="17"/>
      <c r="D4" s="17"/>
      <c r="E4" s="15"/>
      <c r="F4" s="15"/>
      <c r="G4" s="47" t="s">
        <v>226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22" x14ac:dyDescent="0.4">
      <c r="B5" s="45" t="s">
        <v>50</v>
      </c>
      <c r="C5" s="1"/>
      <c r="D5" s="157"/>
      <c r="E5" s="158"/>
      <c r="F5" s="11"/>
      <c r="G5" s="11"/>
      <c r="H5" s="100"/>
      <c r="I5" s="100"/>
      <c r="J5" s="11"/>
      <c r="K5" s="86">
        <v>13955.22</v>
      </c>
      <c r="L5" s="86">
        <f>K5*18/100</f>
        <v>2511.9395999999997</v>
      </c>
      <c r="M5" s="2"/>
      <c r="N5" s="2"/>
      <c r="O5" s="2"/>
      <c r="P5" s="2"/>
      <c r="Q5" s="149"/>
    </row>
    <row r="6" spans="1:22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22" x14ac:dyDescent="0.4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22" s="33" customFormat="1" ht="126" customHeight="1" x14ac:dyDescent="0.25">
      <c r="B8" s="34" t="s">
        <v>21</v>
      </c>
      <c r="C8" s="164" t="s">
        <v>227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152"/>
      <c r="R8" s="153"/>
      <c r="U8" s="183"/>
    </row>
    <row r="9" spans="1:22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22" ht="29.25" customHeight="1" x14ac:dyDescent="0.4">
      <c r="B10" s="132">
        <v>44394</v>
      </c>
      <c r="C10" s="108">
        <v>13955.22</v>
      </c>
      <c r="D10" s="108">
        <v>2511.9395999999997</v>
      </c>
      <c r="E10" s="108">
        <v>3193.3236289919996</v>
      </c>
      <c r="F10" s="108">
        <v>0</v>
      </c>
      <c r="G10" s="108">
        <v>2578.7184195089994</v>
      </c>
      <c r="H10" s="178">
        <v>2.6783683912142919</v>
      </c>
      <c r="I10" s="108">
        <v>86.038138180000004</v>
      </c>
      <c r="J10" s="108"/>
      <c r="K10" s="108">
        <v>6.3932835069999996</v>
      </c>
      <c r="L10" s="108">
        <v>0</v>
      </c>
      <c r="M10" s="108">
        <v>0</v>
      </c>
      <c r="N10" s="108">
        <v>0</v>
      </c>
      <c r="O10" s="179">
        <f t="shared" ref="O10" si="0">SUM(E10:N10)</f>
        <v>5867.1518385792133</v>
      </c>
      <c r="P10" s="179">
        <f t="shared" ref="P10:P15" si="1">O10-D10</f>
        <v>3355.2122385792136</v>
      </c>
      <c r="Q10" s="155">
        <f>ROUND((O10/C10%),4)</f>
        <v>42.042700000000004</v>
      </c>
      <c r="R10" s="148">
        <f t="shared" ref="R10:R23" si="2">(O10*10^7)/10^5</f>
        <v>586715.18385792128</v>
      </c>
      <c r="U10" s="182">
        <v>6.3932835069999996</v>
      </c>
      <c r="V10" t="b">
        <f>U10=K10</f>
        <v>1</v>
      </c>
    </row>
    <row r="11" spans="1:22" ht="29.25" customHeight="1" x14ac:dyDescent="0.4">
      <c r="B11" s="132">
        <f>B10+1</f>
        <v>44395</v>
      </c>
      <c r="C11" s="108">
        <v>13955.22</v>
      </c>
      <c r="D11" s="108">
        <v>2511.9395999999997</v>
      </c>
      <c r="E11" s="108">
        <v>3193.3161617659994</v>
      </c>
      <c r="F11" s="108">
        <v>0</v>
      </c>
      <c r="G11" s="108">
        <v>2578.9706213320001</v>
      </c>
      <c r="H11" s="178">
        <v>2.6783683912142919</v>
      </c>
      <c r="I11" s="108">
        <v>85.672998180000008</v>
      </c>
      <c r="J11" s="108"/>
      <c r="K11" s="108">
        <v>6.3932835069999996</v>
      </c>
      <c r="L11" s="108">
        <v>0</v>
      </c>
      <c r="M11" s="108">
        <v>0</v>
      </c>
      <c r="N11" s="108">
        <v>0</v>
      </c>
      <c r="O11" s="179">
        <f t="shared" ref="O11:O15" si="3">SUM(E11:N11)</f>
        <v>5867.0314331762138</v>
      </c>
      <c r="P11" s="179">
        <f t="shared" si="1"/>
        <v>3355.0918331762141</v>
      </c>
      <c r="Q11" s="155">
        <f>ROUND((O11/C11%),4)</f>
        <v>42.041800000000002</v>
      </c>
      <c r="R11" s="148">
        <f t="shared" si="2"/>
        <v>586703.14331762143</v>
      </c>
      <c r="U11" s="182">
        <v>6.3932835069999996</v>
      </c>
      <c r="V11" t="b">
        <f t="shared" ref="V11:V23" si="4">U11=K11</f>
        <v>1</v>
      </c>
    </row>
    <row r="12" spans="1:22" ht="29.25" customHeight="1" x14ac:dyDescent="0.4">
      <c r="B12" s="132">
        <f t="shared" ref="B12:B23" si="5">B11+1</f>
        <v>44396</v>
      </c>
      <c r="C12" s="108">
        <v>13955.22</v>
      </c>
      <c r="D12" s="108">
        <v>2511.9395999999997</v>
      </c>
      <c r="E12" s="108">
        <v>3203.7908394390001</v>
      </c>
      <c r="F12" s="108">
        <v>0</v>
      </c>
      <c r="G12" s="108">
        <v>2579.2228231559998</v>
      </c>
      <c r="H12" s="178">
        <v>2.6783683912142919</v>
      </c>
      <c r="I12" s="108">
        <v>73.781729769000009</v>
      </c>
      <c r="J12" s="108"/>
      <c r="K12" s="108">
        <v>3.1431835069999998</v>
      </c>
      <c r="L12" s="108">
        <v>0</v>
      </c>
      <c r="M12" s="108">
        <v>0</v>
      </c>
      <c r="N12" s="108">
        <v>0</v>
      </c>
      <c r="O12" s="179">
        <f t="shared" si="3"/>
        <v>5862.616944262214</v>
      </c>
      <c r="P12" s="179">
        <f t="shared" si="1"/>
        <v>3350.6773442622143</v>
      </c>
      <c r="Q12" s="155">
        <f t="shared" ref="Q12:Q22" si="6">ROUND((O12/C12%),4)</f>
        <v>42.010199999999998</v>
      </c>
      <c r="R12" s="148">
        <f t="shared" si="2"/>
        <v>586261.69442622142</v>
      </c>
      <c r="U12" s="182">
        <v>3.1431835069999998</v>
      </c>
      <c r="V12" t="b">
        <f t="shared" si="4"/>
        <v>1</v>
      </c>
    </row>
    <row r="13" spans="1:22" ht="29.25" customHeight="1" x14ac:dyDescent="0.4">
      <c r="B13" s="132">
        <f t="shared" si="5"/>
        <v>44397</v>
      </c>
      <c r="C13" s="108">
        <v>13955.22</v>
      </c>
      <c r="D13" s="108">
        <v>2511.9395999999997</v>
      </c>
      <c r="E13" s="108">
        <v>3250.6728472120003</v>
      </c>
      <c r="F13" s="108">
        <v>0</v>
      </c>
      <c r="G13" s="108">
        <v>2579.475024979</v>
      </c>
      <c r="H13" s="178">
        <v>2.6783683912142919</v>
      </c>
      <c r="I13" s="108">
        <v>76.62874278000001</v>
      </c>
      <c r="J13" s="108"/>
      <c r="K13" s="108">
        <v>3.750343607</v>
      </c>
      <c r="L13" s="108">
        <v>0</v>
      </c>
      <c r="M13" s="108">
        <v>0</v>
      </c>
      <c r="N13" s="108">
        <v>0</v>
      </c>
      <c r="O13" s="179">
        <f t="shared" si="3"/>
        <v>5913.2053269692151</v>
      </c>
      <c r="P13" s="179">
        <f t="shared" si="1"/>
        <v>3401.2657269692154</v>
      </c>
      <c r="Q13" s="155">
        <f t="shared" si="6"/>
        <v>42.372700000000002</v>
      </c>
      <c r="R13" s="148">
        <f t="shared" si="2"/>
        <v>591320.53269692149</v>
      </c>
      <c r="U13" s="182">
        <v>3.750343607</v>
      </c>
      <c r="V13" t="b">
        <f t="shared" si="4"/>
        <v>1</v>
      </c>
    </row>
    <row r="14" spans="1:22" ht="29.25" customHeight="1" x14ac:dyDescent="0.4">
      <c r="B14" s="132">
        <f t="shared" si="5"/>
        <v>44398</v>
      </c>
      <c r="C14" s="108">
        <v>13955.22</v>
      </c>
      <c r="D14" s="108">
        <v>2511.9395999999997</v>
      </c>
      <c r="E14" s="108">
        <v>3250.6653799860001</v>
      </c>
      <c r="F14" s="108">
        <v>0</v>
      </c>
      <c r="G14" s="108">
        <v>2579.7272268029997</v>
      </c>
      <c r="H14" s="178">
        <v>2.6783683912142919</v>
      </c>
      <c r="I14" s="108">
        <v>78.208084480000011</v>
      </c>
      <c r="J14" s="108"/>
      <c r="K14" s="108">
        <v>0.238243607</v>
      </c>
      <c r="L14" s="108">
        <v>0</v>
      </c>
      <c r="M14" s="108">
        <v>0</v>
      </c>
      <c r="N14" s="108">
        <v>0</v>
      </c>
      <c r="O14" s="179">
        <f t="shared" si="3"/>
        <v>5911.5173032672146</v>
      </c>
      <c r="P14" s="179">
        <f t="shared" si="1"/>
        <v>3399.5777032672149</v>
      </c>
      <c r="Q14" s="155">
        <f t="shared" si="6"/>
        <v>42.360599999999998</v>
      </c>
      <c r="R14" s="148">
        <f t="shared" si="2"/>
        <v>591151.73032672144</v>
      </c>
      <c r="U14" s="182">
        <v>0.238243607</v>
      </c>
      <c r="V14" t="b">
        <f t="shared" si="4"/>
        <v>1</v>
      </c>
    </row>
    <row r="15" spans="1:22" ht="29.25" customHeight="1" x14ac:dyDescent="0.4">
      <c r="A15" s="90"/>
      <c r="B15" s="132">
        <f t="shared" si="5"/>
        <v>44399</v>
      </c>
      <c r="C15" s="108">
        <v>13955.22</v>
      </c>
      <c r="D15" s="108">
        <v>2511.9395999999997</v>
      </c>
      <c r="E15" s="108">
        <v>3108.4105377609999</v>
      </c>
      <c r="F15" s="108">
        <v>0</v>
      </c>
      <c r="G15" s="108">
        <v>2811.0841069760004</v>
      </c>
      <c r="H15" s="178">
        <v>2.6783683912142919</v>
      </c>
      <c r="I15" s="108">
        <v>82.591130266000022</v>
      </c>
      <c r="J15" s="108"/>
      <c r="K15" s="108">
        <v>4.4604972749999998</v>
      </c>
      <c r="L15" s="108">
        <v>0</v>
      </c>
      <c r="M15" s="108">
        <v>0</v>
      </c>
      <c r="N15" s="108">
        <v>0</v>
      </c>
      <c r="O15" s="179">
        <f t="shared" si="3"/>
        <v>6009.2246406692148</v>
      </c>
      <c r="P15" s="179">
        <f t="shared" si="1"/>
        <v>3497.2850406692151</v>
      </c>
      <c r="Q15" s="155">
        <f t="shared" si="6"/>
        <v>43.0608</v>
      </c>
      <c r="R15" s="148">
        <f t="shared" si="2"/>
        <v>600922.4640669215</v>
      </c>
      <c r="U15" s="182">
        <v>4.4604972749999998</v>
      </c>
      <c r="V15" t="b">
        <f t="shared" si="4"/>
        <v>1</v>
      </c>
    </row>
    <row r="16" spans="1:22" ht="29.25" customHeight="1" x14ac:dyDescent="0.4">
      <c r="A16" s="90"/>
      <c r="B16" s="132">
        <f t="shared" si="5"/>
        <v>44400</v>
      </c>
      <c r="C16" s="108">
        <v>13955.22</v>
      </c>
      <c r="D16" s="108">
        <v>2511.9395999999997</v>
      </c>
      <c r="E16" s="108">
        <v>3173.3920705349997</v>
      </c>
      <c r="F16" s="108">
        <v>0</v>
      </c>
      <c r="G16" s="108">
        <v>2806.4246041150004</v>
      </c>
      <c r="H16" s="178">
        <v>2.6783683912142919</v>
      </c>
      <c r="I16" s="108">
        <v>74.956917776000012</v>
      </c>
      <c r="J16" s="108"/>
      <c r="K16" s="108">
        <v>3.9304103750000001</v>
      </c>
      <c r="L16" s="108">
        <v>0</v>
      </c>
      <c r="M16" s="108">
        <v>0</v>
      </c>
      <c r="N16" s="108">
        <v>0</v>
      </c>
      <c r="O16" s="179">
        <f t="shared" ref="O16:O18" si="7">SUM(E16:N16)</f>
        <v>6061.382371192215</v>
      </c>
      <c r="P16" s="179">
        <f t="shared" ref="P16:P18" si="8">O16-D16</f>
        <v>3549.4427711922153</v>
      </c>
      <c r="Q16" s="155">
        <f t="shared" si="6"/>
        <v>43.4345</v>
      </c>
      <c r="R16" s="148">
        <f t="shared" si="2"/>
        <v>606138.23711922148</v>
      </c>
      <c r="U16" s="182">
        <v>3.9304103750000001</v>
      </c>
      <c r="V16" t="b">
        <f t="shared" si="4"/>
        <v>1</v>
      </c>
    </row>
    <row r="17" spans="1:22" ht="29.25" customHeight="1" x14ac:dyDescent="0.4">
      <c r="A17" s="90"/>
      <c r="B17" s="132">
        <f t="shared" si="5"/>
        <v>44401</v>
      </c>
      <c r="C17" s="108">
        <v>13955.22</v>
      </c>
      <c r="D17" s="108">
        <v>2511.9395999999997</v>
      </c>
      <c r="E17" s="108">
        <v>3173.3846033099999</v>
      </c>
      <c r="F17" s="108">
        <v>0</v>
      </c>
      <c r="G17" s="108">
        <v>2806.7001933960005</v>
      </c>
      <c r="H17" s="178">
        <v>2.6783683912142919</v>
      </c>
      <c r="I17" s="108">
        <v>78.604068576000017</v>
      </c>
      <c r="J17" s="108"/>
      <c r="K17" s="108">
        <v>3.9304103750000001</v>
      </c>
      <c r="L17" s="108">
        <v>0</v>
      </c>
      <c r="M17" s="108">
        <v>0</v>
      </c>
      <c r="N17" s="108">
        <v>0</v>
      </c>
      <c r="O17" s="179">
        <f t="shared" si="7"/>
        <v>6065.2976440482144</v>
      </c>
      <c r="P17" s="179">
        <f t="shared" si="8"/>
        <v>3553.3580440482147</v>
      </c>
      <c r="Q17" s="155">
        <f t="shared" si="6"/>
        <v>43.462600000000002</v>
      </c>
      <c r="R17" s="148">
        <f t="shared" si="2"/>
        <v>606529.76440482144</v>
      </c>
      <c r="U17" s="182">
        <v>3.9304103750000001</v>
      </c>
      <c r="V17" t="b">
        <f t="shared" si="4"/>
        <v>1</v>
      </c>
    </row>
    <row r="18" spans="1:22" ht="29.25" customHeight="1" x14ac:dyDescent="0.4">
      <c r="A18" s="90"/>
      <c r="B18" s="132">
        <f t="shared" si="5"/>
        <v>44402</v>
      </c>
      <c r="C18" s="108">
        <v>13955.22</v>
      </c>
      <c r="D18" s="108">
        <v>2511.9395999999997</v>
      </c>
      <c r="E18" s="108">
        <v>3173.3771360850001</v>
      </c>
      <c r="F18" s="108">
        <v>0</v>
      </c>
      <c r="G18" s="108">
        <v>2806.9757826780001</v>
      </c>
      <c r="H18" s="178">
        <v>2.6783683912142919</v>
      </c>
      <c r="I18" s="108">
        <v>78.225098576000022</v>
      </c>
      <c r="J18" s="108"/>
      <c r="K18" s="108">
        <v>3.9304103750000001</v>
      </c>
      <c r="L18" s="108">
        <v>0</v>
      </c>
      <c r="M18" s="108">
        <v>0</v>
      </c>
      <c r="N18" s="108">
        <v>0</v>
      </c>
      <c r="O18" s="179">
        <f t="shared" si="7"/>
        <v>6065.1867961052149</v>
      </c>
      <c r="P18" s="179">
        <f t="shared" si="8"/>
        <v>3553.2471961052152</v>
      </c>
      <c r="Q18" s="155">
        <f t="shared" si="6"/>
        <v>43.461799999999997</v>
      </c>
      <c r="R18" s="148">
        <f t="shared" si="2"/>
        <v>606518.67961052142</v>
      </c>
      <c r="U18" s="182">
        <v>3.9304103750000001</v>
      </c>
      <c r="V18" t="b">
        <f t="shared" si="4"/>
        <v>1</v>
      </c>
    </row>
    <row r="19" spans="1:22" ht="29.25" customHeight="1" x14ac:dyDescent="0.4">
      <c r="A19" s="90"/>
      <c r="B19" s="132">
        <f t="shared" si="5"/>
        <v>44403</v>
      </c>
      <c r="C19" s="108">
        <v>13955.22</v>
      </c>
      <c r="D19" s="108">
        <v>2511.9395999999997</v>
      </c>
      <c r="E19" s="108">
        <v>3288.3382938590003</v>
      </c>
      <c r="F19" s="108">
        <v>0</v>
      </c>
      <c r="G19" s="108">
        <v>2782.5660767190002</v>
      </c>
      <c r="H19" s="178">
        <v>2.6783683912142919</v>
      </c>
      <c r="I19" s="108">
        <v>73.175494676000014</v>
      </c>
      <c r="J19" s="108"/>
      <c r="K19" s="108">
        <v>2.6089572749999999</v>
      </c>
      <c r="L19" s="108">
        <v>0</v>
      </c>
      <c r="M19" s="108">
        <v>0</v>
      </c>
      <c r="N19" s="108">
        <v>0</v>
      </c>
      <c r="O19" s="179">
        <f t="shared" ref="O19" si="9">SUM(E19:N19)</f>
        <v>6149.3671909202149</v>
      </c>
      <c r="P19" s="179">
        <f t="shared" ref="P19" si="10">O19-D19</f>
        <v>3637.4275909202152</v>
      </c>
      <c r="Q19" s="155">
        <f t="shared" si="6"/>
        <v>44.064999999999998</v>
      </c>
      <c r="R19" s="148">
        <f t="shared" si="2"/>
        <v>614936.71909202146</v>
      </c>
      <c r="U19" s="182">
        <v>2.6089572749999999</v>
      </c>
      <c r="V19" t="b">
        <f t="shared" si="4"/>
        <v>1</v>
      </c>
    </row>
    <row r="20" spans="1:22" ht="29.25" customHeight="1" x14ac:dyDescent="0.4">
      <c r="A20" s="90"/>
      <c r="B20" s="132">
        <f t="shared" si="5"/>
        <v>44404</v>
      </c>
      <c r="C20" s="108">
        <v>13955.22</v>
      </c>
      <c r="D20" s="108">
        <v>2511.9395999999997</v>
      </c>
      <c r="E20" s="108">
        <v>3328.330826634</v>
      </c>
      <c r="F20" s="108">
        <v>0</v>
      </c>
      <c r="G20" s="108">
        <v>2782.8392073700002</v>
      </c>
      <c r="H20" s="178">
        <v>2.6783683912142919</v>
      </c>
      <c r="I20" s="108">
        <v>68.133707263000005</v>
      </c>
      <c r="J20" s="108"/>
      <c r="K20" s="108">
        <v>1.5544572750000001</v>
      </c>
      <c r="L20" s="108">
        <v>0</v>
      </c>
      <c r="M20" s="108">
        <v>0</v>
      </c>
      <c r="N20" s="108">
        <v>0</v>
      </c>
      <c r="O20" s="179">
        <f t="shared" ref="O20" si="11">SUM(E20:N20)</f>
        <v>6183.536566933215</v>
      </c>
      <c r="P20" s="179">
        <f t="shared" ref="P20" si="12">O20-D20</f>
        <v>3671.5969669332153</v>
      </c>
      <c r="Q20" s="155">
        <f t="shared" si="6"/>
        <v>44.309800000000003</v>
      </c>
      <c r="R20" s="148">
        <f t="shared" si="2"/>
        <v>618353.65669332154</v>
      </c>
      <c r="U20" s="182">
        <v>1.5544572750000001</v>
      </c>
      <c r="V20" t="b">
        <f t="shared" si="4"/>
        <v>1</v>
      </c>
    </row>
    <row r="21" spans="1:22" ht="29.25" customHeight="1" x14ac:dyDescent="0.4">
      <c r="A21" s="90"/>
      <c r="B21" s="132">
        <f t="shared" si="5"/>
        <v>44405</v>
      </c>
      <c r="C21" s="108">
        <v>13955.22</v>
      </c>
      <c r="D21" s="108">
        <v>2511.9395999999997</v>
      </c>
      <c r="E21" s="108">
        <v>3403.3233594069984</v>
      </c>
      <c r="F21" s="108">
        <v>0</v>
      </c>
      <c r="G21" s="108">
        <v>2783.1123380200002</v>
      </c>
      <c r="H21" s="178">
        <v>2.6783683912142919</v>
      </c>
      <c r="I21" s="108">
        <v>66.209522547000006</v>
      </c>
      <c r="J21" s="108"/>
      <c r="K21" s="108">
        <v>1.7743687749999999</v>
      </c>
      <c r="L21" s="108">
        <v>0</v>
      </c>
      <c r="M21" s="108">
        <v>0</v>
      </c>
      <c r="N21" s="108">
        <v>0</v>
      </c>
      <c r="O21" s="179">
        <f t="shared" ref="O21" si="13">SUM(E21:N21)</f>
        <v>6257.0979571402131</v>
      </c>
      <c r="P21" s="179">
        <f t="shared" ref="P21" si="14">O21-D21</f>
        <v>3745.1583571402134</v>
      </c>
      <c r="Q21" s="155">
        <f>ROUND((O21/C21%),4)</f>
        <v>44.837000000000003</v>
      </c>
      <c r="R21" s="148">
        <f t="shared" si="2"/>
        <v>625709.79571402131</v>
      </c>
      <c r="U21" s="182">
        <v>1.7743687749999999</v>
      </c>
      <c r="V21" t="b">
        <f t="shared" si="4"/>
        <v>1</v>
      </c>
    </row>
    <row r="22" spans="1:22" ht="29.25" customHeight="1" x14ac:dyDescent="0.4">
      <c r="A22" s="90"/>
      <c r="B22" s="132">
        <f t="shared" si="5"/>
        <v>44406</v>
      </c>
      <c r="C22" s="108">
        <v>13955.22</v>
      </c>
      <c r="D22" s="108">
        <v>2511.9395999999997</v>
      </c>
      <c r="E22" s="108">
        <v>3528.315892182</v>
      </c>
      <c r="F22" s="108">
        <v>0</v>
      </c>
      <c r="G22" s="108">
        <v>3024.447590924</v>
      </c>
      <c r="H22" s="178">
        <v>2.6783683912142919</v>
      </c>
      <c r="I22" s="108">
        <v>62.915379627000014</v>
      </c>
      <c r="J22" s="108"/>
      <c r="K22" s="108">
        <v>1.0334127929999999</v>
      </c>
      <c r="L22" s="108">
        <v>0</v>
      </c>
      <c r="M22" s="108">
        <v>0</v>
      </c>
      <c r="N22" s="108">
        <v>0</v>
      </c>
      <c r="O22" s="179">
        <f t="shared" ref="O22" si="15">SUM(E22:N22)</f>
        <v>6619.3906439172151</v>
      </c>
      <c r="P22" s="179">
        <f t="shared" ref="P22" si="16">O22-D22</f>
        <v>4107.4510439172154</v>
      </c>
      <c r="Q22" s="155">
        <f t="shared" si="6"/>
        <v>47.433100000000003</v>
      </c>
      <c r="R22" s="148">
        <f t="shared" si="2"/>
        <v>661939.06439172151</v>
      </c>
      <c r="U22" s="182">
        <v>1.0334127929999999</v>
      </c>
      <c r="V22" t="b">
        <f t="shared" si="4"/>
        <v>1</v>
      </c>
    </row>
    <row r="23" spans="1:22" ht="29.25" customHeight="1" x14ac:dyDescent="0.4">
      <c r="A23" s="90"/>
      <c r="B23" s="132">
        <f t="shared" si="5"/>
        <v>44407</v>
      </c>
      <c r="C23" s="108">
        <v>13955.22</v>
      </c>
      <c r="D23" s="108">
        <v>2511.9395999999997</v>
      </c>
      <c r="E23" s="108">
        <v>4088.2352999570016</v>
      </c>
      <c r="F23" s="108">
        <v>0</v>
      </c>
      <c r="G23" s="108">
        <v>2822.7722964469999</v>
      </c>
      <c r="H23" s="178">
        <v>2.6783683912142919</v>
      </c>
      <c r="I23" s="108">
        <v>61.197902327000008</v>
      </c>
      <c r="J23" s="108"/>
      <c r="K23" s="108">
        <v>1.135045793</v>
      </c>
      <c r="L23" s="108">
        <v>0</v>
      </c>
      <c r="M23" s="108">
        <v>0</v>
      </c>
      <c r="N23" s="108">
        <v>0</v>
      </c>
      <c r="O23" s="179">
        <f t="shared" ref="O23" si="17">SUM(E23:N23)</f>
        <v>6976.0189129152159</v>
      </c>
      <c r="P23" s="179">
        <f t="shared" ref="P23" si="18">O23-D23</f>
        <v>4464.0793129152162</v>
      </c>
      <c r="Q23" s="155">
        <f>ROUND((O23/C23%),4)</f>
        <v>49.988599999999998</v>
      </c>
      <c r="R23" s="148">
        <f t="shared" si="2"/>
        <v>697601.89129152161</v>
      </c>
      <c r="U23" s="182">
        <v>1.135045793</v>
      </c>
      <c r="V23" t="b">
        <f t="shared" si="4"/>
        <v>1</v>
      </c>
    </row>
    <row r="24" spans="1:22" ht="29.25" customHeight="1" x14ac:dyDescent="0.4">
      <c r="A24" s="90"/>
      <c r="B24" s="132" t="s">
        <v>4</v>
      </c>
      <c r="C24" s="108">
        <v>0</v>
      </c>
      <c r="D24" s="108">
        <f>SUM(D10:D23)</f>
        <v>35167.154399999985</v>
      </c>
      <c r="E24" s="108">
        <f>SUM(E10:E23)</f>
        <v>46356.876877124996</v>
      </c>
      <c r="F24" s="108">
        <f>SUM(F10:F23)</f>
        <v>0</v>
      </c>
      <c r="G24" s="108">
        <f>SUM(G10:G23)</f>
        <v>38323.036312424003</v>
      </c>
      <c r="H24" s="108">
        <f>SUM(H10:H23)</f>
        <v>37.497157477000087</v>
      </c>
      <c r="I24" s="108">
        <f t="shared" ref="I24:O24" si="19">SUM(I10:I23)</f>
        <v>1046.338915023</v>
      </c>
      <c r="J24" s="108">
        <f t="shared" si="19"/>
        <v>0</v>
      </c>
      <c r="K24" s="108">
        <f t="shared" si="19"/>
        <v>44.276308046000004</v>
      </c>
      <c r="L24" s="108">
        <f t="shared" si="19"/>
        <v>0</v>
      </c>
      <c r="M24" s="108">
        <f t="shared" si="19"/>
        <v>0</v>
      </c>
      <c r="N24" s="108">
        <f t="shared" si="19"/>
        <v>0</v>
      </c>
      <c r="O24" s="179">
        <f t="shared" si="19"/>
        <v>85808.025570094993</v>
      </c>
      <c r="P24" s="179">
        <f>SUM(P10:P23)</f>
        <v>50640.871170095008</v>
      </c>
      <c r="Q24" s="155"/>
    </row>
    <row r="25" spans="1:22" ht="29.25" customHeight="1" x14ac:dyDescent="0.4">
      <c r="A25" s="90"/>
      <c r="B25" s="132" t="s">
        <v>3</v>
      </c>
      <c r="C25" s="108"/>
      <c r="D25" s="108">
        <f>AVERAGE(D10:D23)</f>
        <v>2511.9395999999988</v>
      </c>
      <c r="E25" s="108">
        <f>AVERAGE(E10:E23)</f>
        <v>3311.2054912232138</v>
      </c>
      <c r="F25" s="108">
        <v>0</v>
      </c>
      <c r="G25" s="108">
        <f>AVERAGE(G10:G23)</f>
        <v>2737.3597366017143</v>
      </c>
      <c r="H25" s="108">
        <f t="shared" ref="H25:P25" si="20">AVERAGE(H10:H23)</f>
        <v>2.6783683912142919</v>
      </c>
      <c r="I25" s="108">
        <f t="shared" si="20"/>
        <v>74.73849393021429</v>
      </c>
      <c r="J25" s="108">
        <v>0</v>
      </c>
      <c r="K25" s="108">
        <f t="shared" si="20"/>
        <v>3.1625934318571431</v>
      </c>
      <c r="L25" s="108">
        <f t="shared" si="20"/>
        <v>0</v>
      </c>
      <c r="M25" s="108">
        <f t="shared" si="20"/>
        <v>0</v>
      </c>
      <c r="N25" s="108">
        <f t="shared" si="20"/>
        <v>0</v>
      </c>
      <c r="O25" s="180">
        <f t="shared" si="20"/>
        <v>6129.1446835782135</v>
      </c>
      <c r="P25" s="180">
        <f t="shared" si="20"/>
        <v>3617.2050835782147</v>
      </c>
      <c r="Q25" s="155"/>
    </row>
    <row r="26" spans="1:22" x14ac:dyDescent="0.4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22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56"/>
    </row>
    <row r="28" spans="1:22" x14ac:dyDescent="0.4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 t="s">
        <v>225</v>
      </c>
      <c r="L28" s="1" t="s">
        <v>224</v>
      </c>
      <c r="M28" s="1"/>
      <c r="N28" s="1"/>
      <c r="O28" s="1"/>
      <c r="P28" s="1"/>
      <c r="Q28" s="156"/>
    </row>
    <row r="29" spans="1:22" x14ac:dyDescent="0.4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72">
        <v>458603609.5</v>
      </c>
      <c r="L29" s="172"/>
      <c r="M29" s="1"/>
      <c r="N29" s="1"/>
      <c r="O29" s="1"/>
      <c r="P29" s="1"/>
      <c r="Q29" s="156"/>
    </row>
    <row r="30" spans="1:22" x14ac:dyDescent="0.4">
      <c r="B30" s="5"/>
      <c r="C30" s="1"/>
      <c r="D30" s="1"/>
      <c r="E30" s="1"/>
      <c r="F30" s="1"/>
      <c r="G30" s="1"/>
      <c r="H30" s="1"/>
      <c r="I30" s="1"/>
      <c r="J30" s="1"/>
      <c r="K30" s="172">
        <v>112843500</v>
      </c>
      <c r="L30" s="172">
        <v>11350457.93</v>
      </c>
      <c r="M30" s="1"/>
      <c r="N30" s="22" t="s">
        <v>35</v>
      </c>
      <c r="O30" s="22"/>
      <c r="P30" s="22"/>
      <c r="Q30" s="156"/>
    </row>
    <row r="31" spans="1:22" x14ac:dyDescent="0.4">
      <c r="B31" s="5"/>
      <c r="C31" s="1"/>
      <c r="D31" s="74"/>
      <c r="E31" s="1"/>
      <c r="F31" s="1"/>
      <c r="G31" s="1"/>
      <c r="H31" s="22"/>
      <c r="I31" s="22"/>
      <c r="J31" s="22"/>
      <c r="K31" s="172">
        <v>69071</v>
      </c>
      <c r="L31" s="172">
        <f>L30/10^7</f>
        <v>1.135045793</v>
      </c>
      <c r="M31" s="22"/>
      <c r="N31" s="22"/>
      <c r="O31" s="22"/>
      <c r="P31" s="22"/>
      <c r="Q31" s="156"/>
    </row>
    <row r="32" spans="1:22" x14ac:dyDescent="0.4">
      <c r="B32" s="5"/>
      <c r="C32" s="1"/>
      <c r="D32" s="74"/>
      <c r="E32" s="1"/>
      <c r="F32" s="1"/>
      <c r="G32" s="1"/>
      <c r="H32" s="22"/>
      <c r="I32" s="22"/>
      <c r="J32" s="22"/>
      <c r="K32" s="172">
        <v>41464880.009999998</v>
      </c>
      <c r="L32" s="172"/>
      <c r="M32" s="22"/>
      <c r="N32" s="22"/>
      <c r="O32" s="22"/>
      <c r="P32" s="22"/>
      <c r="Q32" s="156"/>
    </row>
    <row r="33" spans="2:16" x14ac:dyDescent="0.4">
      <c r="B33" s="5"/>
      <c r="C33" s="1"/>
      <c r="D33" s="1"/>
      <c r="E33" s="1"/>
      <c r="F33" s="1"/>
      <c r="G33" s="1"/>
      <c r="H33" s="22"/>
      <c r="I33" s="22"/>
      <c r="J33" s="22"/>
      <c r="K33" s="173">
        <f>SUM(K29:K32)</f>
        <v>612981060.50999999</v>
      </c>
      <c r="L33" s="172"/>
      <c r="M33" s="22"/>
      <c r="N33" s="22"/>
      <c r="O33" s="22"/>
      <c r="P33" s="22"/>
    </row>
    <row r="34" spans="2:16" x14ac:dyDescent="0.4">
      <c r="B34" s="5" t="s">
        <v>41</v>
      </c>
      <c r="C34" s="1"/>
      <c r="D34" s="1"/>
      <c r="E34" s="1"/>
      <c r="F34" s="1"/>
      <c r="G34" s="1"/>
      <c r="H34" s="22"/>
      <c r="I34" s="22"/>
      <c r="J34" s="22"/>
      <c r="K34" s="174">
        <f>K33/10^7</f>
        <v>61.298106050999998</v>
      </c>
      <c r="L34">
        <f>L33/10^7</f>
        <v>0</v>
      </c>
      <c r="M34" s="22"/>
      <c r="N34" s="22"/>
      <c r="O34" s="22"/>
      <c r="P34" s="22"/>
    </row>
    <row r="35" spans="2:16" x14ac:dyDescent="0.4">
      <c r="B35" s="5" t="s">
        <v>8</v>
      </c>
      <c r="H35" s="144"/>
      <c r="N35" s="22" t="s">
        <v>10</v>
      </c>
    </row>
    <row r="36" spans="2:16" x14ac:dyDescent="0.4">
      <c r="B36" s="14"/>
      <c r="H36" s="144"/>
    </row>
    <row r="37" spans="2:16" x14ac:dyDescent="0.4">
      <c r="B37" s="14"/>
      <c r="H37" s="144"/>
    </row>
    <row r="38" spans="2:16" x14ac:dyDescent="0.4">
      <c r="B38" s="14"/>
      <c r="H38" s="88"/>
      <c r="I38" s="88"/>
    </row>
    <row r="39" spans="2:16" x14ac:dyDescent="0.4">
      <c r="H39" s="88"/>
      <c r="I39" s="88"/>
    </row>
    <row r="40" spans="2:16" x14ac:dyDescent="0.4">
      <c r="H40" s="88"/>
      <c r="I40" s="88"/>
    </row>
    <row r="41" spans="2:16" x14ac:dyDescent="0.4">
      <c r="H41" s="88"/>
      <c r="I41" s="8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3"/>
    <pageSetUpPr fitToPage="1"/>
  </sheetPr>
  <dimension ref="B1:Q37"/>
  <sheetViews>
    <sheetView showGridLines="0" topLeftCell="B13" zoomScale="55" zoomScaleNormal="55" workbookViewId="0">
      <selection activeCell="B17" sqref="A17:XFD17"/>
    </sheetView>
  </sheetViews>
  <sheetFormatPr defaultRowHeight="15" x14ac:dyDescent="0.25"/>
  <cols>
    <col min="2" max="2" width="17.7109375" customWidth="1"/>
    <col min="3" max="3" width="2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30.85546875" customWidth="1"/>
    <col min="9" max="9" width="11.5703125" customWidth="1"/>
    <col min="10" max="10" width="12.85546875" customWidth="1"/>
    <col min="11" max="11" width="23.7109375" customWidth="1"/>
    <col min="12" max="12" width="28.710937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5.5703125" customWidth="1"/>
  </cols>
  <sheetData>
    <row r="1" spans="2:17" ht="23.25" x14ac:dyDescent="0.35">
      <c r="B1" s="45" t="s">
        <v>36</v>
      </c>
      <c r="C1" s="1"/>
      <c r="D1" s="1"/>
      <c r="E1" s="8"/>
      <c r="F1" s="25" t="s">
        <v>19</v>
      </c>
      <c r="G1" s="29"/>
      <c r="H1" s="29"/>
      <c r="I1" s="29"/>
      <c r="J1" s="29"/>
      <c r="K1" s="29"/>
      <c r="L1" s="30"/>
      <c r="M1" s="31"/>
      <c r="N1" s="8"/>
      <c r="O1" s="8"/>
      <c r="P1" s="8"/>
      <c r="Q1" s="1"/>
    </row>
    <row r="2" spans="2:17" ht="23.25" x14ac:dyDescent="0.35">
      <c r="B2" s="45" t="s">
        <v>1</v>
      </c>
      <c r="C2" s="1"/>
      <c r="D2" s="1"/>
      <c r="E2" s="8"/>
      <c r="F2" s="26" t="s">
        <v>20</v>
      </c>
      <c r="G2" s="29"/>
      <c r="H2" s="29"/>
      <c r="I2" s="29"/>
      <c r="J2" s="29"/>
      <c r="K2" s="29"/>
      <c r="L2" s="30"/>
      <c r="M2" s="31"/>
      <c r="N2" s="8"/>
      <c r="O2" s="8"/>
      <c r="P2" s="8"/>
      <c r="Q2" s="1"/>
    </row>
    <row r="3" spans="2:17" ht="21" x14ac:dyDescent="0.35">
      <c r="B3" s="45" t="s">
        <v>52</v>
      </c>
      <c r="C3" s="1"/>
      <c r="D3" s="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"/>
    </row>
    <row r="4" spans="2:17" ht="22.5" customHeight="1" x14ac:dyDescent="0.45">
      <c r="B4" s="46" t="s">
        <v>13</v>
      </c>
      <c r="C4" s="1"/>
      <c r="D4" s="17" t="s">
        <v>16</v>
      </c>
      <c r="E4" s="15"/>
      <c r="F4" s="15"/>
      <c r="G4" s="47" t="s">
        <v>60</v>
      </c>
      <c r="H4" s="2"/>
      <c r="I4" s="2"/>
      <c r="J4" s="2"/>
      <c r="K4" s="2"/>
      <c r="L4" s="2"/>
      <c r="M4" s="2"/>
      <c r="N4" s="2" t="s">
        <v>45</v>
      </c>
      <c r="O4" s="2"/>
      <c r="P4" s="2"/>
      <c r="Q4" s="3"/>
    </row>
    <row r="5" spans="2:17" ht="21" x14ac:dyDescent="0.35">
      <c r="B5" s="45" t="s">
        <v>50</v>
      </c>
      <c r="C5" s="1"/>
      <c r="D5" s="3"/>
      <c r="E5" s="2"/>
      <c r="F5" s="11"/>
      <c r="G5" s="11"/>
      <c r="H5" s="11"/>
      <c r="I5" s="11"/>
      <c r="J5" s="11"/>
      <c r="K5" s="11"/>
      <c r="L5" s="2"/>
      <c r="M5" s="2"/>
      <c r="N5" s="2"/>
      <c r="O5" s="2"/>
      <c r="P5" s="2"/>
      <c r="Q5" s="3"/>
    </row>
    <row r="6" spans="2:17" ht="18.75" x14ac:dyDescent="0.3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" t="s">
        <v>12</v>
      </c>
    </row>
    <row r="7" spans="2:17" ht="21" x14ac:dyDescent="0.35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2"/>
    </row>
    <row r="8" spans="2:17" s="33" customFormat="1" ht="84" x14ac:dyDescent="0.25">
      <c r="B8" s="34" t="s">
        <v>21</v>
      </c>
      <c r="C8" s="35" t="s">
        <v>61</v>
      </c>
      <c r="D8" s="35" t="s">
        <v>23</v>
      </c>
      <c r="E8" s="34" t="s">
        <v>24</v>
      </c>
      <c r="F8" s="34" t="s">
        <v>25</v>
      </c>
      <c r="G8" s="34" t="s">
        <v>26</v>
      </c>
      <c r="H8" s="53" t="s">
        <v>27</v>
      </c>
      <c r="I8" s="54" t="s">
        <v>28</v>
      </c>
      <c r="J8" s="53" t="s">
        <v>15</v>
      </c>
      <c r="K8" s="57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32"/>
    </row>
    <row r="9" spans="2:17" ht="18.75" x14ac:dyDescent="0.3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6"/>
    </row>
    <row r="10" spans="2:17" ht="29.25" customHeight="1" x14ac:dyDescent="0.35">
      <c r="B10" s="42">
        <v>43274</v>
      </c>
      <c r="C10" s="51">
        <v>6389.83</v>
      </c>
      <c r="D10" s="49">
        <f t="shared" ref="D10:D23" si="0">C10*19.5%</f>
        <v>1246.01685</v>
      </c>
      <c r="E10" s="51">
        <v>126.91002432000001</v>
      </c>
      <c r="F10" s="51">
        <v>0</v>
      </c>
      <c r="G10" s="51">
        <v>1262.4126306559999</v>
      </c>
      <c r="H10" s="51">
        <v>42.14835454671428</v>
      </c>
      <c r="I10" s="51">
        <v>15.441791977000001</v>
      </c>
      <c r="J10" s="51">
        <v>0</v>
      </c>
      <c r="K10" s="51">
        <v>6.1820984999999995E-2</v>
      </c>
      <c r="L10" s="51">
        <v>0</v>
      </c>
      <c r="M10" s="51">
        <v>0</v>
      </c>
      <c r="N10" s="51">
        <v>0</v>
      </c>
      <c r="O10" s="49">
        <f>SUM(E10:N10)</f>
        <v>1446.9746224847142</v>
      </c>
      <c r="P10" s="49">
        <f>O10-D10</f>
        <v>200.95777248471427</v>
      </c>
      <c r="Q10" s="7"/>
    </row>
    <row r="11" spans="2:17" ht="29.25" customHeight="1" x14ac:dyDescent="0.35">
      <c r="B11" s="42">
        <f>B10+1</f>
        <v>43275</v>
      </c>
      <c r="C11" s="51">
        <v>6389.83</v>
      </c>
      <c r="D11" s="49">
        <f t="shared" si="0"/>
        <v>1246.01685</v>
      </c>
      <c r="E11" s="51">
        <v>126.90846963600001</v>
      </c>
      <c r="F11" s="51">
        <v>0</v>
      </c>
      <c r="G11" s="51">
        <v>1262.625111476</v>
      </c>
      <c r="H11" s="51">
        <v>42.14835454671428</v>
      </c>
      <c r="I11" s="51">
        <v>15.441791977000001</v>
      </c>
      <c r="J11" s="51">
        <v>0</v>
      </c>
      <c r="K11" s="51">
        <v>6.1820984999999995E-2</v>
      </c>
      <c r="L11" s="51">
        <v>0</v>
      </c>
      <c r="M11" s="51">
        <v>0</v>
      </c>
      <c r="N11" s="51">
        <v>0</v>
      </c>
      <c r="O11" s="49">
        <f t="shared" ref="O11:O23" si="1">SUM(E11:N11)</f>
        <v>1447.1855486207144</v>
      </c>
      <c r="P11" s="49">
        <f t="shared" ref="P11:P23" si="2">O11-D11</f>
        <v>201.16869862071439</v>
      </c>
      <c r="Q11" s="7"/>
    </row>
    <row r="12" spans="2:17" ht="29.25" customHeight="1" x14ac:dyDescent="0.35">
      <c r="B12" s="42">
        <f>B11+1</f>
        <v>43276</v>
      </c>
      <c r="C12" s="51">
        <v>6389.83</v>
      </c>
      <c r="D12" s="49">
        <f t="shared" si="0"/>
        <v>1246.01685</v>
      </c>
      <c r="E12" s="51">
        <v>126.90691495199999</v>
      </c>
      <c r="F12" s="51">
        <v>0</v>
      </c>
      <c r="G12" s="51">
        <v>1262.8375923010001</v>
      </c>
      <c r="H12" s="51">
        <v>42.14835454671428</v>
      </c>
      <c r="I12" s="51">
        <v>11.305335177000002</v>
      </c>
      <c r="J12" s="51">
        <v>0</v>
      </c>
      <c r="K12" s="51">
        <v>6.1820984999999995E-2</v>
      </c>
      <c r="L12" s="51">
        <v>0</v>
      </c>
      <c r="M12" s="51">
        <v>0</v>
      </c>
      <c r="N12" s="51">
        <v>0</v>
      </c>
      <c r="O12" s="49">
        <f t="shared" si="1"/>
        <v>1443.2600179617143</v>
      </c>
      <c r="P12" s="49">
        <f t="shared" si="2"/>
        <v>197.24316796171433</v>
      </c>
      <c r="Q12" s="7"/>
    </row>
    <row r="13" spans="2:17" ht="29.25" customHeight="1" x14ac:dyDescent="0.35">
      <c r="B13" s="42">
        <f t="shared" ref="B13:B23" si="3">B12+1</f>
        <v>43277</v>
      </c>
      <c r="C13" s="51">
        <v>6389.83</v>
      </c>
      <c r="D13" s="49">
        <f t="shared" si="0"/>
        <v>1246.01685</v>
      </c>
      <c r="E13" s="51">
        <v>126.90536026800001</v>
      </c>
      <c r="F13" s="51">
        <v>0</v>
      </c>
      <c r="G13" s="51">
        <v>1263.0500731220002</v>
      </c>
      <c r="H13" s="51">
        <v>42.14835454671428</v>
      </c>
      <c r="I13" s="51">
        <v>8.3854345000000006</v>
      </c>
      <c r="J13" s="51">
        <v>0</v>
      </c>
      <c r="K13" s="51">
        <v>6.1820984999999995E-2</v>
      </c>
      <c r="L13" s="51">
        <v>0</v>
      </c>
      <c r="M13" s="51">
        <v>0</v>
      </c>
      <c r="N13" s="51">
        <v>0</v>
      </c>
      <c r="O13" s="49">
        <f t="shared" si="1"/>
        <v>1440.5510434217144</v>
      </c>
      <c r="P13" s="49">
        <f t="shared" si="2"/>
        <v>194.53419342171446</v>
      </c>
      <c r="Q13" s="7"/>
    </row>
    <row r="14" spans="2:17" ht="29.25" customHeight="1" x14ac:dyDescent="0.35">
      <c r="B14" s="42">
        <f t="shared" si="3"/>
        <v>43278</v>
      </c>
      <c r="C14" s="51">
        <v>6389.83</v>
      </c>
      <c r="D14" s="49">
        <f t="shared" si="0"/>
        <v>1246.01685</v>
      </c>
      <c r="E14" s="51">
        <v>126.90380558400001</v>
      </c>
      <c r="F14" s="51">
        <v>0</v>
      </c>
      <c r="G14" s="51">
        <v>1188.250387716</v>
      </c>
      <c r="H14" s="51">
        <v>42.14835454671428</v>
      </c>
      <c r="I14" s="51">
        <v>7.6778472999999998</v>
      </c>
      <c r="J14" s="51">
        <v>0</v>
      </c>
      <c r="K14" s="51">
        <v>6.1820984999999995E-2</v>
      </c>
      <c r="L14" s="51">
        <v>0</v>
      </c>
      <c r="M14" s="51">
        <v>0</v>
      </c>
      <c r="N14" s="51">
        <v>0</v>
      </c>
      <c r="O14" s="49">
        <f t="shared" si="1"/>
        <v>1365.0422161317142</v>
      </c>
      <c r="P14" s="49">
        <f t="shared" si="2"/>
        <v>119.02536613171424</v>
      </c>
      <c r="Q14" s="7"/>
    </row>
    <row r="15" spans="2:17" ht="29.25" customHeight="1" x14ac:dyDescent="0.35">
      <c r="B15" s="42">
        <f t="shared" si="3"/>
        <v>43279</v>
      </c>
      <c r="C15" s="51">
        <v>6389.83</v>
      </c>
      <c r="D15" s="49">
        <f t="shared" si="0"/>
        <v>1246.01685</v>
      </c>
      <c r="E15" s="51">
        <v>126.9022509</v>
      </c>
      <c r="F15" s="51">
        <v>0</v>
      </c>
      <c r="G15" s="51">
        <v>1188.4507023080002</v>
      </c>
      <c r="H15" s="51">
        <v>42.14835454671428</v>
      </c>
      <c r="I15" s="51">
        <v>6.9622337999999999</v>
      </c>
      <c r="J15" s="51">
        <v>0</v>
      </c>
      <c r="K15" s="51">
        <v>6.1820984999999995E-2</v>
      </c>
      <c r="L15" s="51">
        <v>0</v>
      </c>
      <c r="M15" s="51">
        <v>0</v>
      </c>
      <c r="N15" s="51">
        <v>0</v>
      </c>
      <c r="O15" s="49">
        <f t="shared" si="1"/>
        <v>1364.5253625397143</v>
      </c>
      <c r="P15" s="49">
        <f t="shared" si="2"/>
        <v>118.50851253971427</v>
      </c>
      <c r="Q15" s="7"/>
    </row>
    <row r="16" spans="2:17" ht="29.25" customHeight="1" x14ac:dyDescent="0.35">
      <c r="B16" s="42">
        <f t="shared" si="3"/>
        <v>43280</v>
      </c>
      <c r="C16" s="51">
        <v>6389.83</v>
      </c>
      <c r="D16" s="49">
        <f t="shared" si="0"/>
        <v>1246.01685</v>
      </c>
      <c r="E16" s="51">
        <v>126.900696216</v>
      </c>
      <c r="F16" s="51">
        <v>0</v>
      </c>
      <c r="G16" s="51">
        <v>1188.651016902</v>
      </c>
      <c r="H16" s="51">
        <v>42.14835454671428</v>
      </c>
      <c r="I16" s="51">
        <v>7.9021005000000004</v>
      </c>
      <c r="J16" s="51">
        <v>0</v>
      </c>
      <c r="K16" s="51">
        <v>0.17123728500000002</v>
      </c>
      <c r="L16" s="51">
        <v>0</v>
      </c>
      <c r="M16" s="51">
        <v>0</v>
      </c>
      <c r="N16" s="51">
        <v>0</v>
      </c>
      <c r="O16" s="49">
        <f t="shared" si="1"/>
        <v>1365.7734054497141</v>
      </c>
      <c r="P16" s="49">
        <f t="shared" si="2"/>
        <v>119.75655544971414</v>
      </c>
      <c r="Q16" s="7"/>
    </row>
    <row r="17" spans="2:17" ht="29.25" customHeight="1" x14ac:dyDescent="0.35">
      <c r="B17" s="42">
        <f t="shared" si="3"/>
        <v>43281</v>
      </c>
      <c r="C17" s="51">
        <v>6389.83</v>
      </c>
      <c r="D17" s="49">
        <f t="shared" si="0"/>
        <v>1246.01685</v>
      </c>
      <c r="E17" s="51">
        <v>126.899141532</v>
      </c>
      <c r="F17" s="51">
        <v>0</v>
      </c>
      <c r="G17" s="51">
        <v>1188.8513314930001</v>
      </c>
      <c r="H17" s="51">
        <v>42.14835454671428</v>
      </c>
      <c r="I17" s="51">
        <v>7.9022553000000002</v>
      </c>
      <c r="J17" s="51">
        <v>0</v>
      </c>
      <c r="K17" s="51">
        <v>0.17123728500000002</v>
      </c>
      <c r="L17" s="51">
        <v>0</v>
      </c>
      <c r="M17" s="51">
        <v>0</v>
      </c>
      <c r="N17" s="51">
        <v>0</v>
      </c>
      <c r="O17" s="49">
        <f t="shared" si="1"/>
        <v>1365.9723201567142</v>
      </c>
      <c r="P17" s="49">
        <f t="shared" si="2"/>
        <v>119.95547015671423</v>
      </c>
      <c r="Q17" s="7"/>
    </row>
    <row r="18" spans="2:17" ht="29.25" customHeight="1" x14ac:dyDescent="0.35">
      <c r="B18" s="42">
        <f t="shared" si="3"/>
        <v>43282</v>
      </c>
      <c r="C18" s="51">
        <v>6389.83</v>
      </c>
      <c r="D18" s="49">
        <f t="shared" si="0"/>
        <v>1246.01685</v>
      </c>
      <c r="E18" s="51">
        <v>126.897586848</v>
      </c>
      <c r="F18" s="51">
        <v>0</v>
      </c>
      <c r="G18" s="51">
        <v>1189.0516460879999</v>
      </c>
      <c r="H18" s="51">
        <v>42.14835454671428</v>
      </c>
      <c r="I18" s="51">
        <v>7.9022553000000002</v>
      </c>
      <c r="J18" s="51">
        <v>0</v>
      </c>
      <c r="K18" s="51">
        <v>0.17123728500000002</v>
      </c>
      <c r="L18" s="51">
        <v>0</v>
      </c>
      <c r="M18" s="51">
        <v>0</v>
      </c>
      <c r="N18" s="51">
        <v>0</v>
      </c>
      <c r="O18" s="49">
        <f t="shared" si="1"/>
        <v>1366.171080067714</v>
      </c>
      <c r="P18" s="49">
        <f t="shared" si="2"/>
        <v>120.15423006771402</v>
      </c>
      <c r="Q18" s="7"/>
    </row>
    <row r="19" spans="2:17" ht="29.25" customHeight="1" x14ac:dyDescent="0.35">
      <c r="B19" s="42">
        <f t="shared" si="3"/>
        <v>43283</v>
      </c>
      <c r="C19" s="51">
        <v>6389.83</v>
      </c>
      <c r="D19" s="49">
        <f t="shared" si="0"/>
        <v>1246.01685</v>
      </c>
      <c r="E19" s="51">
        <v>126.896032164</v>
      </c>
      <c r="F19" s="51">
        <v>0</v>
      </c>
      <c r="G19" s="51">
        <v>1228.9002554149999</v>
      </c>
      <c r="H19" s="51">
        <v>42.14835454671428</v>
      </c>
      <c r="I19" s="51">
        <v>6.9755842000000001</v>
      </c>
      <c r="J19" s="51">
        <v>0</v>
      </c>
      <c r="K19" s="51">
        <v>0.17123728500000002</v>
      </c>
      <c r="L19" s="51">
        <v>0</v>
      </c>
      <c r="M19" s="51">
        <v>0</v>
      </c>
      <c r="N19" s="51">
        <v>0</v>
      </c>
      <c r="O19" s="49">
        <f t="shared" si="1"/>
        <v>1405.0914636107141</v>
      </c>
      <c r="P19" s="49">
        <f t="shared" si="2"/>
        <v>159.0746136107141</v>
      </c>
      <c r="Q19" s="7"/>
    </row>
    <row r="20" spans="2:17" ht="29.25" customHeight="1" x14ac:dyDescent="0.35">
      <c r="B20" s="42">
        <f t="shared" si="3"/>
        <v>43284</v>
      </c>
      <c r="C20" s="51">
        <v>6389.83</v>
      </c>
      <c r="D20" s="49">
        <f t="shared" si="0"/>
        <v>1246.01685</v>
      </c>
      <c r="E20" s="51">
        <v>126.89447747999999</v>
      </c>
      <c r="F20" s="51">
        <v>0</v>
      </c>
      <c r="G20" s="51">
        <v>1297.4501782450002</v>
      </c>
      <c r="H20" s="51">
        <v>42.14835454671428</v>
      </c>
      <c r="I20" s="51">
        <v>6.2448192999999996</v>
      </c>
      <c r="J20" s="51">
        <v>0</v>
      </c>
      <c r="K20" s="51">
        <v>0.17123728500000002</v>
      </c>
      <c r="L20" s="51">
        <v>0</v>
      </c>
      <c r="M20" s="51">
        <v>0</v>
      </c>
      <c r="N20" s="51">
        <v>0</v>
      </c>
      <c r="O20" s="49">
        <f t="shared" si="1"/>
        <v>1472.9090668567144</v>
      </c>
      <c r="P20" s="49">
        <f t="shared" si="2"/>
        <v>226.89221685671441</v>
      </c>
      <c r="Q20" s="7"/>
    </row>
    <row r="21" spans="2:17" ht="29.25" customHeight="1" x14ac:dyDescent="0.35">
      <c r="B21" s="42">
        <f t="shared" si="3"/>
        <v>43285</v>
      </c>
      <c r="C21" s="51">
        <v>6389.83</v>
      </c>
      <c r="D21" s="49">
        <f t="shared" si="0"/>
        <v>1246.01685</v>
      </c>
      <c r="E21" s="51">
        <v>126.89292279600001</v>
      </c>
      <c r="F21" s="51">
        <v>0</v>
      </c>
      <c r="G21" s="51">
        <v>1307.4176584149998</v>
      </c>
      <c r="H21" s="51">
        <v>42.14835454671428</v>
      </c>
      <c r="I21" s="51">
        <v>6.2436230999999998</v>
      </c>
      <c r="J21" s="51">
        <v>0</v>
      </c>
      <c r="K21" s="51">
        <v>0.17123728500000002</v>
      </c>
      <c r="L21" s="51">
        <v>0</v>
      </c>
      <c r="M21" s="51">
        <v>0</v>
      </c>
      <c r="N21" s="51">
        <v>0</v>
      </c>
      <c r="O21" s="49">
        <f t="shared" si="1"/>
        <v>1482.8737961427139</v>
      </c>
      <c r="P21" s="49">
        <f t="shared" si="2"/>
        <v>236.85694614271392</v>
      </c>
      <c r="Q21" s="7"/>
    </row>
    <row r="22" spans="2:17" ht="29.25" customHeight="1" x14ac:dyDescent="0.35">
      <c r="B22" s="42">
        <f t="shared" si="3"/>
        <v>43286</v>
      </c>
      <c r="C22" s="51">
        <v>6389.83</v>
      </c>
      <c r="D22" s="49">
        <f t="shared" si="0"/>
        <v>1246.01685</v>
      </c>
      <c r="E22" s="51">
        <v>126.89136811199999</v>
      </c>
      <c r="F22" s="51">
        <v>0</v>
      </c>
      <c r="G22" s="51">
        <v>1219.3151663440001</v>
      </c>
      <c r="H22" s="51">
        <v>42.14835454671428</v>
      </c>
      <c r="I22" s="51">
        <v>9.8161760999999998</v>
      </c>
      <c r="J22" s="51">
        <v>0</v>
      </c>
      <c r="K22" s="51">
        <v>0.17123728500000002</v>
      </c>
      <c r="L22" s="51">
        <v>0</v>
      </c>
      <c r="M22" s="51">
        <v>0</v>
      </c>
      <c r="N22" s="51">
        <v>0</v>
      </c>
      <c r="O22" s="49">
        <f t="shared" si="1"/>
        <v>1398.3423023877142</v>
      </c>
      <c r="P22" s="49">
        <f t="shared" si="2"/>
        <v>152.32545238771422</v>
      </c>
      <c r="Q22" s="7"/>
    </row>
    <row r="23" spans="2:17" ht="29.25" customHeight="1" x14ac:dyDescent="0.35">
      <c r="B23" s="42">
        <f t="shared" si="3"/>
        <v>43287</v>
      </c>
      <c r="C23" s="51">
        <v>6389.83</v>
      </c>
      <c r="D23" s="49">
        <f t="shared" si="0"/>
        <v>1246.01685</v>
      </c>
      <c r="E23" s="51">
        <v>126.889813428</v>
      </c>
      <c r="F23" s="51">
        <v>0</v>
      </c>
      <c r="G23" s="51">
        <v>1219.5247742719998</v>
      </c>
      <c r="H23" s="51">
        <v>42.14835454671428</v>
      </c>
      <c r="I23" s="51">
        <v>10.513650800000001</v>
      </c>
      <c r="J23" s="51">
        <v>0</v>
      </c>
      <c r="K23" s="51">
        <v>0.17123728500000002</v>
      </c>
      <c r="L23" s="51">
        <v>0</v>
      </c>
      <c r="M23" s="51">
        <v>0</v>
      </c>
      <c r="N23" s="51">
        <v>0</v>
      </c>
      <c r="O23" s="49">
        <f t="shared" si="1"/>
        <v>1399.2478303317141</v>
      </c>
      <c r="P23" s="49">
        <f t="shared" si="2"/>
        <v>153.23098033171414</v>
      </c>
      <c r="Q23" s="7"/>
    </row>
    <row r="24" spans="2:17" ht="29.25" customHeight="1" x14ac:dyDescent="0.35">
      <c r="B24" s="41" t="s">
        <v>4</v>
      </c>
      <c r="C24" s="10"/>
      <c r="D24" s="50">
        <f t="shared" ref="D24:P24" si="4">SUM(D10:D23)</f>
        <v>17444.2359</v>
      </c>
      <c r="E24" s="50">
        <f t="shared" si="4"/>
        <v>1776.5988642360001</v>
      </c>
      <c r="F24" s="50">
        <f t="shared" si="4"/>
        <v>0</v>
      </c>
      <c r="G24" s="50">
        <f t="shared" si="4"/>
        <v>17266.788524752999</v>
      </c>
      <c r="H24" s="50">
        <f t="shared" si="4"/>
        <v>590.076963654</v>
      </c>
      <c r="I24" s="50">
        <f t="shared" si="4"/>
        <v>128.714899331</v>
      </c>
      <c r="J24" s="50">
        <f t="shared" si="4"/>
        <v>0</v>
      </c>
      <c r="K24" s="50">
        <f t="shared" si="4"/>
        <v>1.7408241900000005</v>
      </c>
      <c r="L24" s="50">
        <f t="shared" si="4"/>
        <v>0</v>
      </c>
      <c r="M24" s="50">
        <f t="shared" si="4"/>
        <v>0</v>
      </c>
      <c r="N24" s="50">
        <f t="shared" si="4"/>
        <v>0</v>
      </c>
      <c r="O24" s="50">
        <f t="shared" si="4"/>
        <v>19763.920076163999</v>
      </c>
      <c r="P24" s="50">
        <f t="shared" si="4"/>
        <v>2319.6841761639989</v>
      </c>
      <c r="Q24" s="7"/>
    </row>
    <row r="25" spans="2:17" ht="29.25" customHeight="1" x14ac:dyDescent="0.35">
      <c r="B25" s="41" t="s">
        <v>3</v>
      </c>
      <c r="C25" s="10"/>
      <c r="D25" s="50">
        <f t="shared" ref="D25:P25" si="5">AVERAGE(D10:D23)</f>
        <v>1246.01685</v>
      </c>
      <c r="E25" s="50">
        <f t="shared" si="5"/>
        <v>126.89991887400001</v>
      </c>
      <c r="F25" s="50">
        <f t="shared" si="5"/>
        <v>0</v>
      </c>
      <c r="G25" s="50">
        <f t="shared" si="5"/>
        <v>1233.342037482357</v>
      </c>
      <c r="H25" s="50">
        <f t="shared" si="5"/>
        <v>42.148354546714287</v>
      </c>
      <c r="I25" s="50">
        <f t="shared" si="5"/>
        <v>9.1939213807857136</v>
      </c>
      <c r="J25" s="50">
        <f t="shared" si="5"/>
        <v>0</v>
      </c>
      <c r="K25" s="50">
        <f t="shared" si="5"/>
        <v>0.12434458500000004</v>
      </c>
      <c r="L25" s="50">
        <f t="shared" si="5"/>
        <v>0</v>
      </c>
      <c r="M25" s="50">
        <f t="shared" si="5"/>
        <v>0</v>
      </c>
      <c r="N25" s="50">
        <f t="shared" si="5"/>
        <v>0</v>
      </c>
      <c r="O25" s="50">
        <f t="shared" si="5"/>
        <v>1411.7085768688571</v>
      </c>
      <c r="P25" s="50">
        <f t="shared" si="5"/>
        <v>165.69172686885707</v>
      </c>
      <c r="Q25" s="7"/>
    </row>
    <row r="26" spans="2:17" ht="16.5" customHeight="1" x14ac:dyDescent="0.3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8.75" x14ac:dyDescent="0.3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</row>
    <row r="28" spans="2:17" ht="18.75" x14ac:dyDescent="0.3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</row>
    <row r="29" spans="2:17" ht="18.75" x14ac:dyDescent="0.3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</row>
    <row r="30" spans="2:17" ht="18.75" x14ac:dyDescent="0.3"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2" t="s">
        <v>35</v>
      </c>
      <c r="O30" s="22"/>
      <c r="P30" s="22"/>
      <c r="Q30" s="5"/>
    </row>
    <row r="31" spans="2:17" ht="18.75" x14ac:dyDescent="0.3">
      <c r="B31" s="5"/>
      <c r="C31" s="1"/>
      <c r="D31" s="1"/>
      <c r="E31" s="1"/>
      <c r="F31" s="1"/>
      <c r="G31" s="1"/>
      <c r="H31" s="22"/>
      <c r="I31" s="22"/>
      <c r="J31" s="22"/>
      <c r="K31" s="22"/>
      <c r="L31" s="22"/>
      <c r="M31" s="22"/>
      <c r="N31" s="22"/>
      <c r="O31" s="22"/>
      <c r="P31" s="22"/>
      <c r="Q31" s="5"/>
    </row>
    <row r="32" spans="2:17" ht="18.75" x14ac:dyDescent="0.3">
      <c r="B32" s="5"/>
      <c r="C32" s="1"/>
      <c r="D32" s="1"/>
      <c r="E32" s="1"/>
      <c r="F32" s="1"/>
      <c r="G32" s="1"/>
      <c r="H32" s="22"/>
      <c r="I32" s="22"/>
      <c r="J32" s="22"/>
      <c r="K32" s="22"/>
      <c r="L32" s="22"/>
      <c r="M32" s="22"/>
      <c r="N32" s="22"/>
      <c r="O32" s="22"/>
      <c r="P32" s="22"/>
      <c r="Q32" s="1"/>
    </row>
    <row r="33" spans="2:17" ht="18.75" x14ac:dyDescent="0.3">
      <c r="B33" s="5" t="s">
        <v>41</v>
      </c>
      <c r="C33" s="1"/>
      <c r="D33" s="1"/>
      <c r="E33" s="1"/>
      <c r="F33" s="1"/>
      <c r="G33" s="1"/>
      <c r="H33" s="22"/>
      <c r="I33" s="22"/>
      <c r="J33" s="22"/>
      <c r="K33" s="22"/>
      <c r="L33" s="22"/>
      <c r="M33" s="22"/>
      <c r="N33" s="22"/>
      <c r="O33" s="22"/>
      <c r="P33" s="22"/>
      <c r="Q33" s="1"/>
    </row>
    <row r="34" spans="2:17" ht="18.75" x14ac:dyDescent="0.3">
      <c r="B34" s="5" t="s">
        <v>8</v>
      </c>
      <c r="N34" s="22" t="s">
        <v>10</v>
      </c>
    </row>
    <row r="35" spans="2:17" x14ac:dyDescent="0.25">
      <c r="B35" s="14"/>
    </row>
    <row r="36" spans="2:17" x14ac:dyDescent="0.25">
      <c r="B36" s="14"/>
    </row>
    <row r="37" spans="2:17" x14ac:dyDescent="0.25">
      <c r="B37" s="14"/>
    </row>
  </sheetData>
  <pageMargins left="0.7" right="0.95" top="0.75" bottom="0.75" header="0.3" footer="0.3"/>
  <pageSetup paperSize="9" scale="40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opLeftCell="G9" zoomScale="55" zoomScaleNormal="55" workbookViewId="0">
      <selection activeCell="B10" sqref="B10:P25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34.570312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</cols>
  <sheetData>
    <row r="1" spans="1:22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22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58"/>
      <c r="M2" s="84"/>
      <c r="N2" s="85"/>
      <c r="O2" s="85"/>
      <c r="P2" s="85"/>
    </row>
    <row r="3" spans="1:22" x14ac:dyDescent="0.4">
      <c r="B3" s="45" t="s">
        <v>52</v>
      </c>
      <c r="C3" s="1"/>
      <c r="D3" s="74"/>
      <c r="E3" s="85"/>
      <c r="F3" s="8"/>
      <c r="G3" s="8"/>
      <c r="H3" s="8"/>
      <c r="I3" s="8"/>
      <c r="J3" s="8"/>
      <c r="K3" s="85"/>
      <c r="L3" s="85"/>
      <c r="M3" s="8"/>
      <c r="N3" s="8"/>
      <c r="O3" s="8"/>
      <c r="P3" s="85"/>
    </row>
    <row r="4" spans="1:22" ht="22.5" customHeight="1" x14ac:dyDescent="0.45">
      <c r="B4" s="46" t="s">
        <v>13</v>
      </c>
      <c r="C4" s="17"/>
      <c r="D4" s="17"/>
      <c r="E4" s="15"/>
      <c r="F4" s="15"/>
      <c r="G4" s="47" t="s">
        <v>228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22" x14ac:dyDescent="0.4">
      <c r="B5" s="45" t="s">
        <v>50</v>
      </c>
      <c r="C5" s="1"/>
      <c r="D5" s="157"/>
      <c r="E5" s="158"/>
      <c r="F5" s="11"/>
      <c r="G5" s="11"/>
      <c r="H5" s="100"/>
      <c r="I5" s="100"/>
      <c r="J5" s="11"/>
      <c r="K5" s="86">
        <v>13879.49</v>
      </c>
      <c r="L5" s="181">
        <f>K5*18/100</f>
        <v>2498.3081999999999</v>
      </c>
      <c r="M5" s="2"/>
      <c r="N5" s="2"/>
      <c r="O5" s="2"/>
      <c r="P5" s="2"/>
      <c r="Q5" s="149"/>
    </row>
    <row r="6" spans="1:22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22" x14ac:dyDescent="0.4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22" s="33" customFormat="1" ht="126" customHeight="1" x14ac:dyDescent="0.25">
      <c r="B8" s="34" t="s">
        <v>21</v>
      </c>
      <c r="C8" s="164" t="s">
        <v>229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22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22" ht="29.25" customHeight="1" x14ac:dyDescent="0.4">
      <c r="B10" s="132">
        <v>44408</v>
      </c>
      <c r="C10" s="108">
        <v>13879.49</v>
      </c>
      <c r="D10" s="108">
        <v>2498.3081999999999</v>
      </c>
      <c r="E10" s="108">
        <v>4283.2278327310005</v>
      </c>
      <c r="F10" s="108">
        <v>0</v>
      </c>
      <c r="G10" s="108">
        <v>2216.8534873099998</v>
      </c>
      <c r="H10" s="178">
        <v>3.0614367428571581</v>
      </c>
      <c r="I10" s="108">
        <v>60.266216973000013</v>
      </c>
      <c r="J10" s="108">
        <v>0</v>
      </c>
      <c r="K10" s="108">
        <v>1.192100277</v>
      </c>
      <c r="L10" s="108">
        <v>0</v>
      </c>
      <c r="M10" s="108">
        <v>0</v>
      </c>
      <c r="N10" s="108">
        <v>0</v>
      </c>
      <c r="O10" s="179">
        <f t="shared" ref="O10" si="0">SUM(E10:N10)</f>
        <v>6564.601074033857</v>
      </c>
      <c r="P10" s="179">
        <f t="shared" ref="P10:P11" si="1">O10-D10</f>
        <v>4066.2928740338571</v>
      </c>
      <c r="Q10" s="155">
        <f>ROUND((O10/C10%),4)</f>
        <v>47.2971</v>
      </c>
      <c r="R10" s="148">
        <f t="shared" ref="R10:R23" si="2">(O10*10^7)/10^5</f>
        <v>656460.10740338569</v>
      </c>
      <c r="S10">
        <v>57.275570373000015</v>
      </c>
      <c r="T10" t="b">
        <f>I10=S10</f>
        <v>0</v>
      </c>
      <c r="U10">
        <v>1.192100277</v>
      </c>
      <c r="V10" t="b">
        <f>U10=K10</f>
        <v>1</v>
      </c>
    </row>
    <row r="11" spans="1:22" ht="29.25" customHeight="1" x14ac:dyDescent="0.4">
      <c r="B11" s="132">
        <f>B10+1</f>
        <v>44409</v>
      </c>
      <c r="C11" s="108">
        <v>13879.49</v>
      </c>
      <c r="D11" s="108">
        <v>2498.3081999999999</v>
      </c>
      <c r="E11" s="108">
        <v>4283.2203655050007</v>
      </c>
      <c r="F11" s="108">
        <v>0</v>
      </c>
      <c r="G11" s="108">
        <v>2217.0705522789999</v>
      </c>
      <c r="H11" s="178">
        <v>3.0614367428571581</v>
      </c>
      <c r="I11" s="108">
        <v>59.73363697300001</v>
      </c>
      <c r="J11" s="108">
        <v>0</v>
      </c>
      <c r="K11" s="108">
        <v>2.2666002769999998</v>
      </c>
      <c r="L11" s="108">
        <v>0</v>
      </c>
      <c r="M11" s="108">
        <v>0</v>
      </c>
      <c r="N11" s="108">
        <v>0</v>
      </c>
      <c r="O11" s="179">
        <f t="shared" ref="O11" si="3">SUM(E11:N11)</f>
        <v>6565.3525917768584</v>
      </c>
      <c r="P11" s="179">
        <f t="shared" si="1"/>
        <v>4067.0443917768584</v>
      </c>
      <c r="Q11" s="155">
        <f>ROUND((O11/C11%),4)</f>
        <v>47.302500000000002</v>
      </c>
      <c r="R11" s="148">
        <f t="shared" si="2"/>
        <v>656535.25917768583</v>
      </c>
      <c r="S11">
        <v>56.742990373000012</v>
      </c>
      <c r="T11" t="b">
        <f t="shared" ref="T11:T23" si="4">I11=S11</f>
        <v>0</v>
      </c>
      <c r="U11">
        <v>2.2666002769999998</v>
      </c>
      <c r="V11" t="b">
        <f>U11=K11</f>
        <v>1</v>
      </c>
    </row>
    <row r="12" spans="1:22" ht="29.25" customHeight="1" x14ac:dyDescent="0.4">
      <c r="B12" s="132">
        <f t="shared" ref="B12:B23" si="5">B11+1</f>
        <v>44410</v>
      </c>
      <c r="C12" s="108">
        <v>13879.49</v>
      </c>
      <c r="D12" s="108">
        <v>2498.3081999999999</v>
      </c>
      <c r="E12" s="108">
        <v>3615.9121482789992</v>
      </c>
      <c r="F12" s="108">
        <v>0</v>
      </c>
      <c r="G12" s="108">
        <v>2621.5376737880006</v>
      </c>
      <c r="H12" s="178">
        <v>3.0614367428571581</v>
      </c>
      <c r="I12" s="108">
        <v>55.971058173000017</v>
      </c>
      <c r="J12" s="108">
        <v>0</v>
      </c>
      <c r="K12" s="108">
        <v>6.2624777000000006E-2</v>
      </c>
      <c r="L12" s="108">
        <v>0</v>
      </c>
      <c r="M12" s="108">
        <v>0</v>
      </c>
      <c r="N12" s="108">
        <v>0</v>
      </c>
      <c r="O12" s="179">
        <f t="shared" ref="O12" si="6">SUM(E12:N12)</f>
        <v>6296.5449417598556</v>
      </c>
      <c r="P12" s="179">
        <f t="shared" ref="P12" si="7">O12-D12</f>
        <v>3798.2367417598557</v>
      </c>
      <c r="Q12" s="155">
        <f t="shared" ref="Q12:Q22" si="8">ROUND((O12/C12%),4)</f>
        <v>45.3658</v>
      </c>
      <c r="R12" s="148">
        <f t="shared" si="2"/>
        <v>629654.49417598557</v>
      </c>
      <c r="S12">
        <v>54.463749373000013</v>
      </c>
      <c r="T12" t="b">
        <f t="shared" si="4"/>
        <v>0</v>
      </c>
      <c r="U12">
        <v>6.2624777000000006E-2</v>
      </c>
      <c r="V12" t="b">
        <f t="shared" ref="V12:V23" si="9">U12=K12</f>
        <v>1</v>
      </c>
    </row>
    <row r="13" spans="1:22" ht="29.25" customHeight="1" x14ac:dyDescent="0.4">
      <c r="B13" s="132">
        <f t="shared" si="5"/>
        <v>44411</v>
      </c>
      <c r="C13" s="108">
        <v>13879.49</v>
      </c>
      <c r="D13" s="108">
        <v>2498.3081999999999</v>
      </c>
      <c r="E13" s="108">
        <v>3765.9046810539994</v>
      </c>
      <c r="F13" s="108">
        <v>0</v>
      </c>
      <c r="G13" s="108">
        <v>2419.805479573</v>
      </c>
      <c r="H13" s="178">
        <v>3.0614367428571581</v>
      </c>
      <c r="I13" s="108">
        <v>58.739033673000016</v>
      </c>
      <c r="J13" s="108">
        <v>0</v>
      </c>
      <c r="K13" s="108">
        <v>0.49250748200000005</v>
      </c>
      <c r="L13" s="108">
        <v>0</v>
      </c>
      <c r="M13" s="108">
        <v>0</v>
      </c>
      <c r="N13" s="108">
        <v>0</v>
      </c>
      <c r="O13" s="179">
        <f t="shared" ref="O13" si="10">SUM(E13:N13)</f>
        <v>6248.0031385248567</v>
      </c>
      <c r="P13" s="179">
        <f t="shared" ref="P13" si="11">O13-D13</f>
        <v>3749.6949385248568</v>
      </c>
      <c r="Q13" s="155">
        <f t="shared" si="8"/>
        <v>45.016100000000002</v>
      </c>
      <c r="R13" s="148">
        <f t="shared" si="2"/>
        <v>624800.31385248562</v>
      </c>
      <c r="S13">
        <v>55.586724873000016</v>
      </c>
      <c r="T13" t="b">
        <f t="shared" si="4"/>
        <v>0</v>
      </c>
      <c r="U13">
        <v>0.49250748200000005</v>
      </c>
      <c r="V13" t="b">
        <f t="shared" si="9"/>
        <v>1</v>
      </c>
    </row>
    <row r="14" spans="1:22" ht="29.25" customHeight="1" x14ac:dyDescent="0.4">
      <c r="B14" s="132">
        <f t="shared" si="5"/>
        <v>44412</v>
      </c>
      <c r="C14" s="108">
        <v>13879.49</v>
      </c>
      <c r="D14" s="108">
        <v>2498.3081999999999</v>
      </c>
      <c r="E14" s="108">
        <v>3736.8972138289992</v>
      </c>
      <c r="F14" s="108">
        <v>0</v>
      </c>
      <c r="G14" s="108">
        <v>2420.1360759300005</v>
      </c>
      <c r="H14" s="178">
        <v>3.0614367428571581</v>
      </c>
      <c r="I14" s="108">
        <v>57.006499045000012</v>
      </c>
      <c r="J14" s="108">
        <v>0</v>
      </c>
      <c r="K14" s="108">
        <v>0.99206445899999995</v>
      </c>
      <c r="L14" s="108">
        <v>0</v>
      </c>
      <c r="M14" s="108">
        <v>0</v>
      </c>
      <c r="N14" s="108">
        <v>0</v>
      </c>
      <c r="O14" s="179">
        <f t="shared" ref="O14" si="12">SUM(E14:N14)</f>
        <v>6218.0932900058569</v>
      </c>
      <c r="P14" s="179">
        <f t="shared" ref="P14" si="13">O14-D14</f>
        <v>3719.785090005857</v>
      </c>
      <c r="Q14" s="155">
        <f t="shared" si="8"/>
        <v>44.800600000000003</v>
      </c>
      <c r="R14" s="148">
        <f t="shared" si="2"/>
        <v>621809.32900058571</v>
      </c>
      <c r="S14">
        <v>55.49419604500001</v>
      </c>
      <c r="T14" t="b">
        <f t="shared" si="4"/>
        <v>0</v>
      </c>
      <c r="U14">
        <v>0.99206445899999995</v>
      </c>
      <c r="V14" t="b">
        <f t="shared" si="9"/>
        <v>1</v>
      </c>
    </row>
    <row r="15" spans="1:22" ht="27.75" customHeight="1" x14ac:dyDescent="0.4">
      <c r="A15" s="90"/>
      <c r="B15" s="132">
        <f t="shared" si="5"/>
        <v>44413</v>
      </c>
      <c r="C15" s="108">
        <v>13879.49</v>
      </c>
      <c r="D15" s="108">
        <v>2498.3081999999999</v>
      </c>
      <c r="E15" s="108">
        <v>3780.8897466019998</v>
      </c>
      <c r="F15" s="108">
        <v>0</v>
      </c>
      <c r="G15" s="108">
        <v>2319.7403429410006</v>
      </c>
      <c r="H15" s="178">
        <v>3.0614367428571581</v>
      </c>
      <c r="I15" s="108">
        <v>62.317866645000009</v>
      </c>
      <c r="J15" s="108">
        <v>0</v>
      </c>
      <c r="K15" s="108">
        <v>0.76943060699999999</v>
      </c>
      <c r="L15" s="108">
        <v>0</v>
      </c>
      <c r="M15" s="108">
        <v>0</v>
      </c>
      <c r="N15" s="108">
        <v>0</v>
      </c>
      <c r="O15" s="179">
        <f t="shared" ref="O15" si="14">SUM(E15:N15)</f>
        <v>6166.7788235378575</v>
      </c>
      <c r="P15" s="179">
        <f t="shared" ref="P15" si="15">O15-D15</f>
        <v>3668.4706235378576</v>
      </c>
      <c r="Q15" s="155">
        <f t="shared" si="8"/>
        <v>44.430900000000001</v>
      </c>
      <c r="R15" s="148">
        <f t="shared" si="2"/>
        <v>616677.8823537858</v>
      </c>
      <c r="S15">
        <v>60.459969445000013</v>
      </c>
      <c r="T15" t="b">
        <f t="shared" si="4"/>
        <v>0</v>
      </c>
      <c r="U15">
        <v>0.76943060699999999</v>
      </c>
      <c r="V15" t="b">
        <f t="shared" si="9"/>
        <v>1</v>
      </c>
    </row>
    <row r="16" spans="1:22" ht="29.25" customHeight="1" x14ac:dyDescent="0.4">
      <c r="A16" s="90"/>
      <c r="B16" s="132">
        <f t="shared" si="5"/>
        <v>44414</v>
      </c>
      <c r="C16" s="108">
        <v>13879.49</v>
      </c>
      <c r="D16" s="108">
        <v>2498.3081999999999</v>
      </c>
      <c r="E16" s="108">
        <v>3705.8822793770005</v>
      </c>
      <c r="F16" s="108">
        <v>0</v>
      </c>
      <c r="G16" s="108">
        <v>2168.4829930039996</v>
      </c>
      <c r="H16" s="178">
        <v>3.0614367428571581</v>
      </c>
      <c r="I16" s="108">
        <v>66.734794145000009</v>
      </c>
      <c r="J16" s="108">
        <v>0</v>
      </c>
      <c r="K16" s="108">
        <v>1.597266136</v>
      </c>
      <c r="L16" s="108">
        <v>0</v>
      </c>
      <c r="M16" s="108">
        <v>0</v>
      </c>
      <c r="N16" s="108">
        <v>0</v>
      </c>
      <c r="O16" s="179">
        <f t="shared" ref="O16" si="16">SUM(E16:N16)</f>
        <v>5945.758769404857</v>
      </c>
      <c r="P16" s="179">
        <f t="shared" ref="P16" si="17">O16-D16</f>
        <v>3447.4505694048571</v>
      </c>
      <c r="Q16" s="155">
        <f t="shared" si="8"/>
        <v>42.838500000000003</v>
      </c>
      <c r="R16" s="148">
        <f t="shared" si="2"/>
        <v>594575.87694048567</v>
      </c>
      <c r="S16">
        <v>64.25790274500001</v>
      </c>
      <c r="T16" t="b">
        <f t="shared" si="4"/>
        <v>0</v>
      </c>
      <c r="U16">
        <v>1.597266136</v>
      </c>
      <c r="V16" t="b">
        <f t="shared" si="9"/>
        <v>1</v>
      </c>
    </row>
    <row r="17" spans="1:22" ht="29.25" customHeight="1" x14ac:dyDescent="0.4">
      <c r="A17" s="90"/>
      <c r="B17" s="132">
        <f t="shared" si="5"/>
        <v>44415</v>
      </c>
      <c r="C17" s="108">
        <v>13879.49</v>
      </c>
      <c r="D17" s="108">
        <v>2498.3081999999999</v>
      </c>
      <c r="E17" s="108">
        <v>3805.8748121520002</v>
      </c>
      <c r="F17" s="108">
        <v>0</v>
      </c>
      <c r="G17" s="108">
        <v>2168.6950576719992</v>
      </c>
      <c r="H17" s="178">
        <v>3.0614367428571581</v>
      </c>
      <c r="I17" s="108">
        <v>70.414566545000014</v>
      </c>
      <c r="J17" s="108">
        <v>0</v>
      </c>
      <c r="K17" s="108">
        <v>3.9353556409999997</v>
      </c>
      <c r="L17" s="108">
        <v>0</v>
      </c>
      <c r="M17" s="108">
        <v>0</v>
      </c>
      <c r="N17" s="108">
        <v>0</v>
      </c>
      <c r="O17" s="179">
        <f t="shared" ref="O17:O19" si="18">SUM(E17:N17)</f>
        <v>6051.9812287528557</v>
      </c>
      <c r="P17" s="179">
        <f t="shared" ref="P17:P19" si="19">O17-D17</f>
        <v>3553.6730287528558</v>
      </c>
      <c r="Q17" s="155">
        <f t="shared" si="8"/>
        <v>43.6038</v>
      </c>
      <c r="R17" s="148">
        <f t="shared" si="2"/>
        <v>605198.12287528557</v>
      </c>
      <c r="S17">
        <v>66.228841145000018</v>
      </c>
      <c r="T17" t="b">
        <f t="shared" si="4"/>
        <v>0</v>
      </c>
      <c r="U17">
        <v>3.9353556409999997</v>
      </c>
      <c r="V17" t="b">
        <f t="shared" si="9"/>
        <v>1</v>
      </c>
    </row>
    <row r="18" spans="1:22" ht="29.25" customHeight="1" x14ac:dyDescent="0.4">
      <c r="A18" s="90"/>
      <c r="B18" s="132">
        <f t="shared" si="5"/>
        <v>44416</v>
      </c>
      <c r="C18" s="108">
        <v>13879.49</v>
      </c>
      <c r="D18" s="108">
        <v>2498.3081999999999</v>
      </c>
      <c r="E18" s="108">
        <v>3805.867344926</v>
      </c>
      <c r="F18" s="108">
        <v>0</v>
      </c>
      <c r="G18" s="108">
        <v>2168.9071223400001</v>
      </c>
      <c r="H18" s="178">
        <v>3.0614367428571581</v>
      </c>
      <c r="I18" s="108">
        <v>70.027616545000015</v>
      </c>
      <c r="J18" s="108">
        <v>0</v>
      </c>
      <c r="K18" s="108">
        <v>3.9353556409999997</v>
      </c>
      <c r="L18" s="108">
        <v>0</v>
      </c>
      <c r="M18" s="108">
        <v>0</v>
      </c>
      <c r="N18" s="108">
        <v>0</v>
      </c>
      <c r="O18" s="179">
        <f t="shared" si="18"/>
        <v>6051.7988761948573</v>
      </c>
      <c r="P18" s="179">
        <f t="shared" si="19"/>
        <v>3553.4906761948573</v>
      </c>
      <c r="Q18" s="155">
        <f t="shared" si="8"/>
        <v>43.602499999999999</v>
      </c>
      <c r="R18" s="148">
        <f t="shared" si="2"/>
        <v>605179.88761948573</v>
      </c>
      <c r="S18">
        <v>65.841891145000005</v>
      </c>
      <c r="T18" t="b">
        <f t="shared" si="4"/>
        <v>0</v>
      </c>
      <c r="U18">
        <v>3.9353556409999997</v>
      </c>
      <c r="V18" t="b">
        <f t="shared" si="9"/>
        <v>1</v>
      </c>
    </row>
    <row r="19" spans="1:22" ht="29.25" customHeight="1" x14ac:dyDescent="0.4">
      <c r="A19" s="90"/>
      <c r="B19" s="132">
        <f t="shared" si="5"/>
        <v>44417</v>
      </c>
      <c r="C19" s="108">
        <v>13879.49</v>
      </c>
      <c r="D19" s="108">
        <v>2498.3081999999999</v>
      </c>
      <c r="E19" s="108">
        <v>3820.8688776989998</v>
      </c>
      <c r="F19" s="108">
        <v>0</v>
      </c>
      <c r="G19" s="108">
        <v>2261.541640291</v>
      </c>
      <c r="H19" s="178">
        <v>3.0614367428571581</v>
      </c>
      <c r="I19" s="108">
        <v>77.032845806000012</v>
      </c>
      <c r="J19" s="108">
        <v>0</v>
      </c>
      <c r="K19" s="108">
        <v>0.448842458</v>
      </c>
      <c r="L19" s="108">
        <v>0</v>
      </c>
      <c r="M19" s="108">
        <v>0</v>
      </c>
      <c r="N19" s="108">
        <v>0</v>
      </c>
      <c r="O19" s="179">
        <f t="shared" si="18"/>
        <v>6162.9536429968575</v>
      </c>
      <c r="P19" s="179">
        <f t="shared" si="19"/>
        <v>3664.6454429968576</v>
      </c>
      <c r="Q19" s="155">
        <f t="shared" si="8"/>
        <v>44.403300000000002</v>
      </c>
      <c r="R19" s="148">
        <f t="shared" si="2"/>
        <v>616295.36429968569</v>
      </c>
      <c r="S19">
        <v>74.439726206000017</v>
      </c>
      <c r="T19" t="b">
        <f t="shared" si="4"/>
        <v>0</v>
      </c>
      <c r="U19">
        <v>0.448842458</v>
      </c>
      <c r="V19" t="b">
        <f t="shared" si="9"/>
        <v>1</v>
      </c>
    </row>
    <row r="20" spans="1:22" ht="29.25" customHeight="1" x14ac:dyDescent="0.4">
      <c r="A20" s="90"/>
      <c r="B20" s="132">
        <f t="shared" si="5"/>
        <v>44418</v>
      </c>
      <c r="C20" s="108">
        <v>13879.49</v>
      </c>
      <c r="D20" s="108">
        <v>2498.3081999999999</v>
      </c>
      <c r="E20" s="108">
        <v>3740.8614104729995</v>
      </c>
      <c r="F20" s="108">
        <v>0</v>
      </c>
      <c r="G20" s="108">
        <v>2261.968378209001</v>
      </c>
      <c r="H20" s="178">
        <v>3.0614367428571581</v>
      </c>
      <c r="I20" s="108">
        <v>77.862951844999998</v>
      </c>
      <c r="J20" s="108">
        <v>0</v>
      </c>
      <c r="K20" s="108">
        <v>5.0186209579999996</v>
      </c>
      <c r="L20" s="108">
        <v>0</v>
      </c>
      <c r="M20" s="108">
        <v>0</v>
      </c>
      <c r="N20" s="108">
        <v>0</v>
      </c>
      <c r="O20" s="179">
        <f t="shared" ref="O20:O23" si="20">SUM(E20:N20)</f>
        <v>6088.7727982278566</v>
      </c>
      <c r="P20" s="179">
        <f t="shared" ref="P20:P23" si="21">O20-D20</f>
        <v>3590.4645982278566</v>
      </c>
      <c r="Q20" s="155">
        <f t="shared" si="8"/>
        <v>43.868899999999996</v>
      </c>
      <c r="R20" s="148">
        <f t="shared" si="2"/>
        <v>608877.27982278564</v>
      </c>
      <c r="S20">
        <v>73.795338045000008</v>
      </c>
      <c r="T20" t="b">
        <f t="shared" si="4"/>
        <v>0</v>
      </c>
      <c r="U20">
        <v>5.0186209579999996</v>
      </c>
      <c r="V20" t="b">
        <f t="shared" si="9"/>
        <v>1</v>
      </c>
    </row>
    <row r="21" spans="1:22" ht="29.25" customHeight="1" x14ac:dyDescent="0.4">
      <c r="A21" s="90"/>
      <c r="B21" s="132">
        <f t="shared" si="5"/>
        <v>44419</v>
      </c>
      <c r="C21" s="108">
        <v>13879.49</v>
      </c>
      <c r="D21" s="108">
        <v>2498.3081999999999</v>
      </c>
      <c r="E21" s="108">
        <v>3803.1546932479996</v>
      </c>
      <c r="F21" s="108">
        <v>0</v>
      </c>
      <c r="G21" s="108">
        <v>2161.3326306820009</v>
      </c>
      <c r="H21" s="178">
        <v>3.0614367428571581</v>
      </c>
      <c r="I21" s="108">
        <v>78.777814802000009</v>
      </c>
      <c r="J21" s="108">
        <v>0</v>
      </c>
      <c r="K21" s="108">
        <v>3.0773932070000001</v>
      </c>
      <c r="L21" s="108">
        <v>0</v>
      </c>
      <c r="M21" s="108">
        <v>0</v>
      </c>
      <c r="N21" s="108">
        <v>0</v>
      </c>
      <c r="O21" s="179">
        <f t="shared" si="20"/>
        <v>6049.4039686818569</v>
      </c>
      <c r="P21" s="179">
        <f t="shared" si="21"/>
        <v>3551.095768681857</v>
      </c>
      <c r="Q21" s="155">
        <f>ROUND((O21/C21%),4)</f>
        <v>43.5852</v>
      </c>
      <c r="R21" s="148">
        <f t="shared" si="2"/>
        <v>604940.39686818561</v>
      </c>
      <c r="S21">
        <v>73.703965802000013</v>
      </c>
      <c r="T21" t="b">
        <f t="shared" si="4"/>
        <v>0</v>
      </c>
      <c r="U21">
        <v>3.0773932070000001</v>
      </c>
      <c r="V21" t="b">
        <f t="shared" si="9"/>
        <v>1</v>
      </c>
    </row>
    <row r="22" spans="1:22" ht="29.25" customHeight="1" x14ac:dyDescent="0.4">
      <c r="A22" s="90"/>
      <c r="B22" s="132">
        <f t="shared" si="5"/>
        <v>44420</v>
      </c>
      <c r="C22" s="108">
        <v>13879.49</v>
      </c>
      <c r="D22" s="108">
        <v>2498.3081999999999</v>
      </c>
      <c r="E22" s="108">
        <v>3835.846476023999</v>
      </c>
      <c r="F22" s="108">
        <v>0</v>
      </c>
      <c r="G22" s="108">
        <v>2262.3939149149996</v>
      </c>
      <c r="H22" s="178">
        <v>3.0614367428571581</v>
      </c>
      <c r="I22" s="108">
        <v>78.664152723000015</v>
      </c>
      <c r="J22" s="108">
        <v>0</v>
      </c>
      <c r="K22" s="108">
        <v>1.955991805</v>
      </c>
      <c r="L22" s="108">
        <v>0</v>
      </c>
      <c r="M22" s="108">
        <v>0</v>
      </c>
      <c r="N22" s="108">
        <v>0</v>
      </c>
      <c r="O22" s="179">
        <f t="shared" si="20"/>
        <v>6181.921972209856</v>
      </c>
      <c r="P22" s="179">
        <f t="shared" si="21"/>
        <v>3683.6137722098561</v>
      </c>
      <c r="Q22" s="155">
        <f t="shared" si="8"/>
        <v>44.54</v>
      </c>
      <c r="R22" s="148">
        <f t="shared" si="2"/>
        <v>618192.19722098554</v>
      </c>
      <c r="S22">
        <v>74.192409523000009</v>
      </c>
      <c r="T22" t="b">
        <f t="shared" si="4"/>
        <v>0</v>
      </c>
      <c r="U22">
        <v>1.955991805</v>
      </c>
      <c r="V22" t="b">
        <f t="shared" si="9"/>
        <v>1</v>
      </c>
    </row>
    <row r="23" spans="1:22" ht="29.25" customHeight="1" x14ac:dyDescent="0.4">
      <c r="A23" s="90"/>
      <c r="B23" s="132">
        <f t="shared" si="5"/>
        <v>44421</v>
      </c>
      <c r="C23" s="108">
        <v>13879.49</v>
      </c>
      <c r="D23" s="108">
        <v>2498.3081999999999</v>
      </c>
      <c r="E23" s="108">
        <v>3090.139758797</v>
      </c>
      <c r="F23" s="108">
        <v>0</v>
      </c>
      <c r="G23" s="108">
        <v>2969.5629630499998</v>
      </c>
      <c r="H23" s="178">
        <v>3.0614367428571581</v>
      </c>
      <c r="I23" s="108">
        <v>80.03014064700001</v>
      </c>
      <c r="J23" s="108">
        <v>0</v>
      </c>
      <c r="K23" s="108">
        <v>2.7849902170000003</v>
      </c>
      <c r="L23" s="108">
        <v>0</v>
      </c>
      <c r="M23" s="108">
        <v>0</v>
      </c>
      <c r="N23" s="108">
        <v>0</v>
      </c>
      <c r="O23" s="179">
        <f t="shared" si="20"/>
        <v>6145.5792894538563</v>
      </c>
      <c r="P23" s="179">
        <f t="shared" si="21"/>
        <v>3647.2710894538563</v>
      </c>
      <c r="Q23" s="155">
        <f>ROUND((O23/C23%),4)</f>
        <v>44.278100000000002</v>
      </c>
      <c r="R23" s="148">
        <f t="shared" si="2"/>
        <v>614557.92894538562</v>
      </c>
      <c r="S23">
        <v>73.106797447000019</v>
      </c>
      <c r="T23" t="b">
        <f t="shared" si="4"/>
        <v>0</v>
      </c>
      <c r="U23">
        <v>2.7849902170000003</v>
      </c>
      <c r="V23" t="b">
        <f t="shared" si="9"/>
        <v>1</v>
      </c>
    </row>
    <row r="24" spans="1:22" ht="29.25" customHeight="1" x14ac:dyDescent="0.4">
      <c r="A24" s="90"/>
      <c r="B24" s="132" t="s">
        <v>4</v>
      </c>
      <c r="C24" s="108">
        <v>0</v>
      </c>
      <c r="D24" s="108">
        <f>SUM(D10:D23)</f>
        <v>34976.3148</v>
      </c>
      <c r="E24" s="108">
        <f>SUM(E10:E23)</f>
        <v>53074.547640696001</v>
      </c>
      <c r="F24" s="108">
        <f>SUM(F10:F23)</f>
        <v>0</v>
      </c>
      <c r="G24" s="108">
        <f>SUM(G10:G23)</f>
        <v>32638.028311984002</v>
      </c>
      <c r="H24" s="108">
        <f>SUM(H10:H23)</f>
        <v>42.860114400000221</v>
      </c>
      <c r="I24" s="108">
        <f t="shared" ref="I24:O24" si="22">SUM(I10:I23)</f>
        <v>953.57919454000023</v>
      </c>
      <c r="J24" s="108">
        <f t="shared" si="22"/>
        <v>0</v>
      </c>
      <c r="K24" s="108">
        <f t="shared" si="22"/>
        <v>28.529143942000001</v>
      </c>
      <c r="L24" s="108">
        <f t="shared" si="22"/>
        <v>0</v>
      </c>
      <c r="M24" s="108">
        <f t="shared" si="22"/>
        <v>0</v>
      </c>
      <c r="N24" s="108">
        <f t="shared" si="22"/>
        <v>0</v>
      </c>
      <c r="O24" s="179">
        <f t="shared" si="22"/>
        <v>86737.544405561988</v>
      </c>
      <c r="P24" s="179">
        <f>SUM(P10:P23)</f>
        <v>51761.229605562003</v>
      </c>
      <c r="Q24" s="155"/>
    </row>
    <row r="25" spans="1:22" ht="29.25" customHeight="1" x14ac:dyDescent="0.4">
      <c r="A25" s="90"/>
      <c r="B25" s="132" t="s">
        <v>3</v>
      </c>
      <c r="C25" s="108"/>
      <c r="D25" s="108">
        <f>AVERAGE(D10:D23)</f>
        <v>2498.3081999999999</v>
      </c>
      <c r="E25" s="108">
        <f>AVERAGE(E10:E23)</f>
        <v>3791.0391171925717</v>
      </c>
      <c r="F25" s="108">
        <v>0</v>
      </c>
      <c r="G25" s="108">
        <f>AVERAGE(G10:G23)</f>
        <v>2331.2877365702857</v>
      </c>
      <c r="H25" s="108">
        <f t="shared" ref="H25:P25" si="23">AVERAGE(H10:H23)</f>
        <v>3.0614367428571585</v>
      </c>
      <c r="I25" s="108">
        <f t="shared" si="23"/>
        <v>68.11279961000001</v>
      </c>
      <c r="J25" s="108">
        <v>0</v>
      </c>
      <c r="K25" s="108">
        <f t="shared" si="23"/>
        <v>2.037795995857143</v>
      </c>
      <c r="L25" s="108">
        <f t="shared" si="23"/>
        <v>0</v>
      </c>
      <c r="M25" s="108">
        <f t="shared" si="23"/>
        <v>0</v>
      </c>
      <c r="N25" s="108">
        <f t="shared" si="23"/>
        <v>0</v>
      </c>
      <c r="O25" s="180">
        <f t="shared" si="23"/>
        <v>6195.5388861115707</v>
      </c>
      <c r="P25" s="180">
        <f t="shared" si="23"/>
        <v>3697.2306861115717</v>
      </c>
      <c r="Q25" s="155"/>
    </row>
    <row r="26" spans="1:22" x14ac:dyDescent="0.4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22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56"/>
    </row>
    <row r="28" spans="1:22" ht="27" thickBot="1" x14ac:dyDescent="0.45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89" t="s">
        <v>225</v>
      </c>
      <c r="L28" s="189" t="s">
        <v>224</v>
      </c>
      <c r="M28" s="1"/>
      <c r="N28" s="1"/>
      <c r="O28" s="1"/>
      <c r="P28" s="1"/>
      <c r="Q28" s="156"/>
    </row>
    <row r="29" spans="1:22" ht="27" thickBot="1" x14ac:dyDescent="0.45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85">
        <v>558289229.74000001</v>
      </c>
      <c r="L29" s="190">
        <v>27849902.170000002</v>
      </c>
      <c r="M29" s="1"/>
      <c r="N29" s="1"/>
      <c r="O29" s="1"/>
      <c r="P29" s="1"/>
      <c r="Q29" s="156"/>
    </row>
    <row r="30" spans="1:22" x14ac:dyDescent="0.4">
      <c r="B30" s="5"/>
      <c r="C30" s="1"/>
      <c r="D30" s="1"/>
      <c r="E30" s="1"/>
      <c r="F30" s="1"/>
      <c r="G30" s="1"/>
      <c r="H30" s="1"/>
      <c r="I30" s="1"/>
      <c r="J30" s="1"/>
      <c r="K30" s="186">
        <v>122458842</v>
      </c>
      <c r="L30" s="244"/>
      <c r="M30" s="1"/>
      <c r="N30" s="22" t="s">
        <v>35</v>
      </c>
      <c r="O30" s="22"/>
      <c r="P30" s="22"/>
      <c r="Q30" s="156"/>
    </row>
    <row r="31" spans="1:22" x14ac:dyDescent="0.4">
      <c r="B31" s="5"/>
      <c r="C31" s="1"/>
      <c r="D31" s="74"/>
      <c r="E31" s="1"/>
      <c r="F31" s="1"/>
      <c r="G31" s="1"/>
      <c r="H31" s="22"/>
      <c r="I31" s="22"/>
      <c r="J31" s="22"/>
      <c r="K31" s="186">
        <v>-1430929</v>
      </c>
      <c r="L31" s="244"/>
      <c r="M31" s="22"/>
      <c r="N31" s="22"/>
      <c r="O31" s="22"/>
      <c r="P31" s="22"/>
      <c r="Q31" s="156"/>
    </row>
    <row r="32" spans="1:22" ht="27" thickBot="1" x14ac:dyDescent="0.45">
      <c r="B32" s="5"/>
      <c r="C32" s="1"/>
      <c r="D32" s="74"/>
      <c r="E32" s="1"/>
      <c r="F32" s="1"/>
      <c r="G32" s="1"/>
      <c r="H32" s="22"/>
      <c r="I32" s="22"/>
      <c r="J32" s="22"/>
      <c r="K32" s="187">
        <v>125480008.86</v>
      </c>
      <c r="L32" s="245"/>
      <c r="M32" s="22"/>
      <c r="N32" s="22"/>
      <c r="O32" s="22"/>
      <c r="P32" s="22"/>
      <c r="Q32" s="156"/>
    </row>
    <row r="33" spans="2:16" ht="27" thickBot="1" x14ac:dyDescent="0.45">
      <c r="B33" s="5"/>
      <c r="C33" s="1"/>
      <c r="D33" s="1"/>
      <c r="E33" s="1"/>
      <c r="F33" s="1"/>
      <c r="G33" s="1"/>
      <c r="H33" s="22"/>
      <c r="I33" s="242" t="s">
        <v>230</v>
      </c>
      <c r="J33" s="243"/>
      <c r="K33" s="184">
        <f>SUM(K29:K32)</f>
        <v>804797151.60000002</v>
      </c>
      <c r="L33" s="184">
        <f>SUM(L29:L32)</f>
        <v>27849902.170000002</v>
      </c>
      <c r="M33" s="22"/>
      <c r="N33" s="22"/>
      <c r="O33" s="22"/>
      <c r="P33" s="22"/>
    </row>
    <row r="34" spans="2:16" ht="27" thickTop="1" x14ac:dyDescent="0.4">
      <c r="B34" s="5" t="s">
        <v>41</v>
      </c>
      <c r="C34" s="1"/>
      <c r="D34" s="1"/>
      <c r="E34" s="1"/>
      <c r="F34" s="1"/>
      <c r="G34" s="1"/>
      <c r="H34" s="22"/>
      <c r="I34" s="242" t="s">
        <v>231</v>
      </c>
      <c r="J34" s="243"/>
      <c r="K34" s="188">
        <f>K33/10^7</f>
        <v>80.479715159999998</v>
      </c>
      <c r="L34" s="188">
        <f>L33/10^7</f>
        <v>2.7849902170000003</v>
      </c>
      <c r="M34" s="22"/>
      <c r="N34" s="22"/>
      <c r="O34" s="22"/>
      <c r="P34" s="22"/>
    </row>
    <row r="35" spans="2:16" x14ac:dyDescent="0.4">
      <c r="B35" s="5" t="s">
        <v>8</v>
      </c>
      <c r="H35" s="144"/>
      <c r="N35" s="22" t="s">
        <v>10</v>
      </c>
    </row>
    <row r="36" spans="2:16" x14ac:dyDescent="0.4">
      <c r="B36" s="14"/>
      <c r="H36" s="144"/>
    </row>
    <row r="37" spans="2:16" x14ac:dyDescent="0.4">
      <c r="B37" s="14"/>
      <c r="H37" s="144"/>
    </row>
    <row r="38" spans="2:16" x14ac:dyDescent="0.4">
      <c r="B38" s="14"/>
      <c r="H38" s="88"/>
      <c r="I38" s="88"/>
    </row>
    <row r="39" spans="2:16" x14ac:dyDescent="0.4">
      <c r="H39" s="88"/>
      <c r="I39" s="88"/>
    </row>
    <row r="40" spans="2:16" x14ac:dyDescent="0.4">
      <c r="H40" s="88"/>
      <c r="I40" s="88"/>
    </row>
    <row r="41" spans="2:16" x14ac:dyDescent="0.4">
      <c r="H41" s="88"/>
      <c r="I41" s="88"/>
    </row>
  </sheetData>
  <mergeCells count="3">
    <mergeCell ref="I33:J33"/>
    <mergeCell ref="I34:J34"/>
    <mergeCell ref="L30:L32"/>
  </mergeCells>
  <pageMargins left="0.7" right="0.7" top="0.75" bottom="0.75" header="0.3" footer="0.3"/>
  <pageSetup paperSize="9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opLeftCell="C14" zoomScale="55" zoomScaleNormal="55" workbookViewId="0">
      <selection activeCell="J25" sqref="J25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34.570312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</cols>
  <sheetData>
    <row r="1" spans="1:18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18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58"/>
      <c r="M2" s="84"/>
      <c r="N2" s="85"/>
      <c r="O2" s="85"/>
      <c r="P2" s="85"/>
    </row>
    <row r="3" spans="1:18" x14ac:dyDescent="0.4">
      <c r="B3" s="45" t="s">
        <v>52</v>
      </c>
      <c r="C3" s="1"/>
      <c r="D3" s="74"/>
      <c r="E3" s="85"/>
      <c r="F3" s="8"/>
      <c r="G3" s="8"/>
      <c r="H3" s="8"/>
      <c r="I3" s="8"/>
      <c r="J3" s="8"/>
      <c r="K3" s="85"/>
      <c r="L3" s="85"/>
      <c r="M3" s="8"/>
      <c r="N3" s="8"/>
      <c r="O3" s="8"/>
      <c r="P3" s="85"/>
    </row>
    <row r="4" spans="1:18" ht="22.5" customHeight="1" x14ac:dyDescent="0.45">
      <c r="B4" s="46" t="s">
        <v>13</v>
      </c>
      <c r="C4" s="17"/>
      <c r="D4" s="17"/>
      <c r="E4" s="15"/>
      <c r="F4" s="15"/>
      <c r="G4" s="47" t="s">
        <v>232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18" x14ac:dyDescent="0.4">
      <c r="B5" s="45" t="s">
        <v>50</v>
      </c>
      <c r="C5" s="1"/>
      <c r="D5" s="157"/>
      <c r="E5" s="158"/>
      <c r="F5" s="11"/>
      <c r="G5" s="11"/>
      <c r="H5" s="100"/>
      <c r="I5" s="100"/>
      <c r="J5" s="11"/>
      <c r="K5" s="86">
        <v>14673.97</v>
      </c>
      <c r="L5" s="181">
        <f>K5*18/100</f>
        <v>2641.3145999999997</v>
      </c>
      <c r="M5" s="2"/>
      <c r="N5" s="2"/>
      <c r="O5" s="2"/>
      <c r="P5" s="2"/>
      <c r="Q5" s="149"/>
    </row>
    <row r="6" spans="1:18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18" x14ac:dyDescent="0.4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18" s="33" customFormat="1" ht="126" customHeight="1" x14ac:dyDescent="0.25">
      <c r="B8" s="34" t="s">
        <v>21</v>
      </c>
      <c r="C8" s="164" t="s">
        <v>233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18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18" ht="29.25" customHeight="1" x14ac:dyDescent="0.4">
      <c r="B10" s="132">
        <v>44422</v>
      </c>
      <c r="C10" s="108">
        <f>K5</f>
        <v>14673.97</v>
      </c>
      <c r="D10" s="108">
        <v>2641.32</v>
      </c>
      <c r="E10" s="108">
        <v>3090.1322915720007</v>
      </c>
      <c r="F10" s="108">
        <v>0</v>
      </c>
      <c r="G10" s="108">
        <v>2969.8548152400003</v>
      </c>
      <c r="H10" s="178">
        <v>3.1317625093571371</v>
      </c>
      <c r="I10" s="108">
        <v>87.23740165300002</v>
      </c>
      <c r="J10" s="108">
        <v>0</v>
      </c>
      <c r="K10" s="108">
        <v>2.7849902170000003</v>
      </c>
      <c r="L10" s="108">
        <v>0</v>
      </c>
      <c r="M10" s="108">
        <v>0</v>
      </c>
      <c r="N10" s="108">
        <v>0</v>
      </c>
      <c r="O10" s="179">
        <f t="shared" ref="O10" si="0">SUM(E10:N10)</f>
        <v>6153.1412611913584</v>
      </c>
      <c r="P10" s="179">
        <f t="shared" ref="P10:P11" si="1">O10-D10</f>
        <v>3511.8212611913582</v>
      </c>
      <c r="Q10" s="155">
        <f>ROUND((O10/C10%),4)</f>
        <v>41.932400000000001</v>
      </c>
      <c r="R10" s="148">
        <f t="shared" ref="R10:R23" si="2">(O10*10^7)/10^5</f>
        <v>615314.12611913576</v>
      </c>
    </row>
    <row r="11" spans="1:18" ht="29.25" customHeight="1" x14ac:dyDescent="0.4">
      <c r="B11" s="132">
        <f>B10+1</f>
        <v>44423</v>
      </c>
      <c r="C11" s="108">
        <f>C10</f>
        <v>14673.97</v>
      </c>
      <c r="D11" s="108">
        <v>2641.32</v>
      </c>
      <c r="E11" s="108">
        <v>3090.1248243460004</v>
      </c>
      <c r="F11" s="108">
        <v>0</v>
      </c>
      <c r="G11" s="108">
        <v>2970.1466674289995</v>
      </c>
      <c r="H11" s="178">
        <v>3.1317625093571371</v>
      </c>
      <c r="I11" s="108">
        <v>86.91363165300001</v>
      </c>
      <c r="J11" s="108">
        <v>0</v>
      </c>
      <c r="K11" s="108">
        <v>2.7849902170000003</v>
      </c>
      <c r="L11" s="108">
        <v>0</v>
      </c>
      <c r="M11" s="108">
        <v>0</v>
      </c>
      <c r="N11" s="108">
        <v>0</v>
      </c>
      <c r="O11" s="179">
        <f t="shared" ref="O11" si="3">SUM(E11:N11)</f>
        <v>6153.1018761543573</v>
      </c>
      <c r="P11" s="179">
        <f t="shared" si="1"/>
        <v>3511.7818761543572</v>
      </c>
      <c r="Q11" s="155">
        <f>ROUND((O11/C11%),4)</f>
        <v>41.932099999999998</v>
      </c>
      <c r="R11" s="148">
        <f t="shared" si="2"/>
        <v>615310.18761543569</v>
      </c>
    </row>
    <row r="12" spans="1:18" ht="29.25" customHeight="1" x14ac:dyDescent="0.4">
      <c r="B12" s="132">
        <f t="shared" ref="B12:B23" si="4">B11+1</f>
        <v>44424</v>
      </c>
      <c r="C12" s="108">
        <f t="shared" ref="C12:C23" si="5">C11</f>
        <v>14673.97</v>
      </c>
      <c r="D12" s="108">
        <v>2641.32</v>
      </c>
      <c r="E12" s="108">
        <v>3170.1173571199997</v>
      </c>
      <c r="F12" s="108">
        <v>0</v>
      </c>
      <c r="G12" s="108">
        <v>2970.4385196190001</v>
      </c>
      <c r="H12" s="178">
        <v>3.1317625093571371</v>
      </c>
      <c r="I12" s="108">
        <v>80.241630253000025</v>
      </c>
      <c r="J12" s="108">
        <v>0</v>
      </c>
      <c r="K12" s="108">
        <v>2.816767542</v>
      </c>
      <c r="L12" s="108">
        <v>0</v>
      </c>
      <c r="M12" s="108">
        <v>0</v>
      </c>
      <c r="N12" s="108">
        <v>0</v>
      </c>
      <c r="O12" s="179">
        <f t="shared" ref="O12:O21" si="6">SUM(E12:N12)</f>
        <v>6226.7460370433564</v>
      </c>
      <c r="P12" s="179">
        <f t="shared" ref="P12:P21" si="7">O12-D12</f>
        <v>3585.4260370433562</v>
      </c>
      <c r="Q12" s="155">
        <f t="shared" ref="Q12:Q22" si="8">ROUND((O12/C12%),4)</f>
        <v>42.433999999999997</v>
      </c>
      <c r="R12" s="148">
        <f t="shared" si="2"/>
        <v>622674.60370433563</v>
      </c>
    </row>
    <row r="13" spans="1:18" ht="29.25" customHeight="1" x14ac:dyDescent="0.4">
      <c r="B13" s="132">
        <f t="shared" si="4"/>
        <v>44425</v>
      </c>
      <c r="C13" s="108">
        <f t="shared" si="5"/>
        <v>14673.97</v>
      </c>
      <c r="D13" s="108">
        <v>2641.32</v>
      </c>
      <c r="E13" s="108">
        <v>2958.1098898940004</v>
      </c>
      <c r="F13" s="108">
        <v>0</v>
      </c>
      <c r="G13" s="108">
        <v>2970.7303718090002</v>
      </c>
      <c r="H13" s="178">
        <v>3.1317625093571371</v>
      </c>
      <c r="I13" s="108">
        <v>79.396388353000006</v>
      </c>
      <c r="J13" s="108">
        <v>0</v>
      </c>
      <c r="K13" s="108">
        <v>3.3095497269999998</v>
      </c>
      <c r="L13" s="108">
        <v>0</v>
      </c>
      <c r="M13" s="108">
        <v>0</v>
      </c>
      <c r="N13" s="108">
        <v>0</v>
      </c>
      <c r="O13" s="179">
        <f t="shared" si="6"/>
        <v>6014.6779622923568</v>
      </c>
      <c r="P13" s="179">
        <f t="shared" si="7"/>
        <v>3373.3579622923567</v>
      </c>
      <c r="Q13" s="155">
        <f t="shared" si="8"/>
        <v>40.988799999999998</v>
      </c>
      <c r="R13" s="148">
        <f t="shared" si="2"/>
        <v>601467.79622923571</v>
      </c>
    </row>
    <row r="14" spans="1:18" ht="29.25" customHeight="1" x14ac:dyDescent="0.4">
      <c r="B14" s="132">
        <f t="shared" si="4"/>
        <v>44426</v>
      </c>
      <c r="C14" s="108">
        <f t="shared" si="5"/>
        <v>14673.97</v>
      </c>
      <c r="D14" s="108">
        <v>2641.32</v>
      </c>
      <c r="E14" s="108">
        <v>3148.1024226680006</v>
      </c>
      <c r="F14" s="108">
        <v>0</v>
      </c>
      <c r="G14" s="108">
        <v>2721.0222239990007</v>
      </c>
      <c r="H14" s="178">
        <v>3.1317625093571371</v>
      </c>
      <c r="I14" s="108">
        <v>68.859312198000012</v>
      </c>
      <c r="J14" s="108">
        <v>0</v>
      </c>
      <c r="K14" s="108">
        <v>2.3084219770000001</v>
      </c>
      <c r="L14" s="108">
        <v>0</v>
      </c>
      <c r="M14" s="108">
        <v>0</v>
      </c>
      <c r="N14" s="108">
        <v>0</v>
      </c>
      <c r="O14" s="179">
        <f t="shared" si="6"/>
        <v>5943.4241433513589</v>
      </c>
      <c r="P14" s="179">
        <f t="shared" si="7"/>
        <v>3302.1041433513587</v>
      </c>
      <c r="Q14" s="155">
        <f t="shared" si="8"/>
        <v>40.5032</v>
      </c>
      <c r="R14" s="148">
        <f t="shared" si="2"/>
        <v>594342.41433513584</v>
      </c>
    </row>
    <row r="15" spans="1:18" ht="29.25" customHeight="1" x14ac:dyDescent="0.4">
      <c r="A15" s="90"/>
      <c r="B15" s="132">
        <f t="shared" si="4"/>
        <v>44427</v>
      </c>
      <c r="C15" s="108">
        <f t="shared" si="5"/>
        <v>14673.97</v>
      </c>
      <c r="D15" s="108">
        <v>2641.32</v>
      </c>
      <c r="E15" s="108">
        <v>3148.0949554429999</v>
      </c>
      <c r="F15" s="108">
        <v>0</v>
      </c>
      <c r="G15" s="108">
        <v>2721.2912987159998</v>
      </c>
      <c r="H15" s="178">
        <v>3.1317625093571371</v>
      </c>
      <c r="I15" s="108">
        <v>68.685005798000006</v>
      </c>
      <c r="J15" s="108">
        <v>0</v>
      </c>
      <c r="K15" s="108">
        <v>2.2437691769999999</v>
      </c>
      <c r="L15" s="108">
        <v>0</v>
      </c>
      <c r="M15" s="108">
        <v>0</v>
      </c>
      <c r="N15" s="108">
        <v>0</v>
      </c>
      <c r="O15" s="179">
        <f t="shared" si="6"/>
        <v>5943.4467916433568</v>
      </c>
      <c r="P15" s="179">
        <f t="shared" si="7"/>
        <v>3302.1267916433567</v>
      </c>
      <c r="Q15" s="155">
        <f t="shared" si="8"/>
        <v>40.503300000000003</v>
      </c>
      <c r="R15" s="148">
        <f t="shared" si="2"/>
        <v>594344.67916433571</v>
      </c>
    </row>
    <row r="16" spans="1:18" ht="29.25" customHeight="1" x14ac:dyDescent="0.4">
      <c r="A16" s="90"/>
      <c r="B16" s="132">
        <f t="shared" si="4"/>
        <v>44428</v>
      </c>
      <c r="C16" s="108">
        <f t="shared" si="5"/>
        <v>14673.97</v>
      </c>
      <c r="D16" s="108">
        <v>2641.32</v>
      </c>
      <c r="E16" s="108">
        <v>3153.0874882180005</v>
      </c>
      <c r="F16" s="108">
        <v>0</v>
      </c>
      <c r="G16" s="108">
        <v>2721.5603734340002</v>
      </c>
      <c r="H16" s="178">
        <v>3.1317625093571371</v>
      </c>
      <c r="I16" s="108">
        <v>69.92394979800001</v>
      </c>
      <c r="J16" s="108">
        <v>0</v>
      </c>
      <c r="K16" s="108">
        <v>0.66275417699999994</v>
      </c>
      <c r="L16" s="108">
        <v>0</v>
      </c>
      <c r="M16" s="108">
        <v>0</v>
      </c>
      <c r="N16" s="108">
        <v>0</v>
      </c>
      <c r="O16" s="179">
        <f t="shared" si="6"/>
        <v>5948.3663281363579</v>
      </c>
      <c r="P16" s="179">
        <f t="shared" si="7"/>
        <v>3307.0463281363577</v>
      </c>
      <c r="Q16" s="155">
        <f t="shared" si="8"/>
        <v>40.536900000000003</v>
      </c>
      <c r="R16" s="148">
        <f t="shared" si="2"/>
        <v>594836.63281363575</v>
      </c>
    </row>
    <row r="17" spans="1:18" ht="29.25" customHeight="1" x14ac:dyDescent="0.4">
      <c r="A17" s="90"/>
      <c r="B17" s="132">
        <f t="shared" si="4"/>
        <v>44429</v>
      </c>
      <c r="C17" s="108">
        <f t="shared" si="5"/>
        <v>14673.97</v>
      </c>
      <c r="D17" s="108">
        <v>2641.32</v>
      </c>
      <c r="E17" s="108">
        <v>3153.0800209920003</v>
      </c>
      <c r="F17" s="108">
        <v>0</v>
      </c>
      <c r="G17" s="108">
        <v>2721.8294481510002</v>
      </c>
      <c r="H17" s="178">
        <v>3.1317625093571371</v>
      </c>
      <c r="I17" s="108">
        <v>69.782715481000011</v>
      </c>
      <c r="J17" s="108">
        <v>0</v>
      </c>
      <c r="K17" s="108">
        <v>3.0211541770000001</v>
      </c>
      <c r="L17" s="108">
        <v>0</v>
      </c>
      <c r="M17" s="108">
        <v>0</v>
      </c>
      <c r="N17" s="108">
        <v>0</v>
      </c>
      <c r="O17" s="179">
        <f t="shared" si="6"/>
        <v>5950.8451013103577</v>
      </c>
      <c r="P17" s="179">
        <f t="shared" si="7"/>
        <v>3309.5251013103575</v>
      </c>
      <c r="Q17" s="155">
        <f t="shared" si="8"/>
        <v>40.553699999999999</v>
      </c>
      <c r="R17" s="148">
        <f t="shared" si="2"/>
        <v>595084.51013103581</v>
      </c>
    </row>
    <row r="18" spans="1:18" ht="29.25" customHeight="1" x14ac:dyDescent="0.4">
      <c r="A18" s="90"/>
      <c r="B18" s="132">
        <f t="shared" si="4"/>
        <v>44430</v>
      </c>
      <c r="C18" s="108">
        <f t="shared" si="5"/>
        <v>14673.97</v>
      </c>
      <c r="D18" s="108">
        <v>2641.32</v>
      </c>
      <c r="E18" s="108">
        <v>3153.0725537659987</v>
      </c>
      <c r="F18" s="108">
        <v>0</v>
      </c>
      <c r="G18" s="108">
        <v>2722.0985228690001</v>
      </c>
      <c r="H18" s="178">
        <v>3.1317625093571371</v>
      </c>
      <c r="I18" s="108">
        <v>69.699087781000017</v>
      </c>
      <c r="J18" s="108">
        <v>0</v>
      </c>
      <c r="K18" s="108">
        <v>3.0211541770000001</v>
      </c>
      <c r="L18" s="108">
        <v>0</v>
      </c>
      <c r="M18" s="108">
        <v>0</v>
      </c>
      <c r="N18" s="108">
        <v>0</v>
      </c>
      <c r="O18" s="179">
        <f t="shared" si="6"/>
        <v>5951.0230811023566</v>
      </c>
      <c r="P18" s="179">
        <f t="shared" si="7"/>
        <v>3309.7030811023565</v>
      </c>
      <c r="Q18" s="155">
        <f t="shared" si="8"/>
        <v>40.555</v>
      </c>
      <c r="R18" s="148">
        <f t="shared" si="2"/>
        <v>595102.30811023572</v>
      </c>
    </row>
    <row r="19" spans="1:18" ht="29.25" customHeight="1" x14ac:dyDescent="0.4">
      <c r="A19" s="90"/>
      <c r="B19" s="132">
        <f t="shared" si="4"/>
        <v>44431</v>
      </c>
      <c r="C19" s="108">
        <f t="shared" si="5"/>
        <v>14673.97</v>
      </c>
      <c r="D19" s="108">
        <v>2641.32</v>
      </c>
      <c r="E19" s="108">
        <v>3443.0650865400003</v>
      </c>
      <c r="F19" s="108">
        <v>0</v>
      </c>
      <c r="G19" s="108">
        <v>2522.7953723179999</v>
      </c>
      <c r="H19" s="178">
        <v>3.1317625093571371</v>
      </c>
      <c r="I19" s="108">
        <v>61.786814213000007</v>
      </c>
      <c r="J19" s="108">
        <v>0</v>
      </c>
      <c r="K19" s="108">
        <v>1.183234761</v>
      </c>
      <c r="L19" s="108">
        <v>0</v>
      </c>
      <c r="M19" s="108">
        <v>0</v>
      </c>
      <c r="N19" s="108">
        <v>0</v>
      </c>
      <c r="O19" s="179">
        <f t="shared" si="6"/>
        <v>6031.962270341357</v>
      </c>
      <c r="P19" s="179">
        <f t="shared" si="7"/>
        <v>3390.6422703413568</v>
      </c>
      <c r="Q19" s="155">
        <f t="shared" si="8"/>
        <v>41.106499999999997</v>
      </c>
      <c r="R19" s="148">
        <f t="shared" si="2"/>
        <v>603196.22703413572</v>
      </c>
    </row>
    <row r="20" spans="1:18" ht="29.25" customHeight="1" x14ac:dyDescent="0.4">
      <c r="A20" s="90"/>
      <c r="B20" s="132">
        <f t="shared" si="4"/>
        <v>44432</v>
      </c>
      <c r="C20" s="108">
        <f t="shared" si="5"/>
        <v>14673.97</v>
      </c>
      <c r="D20" s="108">
        <v>2641.32</v>
      </c>
      <c r="E20" s="108">
        <v>3443.057619315</v>
      </c>
      <c r="F20" s="108">
        <v>0</v>
      </c>
      <c r="G20" s="108">
        <v>2523.0458481350001</v>
      </c>
      <c r="H20" s="178">
        <v>3.1317625093571371</v>
      </c>
      <c r="I20" s="108">
        <v>65.92037825200002</v>
      </c>
      <c r="J20" s="108">
        <v>0</v>
      </c>
      <c r="K20" s="108">
        <v>0.68023476100000002</v>
      </c>
      <c r="L20" s="108">
        <v>0</v>
      </c>
      <c r="M20" s="108">
        <v>0</v>
      </c>
      <c r="N20" s="108">
        <v>0</v>
      </c>
      <c r="O20" s="179">
        <f t="shared" si="6"/>
        <v>6035.8358429723576</v>
      </c>
      <c r="P20" s="179">
        <f t="shared" si="7"/>
        <v>3394.5158429723574</v>
      </c>
      <c r="Q20" s="155">
        <f t="shared" si="8"/>
        <v>41.132899999999999</v>
      </c>
      <c r="R20" s="148">
        <f t="shared" si="2"/>
        <v>603583.58429723582</v>
      </c>
    </row>
    <row r="21" spans="1:18" ht="29.25" customHeight="1" x14ac:dyDescent="0.4">
      <c r="A21" s="90"/>
      <c r="B21" s="132">
        <f t="shared" si="4"/>
        <v>44433</v>
      </c>
      <c r="C21" s="108">
        <f t="shared" si="5"/>
        <v>14673.97</v>
      </c>
      <c r="D21" s="108">
        <v>2641.32</v>
      </c>
      <c r="E21" s="108">
        <v>3447.9535270879996</v>
      </c>
      <c r="F21" s="108">
        <v>0</v>
      </c>
      <c r="G21" s="108">
        <v>2474.9322854919997</v>
      </c>
      <c r="H21" s="178">
        <v>3.1317625093571371</v>
      </c>
      <c r="I21" s="108">
        <v>67.966581847000015</v>
      </c>
      <c r="J21" s="108">
        <v>0</v>
      </c>
      <c r="K21" s="108">
        <v>0.54539776100000004</v>
      </c>
      <c r="L21" s="108">
        <v>0</v>
      </c>
      <c r="M21" s="108">
        <v>0</v>
      </c>
      <c r="N21" s="108">
        <v>0</v>
      </c>
      <c r="O21" s="179">
        <f t="shared" si="6"/>
        <v>5994.5295546973566</v>
      </c>
      <c r="P21" s="179">
        <f t="shared" si="7"/>
        <v>3353.2095546973565</v>
      </c>
      <c r="Q21" s="155">
        <f>ROUND((O21/C21%),4)</f>
        <v>40.851500000000001</v>
      </c>
      <c r="R21" s="148">
        <f t="shared" si="2"/>
        <v>599452.95546973567</v>
      </c>
    </row>
    <row r="22" spans="1:18" ht="29.25" customHeight="1" x14ac:dyDescent="0.4">
      <c r="A22" s="90"/>
      <c r="B22" s="132">
        <f t="shared" si="4"/>
        <v>44434</v>
      </c>
      <c r="C22" s="108">
        <f t="shared" si="5"/>
        <v>14673.97</v>
      </c>
      <c r="D22" s="108">
        <v>2641.32</v>
      </c>
      <c r="E22" s="108">
        <v>3528.1626848630003</v>
      </c>
      <c r="F22" s="108">
        <v>0</v>
      </c>
      <c r="G22" s="108">
        <v>2348.5489673379998</v>
      </c>
      <c r="H22" s="178">
        <v>3.1317625093571371</v>
      </c>
      <c r="I22" s="108">
        <v>68.926735366000017</v>
      </c>
      <c r="J22" s="108">
        <v>0</v>
      </c>
      <c r="K22" s="108">
        <v>0.211041861</v>
      </c>
      <c r="L22" s="108">
        <v>0</v>
      </c>
      <c r="M22" s="108">
        <v>0</v>
      </c>
      <c r="N22" s="108">
        <v>0</v>
      </c>
      <c r="O22" s="179">
        <f t="shared" ref="O22:O23" si="9">SUM(E22:N22)</f>
        <v>5948.9811919373569</v>
      </c>
      <c r="P22" s="179">
        <f t="shared" ref="P22:P23" si="10">O22-D22</f>
        <v>3307.6611919373568</v>
      </c>
      <c r="Q22" s="155">
        <f t="shared" si="8"/>
        <v>40.540999999999997</v>
      </c>
      <c r="R22" s="148">
        <f t="shared" si="2"/>
        <v>594898.11919373565</v>
      </c>
    </row>
    <row r="23" spans="1:18" ht="29.25" customHeight="1" x14ac:dyDescent="0.4">
      <c r="A23" s="90"/>
      <c r="B23" s="132">
        <f t="shared" si="4"/>
        <v>44435</v>
      </c>
      <c r="C23" s="108">
        <f t="shared" si="5"/>
        <v>14673.97</v>
      </c>
      <c r="D23" s="108">
        <v>2641.32</v>
      </c>
      <c r="E23" s="108">
        <v>3799.8609021599991</v>
      </c>
      <c r="F23" s="108">
        <v>0</v>
      </c>
      <c r="G23" s="108">
        <v>2101.5040666320006</v>
      </c>
      <c r="H23" s="178">
        <v>3.1317625093571371</v>
      </c>
      <c r="I23" s="108">
        <v>65.604021086000017</v>
      </c>
      <c r="J23" s="108">
        <v>0</v>
      </c>
      <c r="K23" s="108">
        <v>2.0041860999999998E-2</v>
      </c>
      <c r="L23" s="108">
        <v>0</v>
      </c>
      <c r="M23" s="108">
        <v>0</v>
      </c>
      <c r="N23" s="108">
        <v>0</v>
      </c>
      <c r="O23" s="179">
        <f t="shared" si="9"/>
        <v>5970.120794248357</v>
      </c>
      <c r="P23" s="179">
        <f t="shared" si="10"/>
        <v>3328.8007942483569</v>
      </c>
      <c r="Q23" s="155">
        <f>ROUND((O23/C23%),4)</f>
        <v>40.685099999999998</v>
      </c>
      <c r="R23" s="148">
        <f t="shared" si="2"/>
        <v>597012.07942483574</v>
      </c>
    </row>
    <row r="24" spans="1:18" ht="29.25" customHeight="1" x14ac:dyDescent="0.4">
      <c r="A24" s="90"/>
      <c r="B24" s="132" t="s">
        <v>4</v>
      </c>
      <c r="C24" s="108">
        <v>0</v>
      </c>
      <c r="D24" s="108">
        <f>SUM(D10:D23)</f>
        <v>36978.480000000003</v>
      </c>
      <c r="E24" s="108">
        <f>SUM(E10:E23)</f>
        <v>45726.021623984998</v>
      </c>
      <c r="F24" s="108">
        <f>SUM(F10:F23)</f>
        <v>0</v>
      </c>
      <c r="G24" s="108">
        <f>SUM(G10:G23)</f>
        <v>37459.798781181002</v>
      </c>
      <c r="H24" s="108">
        <f>SUM(H10:H23)</f>
        <v>43.844675130999924</v>
      </c>
      <c r="I24" s="108">
        <f t="shared" ref="I24:O24" si="11">SUM(I10:I23)</f>
        <v>1010.943653732</v>
      </c>
      <c r="J24" s="108">
        <f t="shared" si="11"/>
        <v>0</v>
      </c>
      <c r="K24" s="108">
        <f t="shared" si="11"/>
        <v>25.593502393000005</v>
      </c>
      <c r="L24" s="108">
        <f t="shared" si="11"/>
        <v>0</v>
      </c>
      <c r="M24" s="108">
        <f t="shared" si="11"/>
        <v>0</v>
      </c>
      <c r="N24" s="108">
        <f t="shared" si="11"/>
        <v>0</v>
      </c>
      <c r="O24" s="179">
        <f t="shared" si="11"/>
        <v>84266.202236421988</v>
      </c>
      <c r="P24" s="179">
        <f>SUM(P10:P23)</f>
        <v>47287.722236422007</v>
      </c>
      <c r="Q24" s="155"/>
    </row>
    <row r="25" spans="1:18" ht="29.25" customHeight="1" x14ac:dyDescent="0.4">
      <c r="A25" s="90"/>
      <c r="B25" s="132" t="s">
        <v>3</v>
      </c>
      <c r="C25" s="108">
        <v>0</v>
      </c>
      <c r="D25" s="108">
        <f>AVERAGE(D10:D23)</f>
        <v>2641.32</v>
      </c>
      <c r="E25" s="108">
        <f>AVERAGE(E10:E23)</f>
        <v>3266.1444017132139</v>
      </c>
      <c r="F25" s="108">
        <v>0</v>
      </c>
      <c r="G25" s="108">
        <f>AVERAGE(G10:G23)</f>
        <v>2675.6999129415003</v>
      </c>
      <c r="H25" s="108">
        <f>AVERAGE(H10:H23)</f>
        <v>3.1317625093571375</v>
      </c>
      <c r="I25" s="108">
        <f>AVERAGE(I10:I23)</f>
        <v>72.210260980857143</v>
      </c>
      <c r="J25" s="108"/>
      <c r="K25" s="108">
        <f>AVERAGE(K10:K23)</f>
        <v>1.8281073137857147</v>
      </c>
      <c r="L25" s="108">
        <f t="shared" ref="L25:P25" si="12">AVERAGE(L10:L23)</f>
        <v>0</v>
      </c>
      <c r="M25" s="108">
        <f t="shared" si="12"/>
        <v>0</v>
      </c>
      <c r="N25" s="108">
        <f t="shared" si="12"/>
        <v>0</v>
      </c>
      <c r="O25" s="180">
        <f t="shared" si="12"/>
        <v>6019.0144454587135</v>
      </c>
      <c r="P25" s="180">
        <f t="shared" si="12"/>
        <v>3377.6944454587147</v>
      </c>
      <c r="Q25" s="155"/>
    </row>
    <row r="26" spans="1:18" x14ac:dyDescent="0.4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18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56"/>
    </row>
    <row r="28" spans="1:18" ht="27" thickBot="1" x14ac:dyDescent="0.45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89" t="s">
        <v>225</v>
      </c>
      <c r="L28" s="189" t="s">
        <v>224</v>
      </c>
      <c r="M28" s="1"/>
      <c r="N28" s="1"/>
      <c r="O28" s="1"/>
      <c r="P28" s="1"/>
      <c r="Q28" s="156"/>
    </row>
    <row r="29" spans="1:18" ht="27" thickBot="1" x14ac:dyDescent="0.45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85">
        <v>533616586.63999999</v>
      </c>
      <c r="L29" s="190">
        <v>200418.61</v>
      </c>
      <c r="M29" s="1"/>
      <c r="N29" s="1"/>
      <c r="O29" s="1"/>
      <c r="P29" s="1"/>
      <c r="Q29" s="156"/>
    </row>
    <row r="30" spans="1:18" x14ac:dyDescent="0.4">
      <c r="B30" s="5"/>
      <c r="C30" s="1"/>
      <c r="D30" s="1"/>
      <c r="E30" s="1"/>
      <c r="F30" s="1"/>
      <c r="G30" s="1"/>
      <c r="H30" s="1"/>
      <c r="I30" s="1"/>
      <c r="J30" s="1"/>
      <c r="K30" s="186">
        <v>112099560</v>
      </c>
      <c r="L30" s="244"/>
      <c r="M30" s="1"/>
      <c r="N30" s="22" t="s">
        <v>35</v>
      </c>
      <c r="O30" s="22"/>
      <c r="P30" s="22"/>
      <c r="Q30" s="156"/>
    </row>
    <row r="31" spans="1:18" x14ac:dyDescent="0.4">
      <c r="B31" s="5"/>
      <c r="C31" s="1"/>
      <c r="D31" s="74"/>
      <c r="E31" s="1"/>
      <c r="F31" s="1"/>
      <c r="G31" s="1"/>
      <c r="H31" s="22"/>
      <c r="I31" s="22"/>
      <c r="J31" s="22"/>
      <c r="K31" s="186">
        <v>75439</v>
      </c>
      <c r="L31" s="244"/>
      <c r="M31" s="22"/>
      <c r="N31" s="22"/>
      <c r="O31" s="22"/>
      <c r="P31" s="22"/>
      <c r="Q31" s="156"/>
    </row>
    <row r="32" spans="1:18" ht="27" thickBot="1" x14ac:dyDescent="0.45">
      <c r="B32" s="5"/>
      <c r="C32" s="1"/>
      <c r="D32" s="74"/>
      <c r="E32" s="1"/>
      <c r="F32" s="1"/>
      <c r="G32" s="1"/>
      <c r="H32" s="22"/>
      <c r="I32" s="22"/>
      <c r="J32" s="22"/>
      <c r="K32" s="187">
        <v>10360738.279999999</v>
      </c>
      <c r="L32" s="245"/>
      <c r="M32" s="22"/>
      <c r="N32" s="22"/>
      <c r="O32" s="22"/>
      <c r="P32" s="22"/>
      <c r="Q32" s="156"/>
    </row>
    <row r="33" spans="2:16" ht="27" thickBot="1" x14ac:dyDescent="0.45">
      <c r="B33" s="5"/>
      <c r="C33" s="1"/>
      <c r="D33" s="1"/>
      <c r="E33" s="1"/>
      <c r="F33" s="1"/>
      <c r="G33" s="1"/>
      <c r="H33" s="22"/>
      <c r="I33" s="242" t="s">
        <v>230</v>
      </c>
      <c r="J33" s="243"/>
      <c r="K33" s="184">
        <f>SUM(K29:K32)</f>
        <v>656152323.91999996</v>
      </c>
      <c r="L33" s="184">
        <f>SUM(L29:L32)</f>
        <v>200418.61</v>
      </c>
      <c r="M33" s="22"/>
      <c r="N33" s="22"/>
      <c r="O33" s="22"/>
      <c r="P33" s="22"/>
    </row>
    <row r="34" spans="2:16" ht="27" thickTop="1" x14ac:dyDescent="0.4">
      <c r="B34" s="5" t="s">
        <v>41</v>
      </c>
      <c r="C34" s="1"/>
      <c r="D34" s="1"/>
      <c r="E34" s="1"/>
      <c r="F34" s="1"/>
      <c r="G34" s="1"/>
      <c r="H34" s="22"/>
      <c r="I34" s="242" t="s">
        <v>231</v>
      </c>
      <c r="J34" s="243"/>
      <c r="K34" s="188">
        <f>K33/10^7</f>
        <v>65.615232391999996</v>
      </c>
      <c r="L34" s="188">
        <f>L33/10^7</f>
        <v>2.0041860999999998E-2</v>
      </c>
      <c r="M34" s="22"/>
      <c r="N34" s="22"/>
      <c r="O34" s="22"/>
      <c r="P34" s="22"/>
    </row>
    <row r="35" spans="2:16" x14ac:dyDescent="0.4">
      <c r="B35" s="5" t="s">
        <v>8</v>
      </c>
      <c r="H35" s="144"/>
      <c r="N35" s="22" t="s">
        <v>10</v>
      </c>
    </row>
    <row r="36" spans="2:16" x14ac:dyDescent="0.4">
      <c r="B36" s="14"/>
      <c r="H36" s="144"/>
    </row>
    <row r="37" spans="2:16" x14ac:dyDescent="0.4">
      <c r="B37" s="14"/>
      <c r="H37" s="144"/>
    </row>
    <row r="38" spans="2:16" x14ac:dyDescent="0.4">
      <c r="B38" s="14"/>
      <c r="H38" s="88"/>
      <c r="I38" s="88"/>
    </row>
    <row r="39" spans="2:16" x14ac:dyDescent="0.4">
      <c r="H39" s="88"/>
      <c r="I39" s="88"/>
    </row>
    <row r="40" spans="2:16" x14ac:dyDescent="0.4">
      <c r="H40" s="88"/>
      <c r="I40" s="88"/>
    </row>
    <row r="41" spans="2:16" x14ac:dyDescent="0.4">
      <c r="H41" s="88"/>
      <c r="I41" s="88"/>
    </row>
  </sheetData>
  <mergeCells count="3">
    <mergeCell ref="L30:L32"/>
    <mergeCell ref="I33:J33"/>
    <mergeCell ref="I34:J34"/>
  </mergeCells>
  <pageMargins left="0.7" right="0.7" top="0.75" bottom="0.75" header="0.3" footer="0.3"/>
  <pageSetup paperSize="9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opLeftCell="B12" zoomScale="55" zoomScaleNormal="55" workbookViewId="0">
      <selection activeCell="G34" sqref="G34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34.570312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</cols>
  <sheetData>
    <row r="1" spans="1:23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23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58"/>
      <c r="M2" s="84"/>
      <c r="N2" s="85"/>
      <c r="O2" s="85"/>
      <c r="P2" s="85"/>
    </row>
    <row r="3" spans="1:23" x14ac:dyDescent="0.4">
      <c r="B3" s="45" t="s">
        <v>52</v>
      </c>
      <c r="C3" s="1"/>
      <c r="D3" s="74"/>
      <c r="E3" s="85"/>
      <c r="F3" s="8"/>
      <c r="G3" s="8"/>
      <c r="H3" s="8"/>
      <c r="I3" s="8"/>
      <c r="J3" s="8"/>
      <c r="K3" s="85"/>
      <c r="L3" s="85"/>
      <c r="M3" s="8"/>
      <c r="N3" s="8"/>
      <c r="O3" s="8"/>
      <c r="P3" s="85"/>
    </row>
    <row r="4" spans="1:23" ht="22.5" customHeight="1" x14ac:dyDescent="0.45">
      <c r="B4" s="46" t="s">
        <v>13</v>
      </c>
      <c r="C4" s="17"/>
      <c r="D4" s="17"/>
      <c r="E4" s="15"/>
      <c r="F4" s="15"/>
      <c r="G4" s="47" t="s">
        <v>235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23" x14ac:dyDescent="0.4">
      <c r="B5" s="45" t="s">
        <v>50</v>
      </c>
      <c r="C5" s="1"/>
      <c r="D5" s="157"/>
      <c r="E5" s="158"/>
      <c r="F5" s="11"/>
      <c r="G5" s="11"/>
      <c r="H5" s="100"/>
      <c r="I5" s="100"/>
      <c r="J5" s="11"/>
      <c r="K5" s="86">
        <v>14100.28</v>
      </c>
      <c r="L5" s="181">
        <f>K5*18/100</f>
        <v>2538.0504000000001</v>
      </c>
      <c r="M5" s="2"/>
      <c r="N5" s="2"/>
      <c r="O5" s="2"/>
      <c r="P5" s="2"/>
      <c r="Q5" s="149"/>
    </row>
    <row r="6" spans="1:23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23" x14ac:dyDescent="0.4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23" s="33" customFormat="1" ht="126" customHeight="1" x14ac:dyDescent="0.25">
      <c r="B8" s="34" t="s">
        <v>21</v>
      </c>
      <c r="C8" s="164" t="s">
        <v>234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23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23" ht="29.25" customHeight="1" x14ac:dyDescent="0.4">
      <c r="B10" s="132">
        <v>44436</v>
      </c>
      <c r="C10" s="108">
        <f>K5</f>
        <v>14100.28</v>
      </c>
      <c r="D10" s="108">
        <v>2538.0504000000001</v>
      </c>
      <c r="E10" s="108">
        <v>3799.8534349330002</v>
      </c>
      <c r="F10" s="108">
        <v>0</v>
      </c>
      <c r="G10" s="108">
        <v>2101.7121001530004</v>
      </c>
      <c r="H10" s="178">
        <v>3.4188891391428262</v>
      </c>
      <c r="I10" s="108">
        <v>64.581580972000012</v>
      </c>
      <c r="J10" s="108">
        <v>0</v>
      </c>
      <c r="K10" s="108">
        <v>2.0041860999999998E-2</v>
      </c>
      <c r="L10" s="108">
        <v>0</v>
      </c>
      <c r="M10" s="108">
        <v>0</v>
      </c>
      <c r="N10" s="108">
        <v>0</v>
      </c>
      <c r="O10" s="179">
        <f t="shared" ref="O10" si="0">SUM(E10:N10)</f>
        <v>5969.5860470581438</v>
      </c>
      <c r="P10" s="179">
        <f t="shared" ref="P10:P14" si="1">O10-D10</f>
        <v>3431.5356470581437</v>
      </c>
      <c r="Q10" s="155">
        <f>ROUND((O10/C10%),4)</f>
        <v>42.336599999999997</v>
      </c>
      <c r="R10" s="148">
        <f t="shared" ref="R10:R23" si="2">(O10*10^7)/10^5</f>
        <v>596958.60470581439</v>
      </c>
      <c r="S10">
        <v>64.581580972000012</v>
      </c>
      <c r="T10" t="b">
        <f>S10=I10</f>
        <v>1</v>
      </c>
      <c r="U10" s="75">
        <f>S10-I10</f>
        <v>0</v>
      </c>
      <c r="V10">
        <v>2.0041860999999998E-2</v>
      </c>
      <c r="W10" t="b">
        <f>V10=K10</f>
        <v>1</v>
      </c>
    </row>
    <row r="11" spans="1:23" ht="29.25" customHeight="1" x14ac:dyDescent="0.4">
      <c r="B11" s="132">
        <f>B10+1</f>
        <v>44437</v>
      </c>
      <c r="C11" s="108">
        <f>C10</f>
        <v>14100.28</v>
      </c>
      <c r="D11" s="108">
        <v>2538.0504000000001</v>
      </c>
      <c r="E11" s="108">
        <v>3799.8459677080004</v>
      </c>
      <c r="F11" s="108">
        <v>0</v>
      </c>
      <c r="G11" s="108">
        <v>2101.9201336729998</v>
      </c>
      <c r="H11" s="178">
        <v>3.4188891391428262</v>
      </c>
      <c r="I11" s="108">
        <v>63.608942772000013</v>
      </c>
      <c r="J11" s="108">
        <v>0</v>
      </c>
      <c r="K11" s="108">
        <v>2.0041860999999998E-2</v>
      </c>
      <c r="L11" s="108">
        <v>0</v>
      </c>
      <c r="M11" s="108">
        <v>0</v>
      </c>
      <c r="N11" s="108">
        <v>0</v>
      </c>
      <c r="O11" s="179">
        <f t="shared" ref="O11" si="3">SUM(E11:N11)</f>
        <v>5968.8139751531435</v>
      </c>
      <c r="P11" s="179">
        <f t="shared" si="1"/>
        <v>3430.7635751531434</v>
      </c>
      <c r="Q11" s="155">
        <f>ROUND((O11/C11%),4)</f>
        <v>42.331200000000003</v>
      </c>
      <c r="R11" s="148">
        <f t="shared" si="2"/>
        <v>596881.39751531428</v>
      </c>
      <c r="S11">
        <v>63.608942772000013</v>
      </c>
      <c r="T11" t="b">
        <f t="shared" ref="T11:T23" si="4">S11=I11</f>
        <v>1</v>
      </c>
      <c r="U11" s="75">
        <f t="shared" ref="U11:U23" si="5">S11-I11</f>
        <v>0</v>
      </c>
      <c r="V11">
        <v>2.0041860999999998E-2</v>
      </c>
      <c r="W11" t="b">
        <f t="shared" ref="W11:W13" si="6">V11=K11</f>
        <v>1</v>
      </c>
    </row>
    <row r="12" spans="1:23" ht="29.25" customHeight="1" x14ac:dyDescent="0.4">
      <c r="B12" s="132">
        <f t="shared" ref="B12:B23" si="7">B11+1</f>
        <v>44438</v>
      </c>
      <c r="C12" s="108">
        <f t="shared" ref="C12:C23" si="8">C11</f>
        <v>14100.28</v>
      </c>
      <c r="D12" s="108">
        <v>2538.0504000000001</v>
      </c>
      <c r="E12" s="108">
        <v>3854.8385004819997</v>
      </c>
      <c r="F12" s="108">
        <v>0</v>
      </c>
      <c r="G12" s="108">
        <v>2082.3400129849997</v>
      </c>
      <c r="H12" s="178">
        <v>3.4188891391428262</v>
      </c>
      <c r="I12" s="108">
        <v>61.180922978000019</v>
      </c>
      <c r="J12" s="108">
        <v>0</v>
      </c>
      <c r="K12" s="108">
        <v>0.100041861</v>
      </c>
      <c r="L12" s="108">
        <v>0</v>
      </c>
      <c r="M12" s="108">
        <v>0</v>
      </c>
      <c r="N12" s="108">
        <v>0</v>
      </c>
      <c r="O12" s="179">
        <f t="shared" ref="O12:O14" si="9">SUM(E12:N12)</f>
        <v>6001.8783674451424</v>
      </c>
      <c r="P12" s="179">
        <f t="shared" si="1"/>
        <v>3463.8279674451423</v>
      </c>
      <c r="Q12" s="155">
        <f t="shared" ref="Q12:Q20" si="10">ROUND((O12/C12%),4)</f>
        <v>42.5657</v>
      </c>
      <c r="R12" s="148">
        <f t="shared" si="2"/>
        <v>600187.83674451429</v>
      </c>
      <c r="S12">
        <v>61.180922978000019</v>
      </c>
      <c r="T12" t="b">
        <f t="shared" si="4"/>
        <v>1</v>
      </c>
      <c r="U12" s="75">
        <f t="shared" si="5"/>
        <v>0</v>
      </c>
      <c r="V12">
        <v>0.100041861</v>
      </c>
      <c r="W12" t="b">
        <f t="shared" si="6"/>
        <v>1</v>
      </c>
    </row>
    <row r="13" spans="1:23" ht="29.25" customHeight="1" x14ac:dyDescent="0.4">
      <c r="B13" s="132">
        <f t="shared" si="7"/>
        <v>44439</v>
      </c>
      <c r="C13" s="108">
        <f t="shared" si="8"/>
        <v>14100.28</v>
      </c>
      <c r="D13" s="108">
        <v>2538.0504000000001</v>
      </c>
      <c r="E13" s="108">
        <v>3965.7076832569996</v>
      </c>
      <c r="F13" s="108">
        <v>0</v>
      </c>
      <c r="G13" s="108">
        <v>1941.298319389</v>
      </c>
      <c r="H13" s="178">
        <v>3.4188891391428262</v>
      </c>
      <c r="I13" s="108">
        <v>113.85929985500002</v>
      </c>
      <c r="J13" s="108">
        <v>0</v>
      </c>
      <c r="K13" s="108">
        <v>0.13504186100000001</v>
      </c>
      <c r="L13" s="108">
        <v>0</v>
      </c>
      <c r="M13" s="108">
        <v>0</v>
      </c>
      <c r="N13" s="108">
        <v>0</v>
      </c>
      <c r="O13" s="179">
        <f t="shared" si="9"/>
        <v>6024.419233501143</v>
      </c>
      <c r="P13" s="179">
        <f t="shared" si="1"/>
        <v>3486.3688335011429</v>
      </c>
      <c r="Q13" s="155">
        <f t="shared" si="10"/>
        <v>42.725499999999997</v>
      </c>
      <c r="R13" s="148">
        <f t="shared" si="2"/>
        <v>602441.92335011426</v>
      </c>
      <c r="S13">
        <v>113.85929985500002</v>
      </c>
      <c r="T13" t="b">
        <f t="shared" si="4"/>
        <v>1</v>
      </c>
      <c r="U13" s="75">
        <f t="shared" si="5"/>
        <v>0</v>
      </c>
      <c r="V13">
        <v>0.13504186100000001</v>
      </c>
      <c r="W13" t="b">
        <f t="shared" si="6"/>
        <v>1</v>
      </c>
    </row>
    <row r="14" spans="1:23" ht="29.25" customHeight="1" x14ac:dyDescent="0.4">
      <c r="B14" s="132">
        <f t="shared" si="7"/>
        <v>44440</v>
      </c>
      <c r="C14" s="108">
        <f t="shared" si="8"/>
        <v>14100.28</v>
      </c>
      <c r="D14" s="108">
        <v>2538.0504000000001</v>
      </c>
      <c r="E14" s="108">
        <v>3744.770791031</v>
      </c>
      <c r="F14" s="108">
        <v>0</v>
      </c>
      <c r="G14" s="108">
        <v>1887.1444279870002</v>
      </c>
      <c r="H14" s="178">
        <v>3.4188891391428262</v>
      </c>
      <c r="I14" s="108">
        <v>59.330418055000017</v>
      </c>
      <c r="J14" s="108">
        <v>0</v>
      </c>
      <c r="K14" s="108">
        <v>0.11443624499999999</v>
      </c>
      <c r="L14" s="108">
        <v>0</v>
      </c>
      <c r="M14" s="108">
        <v>0</v>
      </c>
      <c r="N14" s="108">
        <v>0</v>
      </c>
      <c r="O14" s="179">
        <f t="shared" si="9"/>
        <v>5694.7789624571442</v>
      </c>
      <c r="P14" s="179">
        <f t="shared" si="1"/>
        <v>3156.7285624571441</v>
      </c>
      <c r="Q14" s="155">
        <f t="shared" si="10"/>
        <v>40.387700000000002</v>
      </c>
      <c r="R14" s="148">
        <f t="shared" si="2"/>
        <v>569477.89624571439</v>
      </c>
      <c r="S14">
        <v>59.330418055000017</v>
      </c>
      <c r="T14" t="b">
        <f t="shared" si="4"/>
        <v>1</v>
      </c>
      <c r="U14" s="75">
        <f t="shared" si="5"/>
        <v>0</v>
      </c>
      <c r="V14">
        <v>0.11443624499999999</v>
      </c>
      <c r="W14" t="b">
        <f>V14=K14</f>
        <v>1</v>
      </c>
    </row>
    <row r="15" spans="1:23" ht="29.25" customHeight="1" x14ac:dyDescent="0.4">
      <c r="A15" s="90"/>
      <c r="B15" s="132">
        <f t="shared" si="7"/>
        <v>44441</v>
      </c>
      <c r="C15" s="108">
        <f t="shared" si="8"/>
        <v>14100.28</v>
      </c>
      <c r="D15" s="108">
        <v>2538.0504000000001</v>
      </c>
      <c r="E15" s="108">
        <v>3757.4573238049998</v>
      </c>
      <c r="F15" s="108">
        <v>0</v>
      </c>
      <c r="G15" s="108">
        <v>1887.3305365840004</v>
      </c>
      <c r="H15" s="178">
        <v>3.4188891391428262</v>
      </c>
      <c r="I15" s="108">
        <v>60.504294725000015</v>
      </c>
      <c r="J15" s="108">
        <v>0</v>
      </c>
      <c r="K15" s="108">
        <v>0.64905529000000006</v>
      </c>
      <c r="L15" s="108">
        <v>0</v>
      </c>
      <c r="M15" s="108">
        <v>0</v>
      </c>
      <c r="N15" s="108">
        <v>0</v>
      </c>
      <c r="O15" s="179">
        <f t="shared" ref="O15" si="11">SUM(E15:N15)</f>
        <v>5709.3600995431443</v>
      </c>
      <c r="P15" s="179">
        <f t="shared" ref="P15" si="12">O15-D15</f>
        <v>3171.3096995431442</v>
      </c>
      <c r="Q15" s="155">
        <f t="shared" si="10"/>
        <v>40.491100000000003</v>
      </c>
      <c r="R15" s="148">
        <f t="shared" si="2"/>
        <v>570936.00995431445</v>
      </c>
      <c r="S15">
        <v>60.504294725000015</v>
      </c>
      <c r="T15" t="b">
        <f t="shared" si="4"/>
        <v>1</v>
      </c>
      <c r="U15" s="75">
        <f t="shared" si="5"/>
        <v>0</v>
      </c>
      <c r="V15">
        <v>0.64905529000000006</v>
      </c>
      <c r="W15" t="b">
        <f t="shared" ref="W15:W23" si="13">V15=K15</f>
        <v>1</v>
      </c>
    </row>
    <row r="16" spans="1:23" ht="29.25" customHeight="1" x14ac:dyDescent="0.4">
      <c r="A16" s="90"/>
      <c r="B16" s="132">
        <f t="shared" si="7"/>
        <v>44442</v>
      </c>
      <c r="C16" s="108">
        <f t="shared" si="8"/>
        <v>14100.28</v>
      </c>
      <c r="D16" s="108">
        <v>2538.0504000000001</v>
      </c>
      <c r="E16" s="108">
        <v>3654.7503115799996</v>
      </c>
      <c r="F16" s="108">
        <v>0</v>
      </c>
      <c r="G16" s="108">
        <v>1887.516645182</v>
      </c>
      <c r="H16" s="178">
        <v>3.4188891391428262</v>
      </c>
      <c r="I16" s="108">
        <v>64.203748625000017</v>
      </c>
      <c r="J16" s="108">
        <v>0</v>
      </c>
      <c r="K16" s="108">
        <v>0.49967339699999996</v>
      </c>
      <c r="L16" s="108">
        <v>0</v>
      </c>
      <c r="M16" s="108">
        <v>0</v>
      </c>
      <c r="N16" s="108">
        <v>0</v>
      </c>
      <c r="O16" s="179">
        <f t="shared" ref="O16:O20" si="14">SUM(E16:N16)</f>
        <v>5610.3892679231431</v>
      </c>
      <c r="P16" s="179">
        <f t="shared" ref="P16:P20" si="15">O16-D16</f>
        <v>3072.338867923143</v>
      </c>
      <c r="Q16" s="155">
        <f t="shared" si="10"/>
        <v>39.789200000000001</v>
      </c>
      <c r="R16" s="148">
        <f t="shared" si="2"/>
        <v>561038.92679231428</v>
      </c>
      <c r="S16">
        <v>64.203748625000017</v>
      </c>
      <c r="T16" t="b">
        <f t="shared" si="4"/>
        <v>1</v>
      </c>
      <c r="U16" s="75">
        <f t="shared" si="5"/>
        <v>0</v>
      </c>
      <c r="V16">
        <v>0.49967339699999996</v>
      </c>
      <c r="W16" t="b">
        <f t="shared" si="13"/>
        <v>1</v>
      </c>
    </row>
    <row r="17" spans="1:23" ht="29.25" customHeight="1" x14ac:dyDescent="0.4">
      <c r="A17" s="90"/>
      <c r="B17" s="132">
        <f t="shared" si="7"/>
        <v>44443</v>
      </c>
      <c r="C17" s="108">
        <f t="shared" si="8"/>
        <v>14100.28</v>
      </c>
      <c r="D17" s="108">
        <v>2538.0504000000001</v>
      </c>
      <c r="E17" s="108">
        <v>3714.7428443539998</v>
      </c>
      <c r="F17" s="108">
        <v>0</v>
      </c>
      <c r="G17" s="108">
        <v>1887.7027537790002</v>
      </c>
      <c r="H17" s="178">
        <v>3.4188891391428262</v>
      </c>
      <c r="I17" s="108">
        <v>67.03276836900001</v>
      </c>
      <c r="J17" s="108">
        <v>0</v>
      </c>
      <c r="K17" s="108">
        <v>0.90379474100000001</v>
      </c>
      <c r="L17" s="108">
        <v>0</v>
      </c>
      <c r="M17" s="108">
        <v>0</v>
      </c>
      <c r="N17" s="108">
        <v>0</v>
      </c>
      <c r="O17" s="179">
        <f t="shared" si="14"/>
        <v>5673.8010503821433</v>
      </c>
      <c r="P17" s="179">
        <f t="shared" si="15"/>
        <v>3135.7506503821432</v>
      </c>
      <c r="Q17" s="155">
        <f t="shared" si="10"/>
        <v>40.238900000000001</v>
      </c>
      <c r="R17" s="148">
        <f t="shared" si="2"/>
        <v>567380.10503821436</v>
      </c>
      <c r="S17">
        <v>67.03276836900001</v>
      </c>
      <c r="T17" t="b">
        <f t="shared" si="4"/>
        <v>1</v>
      </c>
      <c r="U17" s="75">
        <f t="shared" si="5"/>
        <v>0</v>
      </c>
      <c r="V17">
        <v>0.90379474100000001</v>
      </c>
      <c r="W17" t="b">
        <f t="shared" si="13"/>
        <v>1</v>
      </c>
    </row>
    <row r="18" spans="1:23" ht="29.25" customHeight="1" x14ac:dyDescent="0.4">
      <c r="A18" s="90"/>
      <c r="B18" s="132">
        <f t="shared" si="7"/>
        <v>44444</v>
      </c>
      <c r="C18" s="108">
        <f t="shared" si="8"/>
        <v>14100.28</v>
      </c>
      <c r="D18" s="108">
        <v>2538.0504000000001</v>
      </c>
      <c r="E18" s="108">
        <v>3714.735377127</v>
      </c>
      <c r="F18" s="108">
        <v>0</v>
      </c>
      <c r="G18" s="108">
        <v>1887.8888623769997</v>
      </c>
      <c r="H18" s="178">
        <v>3.4188891391428262</v>
      </c>
      <c r="I18" s="108">
        <v>66.486438369000012</v>
      </c>
      <c r="J18" s="108">
        <v>0</v>
      </c>
      <c r="K18" s="108">
        <v>0.90379474100000001</v>
      </c>
      <c r="L18" s="108">
        <v>0</v>
      </c>
      <c r="M18" s="108">
        <v>0</v>
      </c>
      <c r="N18" s="108">
        <v>0</v>
      </c>
      <c r="O18" s="179">
        <f t="shared" si="14"/>
        <v>5673.4333617531429</v>
      </c>
      <c r="P18" s="179">
        <f t="shared" si="15"/>
        <v>3135.3829617531428</v>
      </c>
      <c r="Q18" s="155">
        <f t="shared" si="10"/>
        <v>40.2363</v>
      </c>
      <c r="R18" s="148">
        <f t="shared" si="2"/>
        <v>567343.33617531427</v>
      </c>
      <c r="S18">
        <v>66.486438369000012</v>
      </c>
      <c r="T18" t="b">
        <f t="shared" si="4"/>
        <v>1</v>
      </c>
      <c r="U18" s="75">
        <f t="shared" si="5"/>
        <v>0</v>
      </c>
      <c r="V18">
        <v>0.90379474100000001</v>
      </c>
      <c r="W18" t="b">
        <f t="shared" si="13"/>
        <v>1</v>
      </c>
    </row>
    <row r="19" spans="1:23" ht="29.25" customHeight="1" x14ac:dyDescent="0.4">
      <c r="A19" s="90"/>
      <c r="B19" s="132">
        <f t="shared" si="7"/>
        <v>44445</v>
      </c>
      <c r="C19" s="108">
        <f t="shared" si="8"/>
        <v>14100.28</v>
      </c>
      <c r="D19" s="108">
        <v>2538.0504000000001</v>
      </c>
      <c r="E19" s="108">
        <v>3722.4271599029998</v>
      </c>
      <c r="F19" s="108">
        <v>0</v>
      </c>
      <c r="G19" s="108">
        <v>1787.0754116899998</v>
      </c>
      <c r="H19" s="178">
        <v>3.4188891391428262</v>
      </c>
      <c r="I19" s="108">
        <v>73.137234743000022</v>
      </c>
      <c r="J19" s="108">
        <v>0</v>
      </c>
      <c r="K19" s="108">
        <v>0.47901635199999998</v>
      </c>
      <c r="L19" s="108">
        <v>0</v>
      </c>
      <c r="M19" s="108">
        <v>0</v>
      </c>
      <c r="N19" s="108">
        <v>0</v>
      </c>
      <c r="O19" s="179">
        <f t="shared" si="14"/>
        <v>5586.5377118271426</v>
      </c>
      <c r="P19" s="179">
        <f t="shared" si="15"/>
        <v>3048.4873118271425</v>
      </c>
      <c r="Q19" s="155">
        <f t="shared" si="10"/>
        <v>39.619999999999997</v>
      </c>
      <c r="R19" s="148">
        <f t="shared" si="2"/>
        <v>558653.77118271426</v>
      </c>
      <c r="S19">
        <v>73.137234743000022</v>
      </c>
      <c r="T19" t="b">
        <f t="shared" si="4"/>
        <v>1</v>
      </c>
      <c r="U19" s="75">
        <f t="shared" si="5"/>
        <v>0</v>
      </c>
      <c r="V19">
        <v>0.47901635199999998</v>
      </c>
      <c r="W19" t="b">
        <f t="shared" si="13"/>
        <v>1</v>
      </c>
    </row>
    <row r="20" spans="1:23" ht="29.25" customHeight="1" x14ac:dyDescent="0.4">
      <c r="A20" s="90"/>
      <c r="B20" s="132">
        <f t="shared" si="7"/>
        <v>44446</v>
      </c>
      <c r="C20" s="108">
        <f t="shared" si="8"/>
        <v>14100.28</v>
      </c>
      <c r="D20" s="108">
        <v>2538.0504000000001</v>
      </c>
      <c r="E20" s="108">
        <v>3998.6969426770002</v>
      </c>
      <c r="F20" s="108">
        <v>0</v>
      </c>
      <c r="G20" s="108">
        <v>1593.5700093989999</v>
      </c>
      <c r="H20" s="178">
        <v>3.4188891391428262</v>
      </c>
      <c r="I20" s="108">
        <v>83.563344643000008</v>
      </c>
      <c r="J20" s="108">
        <v>0</v>
      </c>
      <c r="K20" s="108">
        <v>1.035558881</v>
      </c>
      <c r="L20" s="108">
        <v>0</v>
      </c>
      <c r="M20" s="108">
        <v>0</v>
      </c>
      <c r="N20" s="108">
        <v>0</v>
      </c>
      <c r="O20" s="179">
        <f t="shared" si="14"/>
        <v>5680.2847447391432</v>
      </c>
      <c r="P20" s="179">
        <f t="shared" si="15"/>
        <v>3142.2343447391431</v>
      </c>
      <c r="Q20" s="155">
        <f t="shared" si="10"/>
        <v>40.2849</v>
      </c>
      <c r="R20" s="148">
        <f t="shared" si="2"/>
        <v>568028.47447391436</v>
      </c>
      <c r="S20">
        <v>83.563344643000008</v>
      </c>
      <c r="T20" t="b">
        <f t="shared" si="4"/>
        <v>1</v>
      </c>
      <c r="U20" s="75">
        <f t="shared" si="5"/>
        <v>0</v>
      </c>
      <c r="V20">
        <v>1.035558881</v>
      </c>
      <c r="W20" t="b">
        <f t="shared" si="13"/>
        <v>1</v>
      </c>
    </row>
    <row r="21" spans="1:23" ht="29.25" customHeight="1" x14ac:dyDescent="0.4">
      <c r="A21" s="90"/>
      <c r="B21" s="132">
        <f t="shared" si="7"/>
        <v>44447</v>
      </c>
      <c r="C21" s="108">
        <f t="shared" si="8"/>
        <v>14100.28</v>
      </c>
      <c r="D21" s="108">
        <v>2538.0504000000001</v>
      </c>
      <c r="E21" s="108">
        <v>3804.5927394519999</v>
      </c>
      <c r="F21" s="108">
        <v>0</v>
      </c>
      <c r="G21" s="108">
        <v>1694.7512266310002</v>
      </c>
      <c r="H21" s="178">
        <v>3.4188891391428262</v>
      </c>
      <c r="I21" s="108">
        <v>88.770035843000002</v>
      </c>
      <c r="J21" s="108">
        <v>0</v>
      </c>
      <c r="K21" s="108">
        <v>1.678612164</v>
      </c>
      <c r="L21" s="108">
        <v>0</v>
      </c>
      <c r="M21" s="108">
        <v>0</v>
      </c>
      <c r="N21" s="108">
        <v>0</v>
      </c>
      <c r="O21" s="179">
        <f>SUM(E21:N21)</f>
        <v>5593.2115032291431</v>
      </c>
      <c r="P21" s="179">
        <f>O21-D21</f>
        <v>3055.161103229143</v>
      </c>
      <c r="Q21" s="155">
        <f>ROUND((O21/C21%),4)</f>
        <v>39.667400000000001</v>
      </c>
      <c r="R21" s="148">
        <f>(O21*10^7)/10^5</f>
        <v>559321.15032291424</v>
      </c>
      <c r="S21">
        <v>88.770035843000002</v>
      </c>
      <c r="T21" t="b">
        <f t="shared" si="4"/>
        <v>1</v>
      </c>
      <c r="U21" s="75">
        <f t="shared" si="5"/>
        <v>0</v>
      </c>
      <c r="V21">
        <v>1.678612164</v>
      </c>
      <c r="W21" t="b">
        <f t="shared" si="13"/>
        <v>1</v>
      </c>
    </row>
    <row r="22" spans="1:23" ht="29.25" customHeight="1" x14ac:dyDescent="0.4">
      <c r="A22" s="90"/>
      <c r="B22" s="132">
        <f t="shared" si="7"/>
        <v>44448</v>
      </c>
      <c r="C22" s="108">
        <f t="shared" si="8"/>
        <v>14100.28</v>
      </c>
      <c r="D22" s="108">
        <v>2538.0504000000001</v>
      </c>
      <c r="E22" s="108">
        <v>3769.5871673359998</v>
      </c>
      <c r="F22" s="108">
        <v>0</v>
      </c>
      <c r="G22" s="108">
        <v>1549.6597871449999</v>
      </c>
      <c r="H22" s="178">
        <v>3.4188891391428262</v>
      </c>
      <c r="I22" s="108">
        <v>94.947985687000013</v>
      </c>
      <c r="J22" s="108">
        <v>0</v>
      </c>
      <c r="K22" s="108">
        <v>1.591725211</v>
      </c>
      <c r="L22" s="108">
        <v>0</v>
      </c>
      <c r="M22" s="108">
        <v>0</v>
      </c>
      <c r="N22" s="108">
        <v>0</v>
      </c>
      <c r="O22" s="179">
        <f t="shared" ref="O22:O23" si="16">SUM(E22:N22)</f>
        <v>5419.2055545181429</v>
      </c>
      <c r="P22" s="179">
        <f t="shared" ref="P22:P23" si="17">O22-D22</f>
        <v>2881.1551545181428</v>
      </c>
      <c r="Q22" s="155">
        <f>ROUND((O22/C22%),4)</f>
        <v>38.433300000000003</v>
      </c>
      <c r="R22" s="148">
        <f>(O22*10^7)/10^5</f>
        <v>541920.55545181432</v>
      </c>
      <c r="S22">
        <v>94.947985687000013</v>
      </c>
      <c r="T22" t="b">
        <f t="shared" si="4"/>
        <v>1</v>
      </c>
      <c r="U22" s="75">
        <f t="shared" si="5"/>
        <v>0</v>
      </c>
      <c r="V22">
        <v>1.591725211</v>
      </c>
      <c r="W22" t="b">
        <f t="shared" si="13"/>
        <v>1</v>
      </c>
    </row>
    <row r="23" spans="1:23" ht="29.25" customHeight="1" x14ac:dyDescent="0.4">
      <c r="A23" s="90"/>
      <c r="B23" s="132">
        <f t="shared" si="7"/>
        <v>44449</v>
      </c>
      <c r="C23" s="108">
        <f t="shared" si="8"/>
        <v>14100.28</v>
      </c>
      <c r="D23" s="108">
        <v>2538.0504000000001</v>
      </c>
      <c r="E23" s="108">
        <v>3831.579700111</v>
      </c>
      <c r="F23" s="108">
        <v>0</v>
      </c>
      <c r="G23" s="108">
        <v>1549.8113284339997</v>
      </c>
      <c r="H23" s="178">
        <v>3.4188891391428262</v>
      </c>
      <c r="I23" s="108">
        <v>98.584029587000018</v>
      </c>
      <c r="J23" s="108">
        <v>0</v>
      </c>
      <c r="K23" s="108">
        <v>3.0518796180000001</v>
      </c>
      <c r="L23" s="108">
        <v>0</v>
      </c>
      <c r="M23" s="108">
        <v>0</v>
      </c>
      <c r="N23" s="108">
        <v>0</v>
      </c>
      <c r="O23" s="179">
        <f t="shared" si="16"/>
        <v>5486.445826889144</v>
      </c>
      <c r="P23" s="179">
        <f t="shared" si="17"/>
        <v>2948.3954268891439</v>
      </c>
      <c r="Q23" s="155">
        <f>ROUND((O23/C23%),4)</f>
        <v>38.910200000000003</v>
      </c>
      <c r="R23" s="148">
        <f t="shared" si="2"/>
        <v>548644.58268891438</v>
      </c>
      <c r="S23">
        <v>98.584029587000018</v>
      </c>
      <c r="T23" t="b">
        <f t="shared" si="4"/>
        <v>1</v>
      </c>
      <c r="U23" s="75">
        <f t="shared" si="5"/>
        <v>0</v>
      </c>
      <c r="V23">
        <v>3.0518796180000001</v>
      </c>
      <c r="W23" t="b">
        <f t="shared" si="13"/>
        <v>1</v>
      </c>
    </row>
    <row r="24" spans="1:23" ht="29.25" customHeight="1" x14ac:dyDescent="0.4">
      <c r="A24" s="90"/>
      <c r="B24" s="132" t="s">
        <v>4</v>
      </c>
      <c r="C24" s="108">
        <v>0</v>
      </c>
      <c r="D24" s="108">
        <f>SUM(D10:D23)</f>
        <v>35532.705600000001</v>
      </c>
      <c r="E24" s="108">
        <f>SUM(E10:E23)</f>
        <v>53133.585943755992</v>
      </c>
      <c r="F24" s="108">
        <f>SUM(F10:F23)</f>
        <v>0</v>
      </c>
      <c r="G24" s="108">
        <f>SUM(G10:G23)</f>
        <v>25839.721555407996</v>
      </c>
      <c r="H24" s="108">
        <f>SUM(H10:H23)</f>
        <v>47.864447947999572</v>
      </c>
      <c r="I24" s="108">
        <f t="shared" ref="I24:O24" si="18">SUM(I10:I23)</f>
        <v>1059.7910452230001</v>
      </c>
      <c r="J24" s="108">
        <f t="shared" si="18"/>
        <v>0</v>
      </c>
      <c r="K24" s="108">
        <f t="shared" si="18"/>
        <v>11.182714084000001</v>
      </c>
      <c r="L24" s="108">
        <f t="shared" si="18"/>
        <v>0</v>
      </c>
      <c r="M24" s="108">
        <f t="shared" si="18"/>
        <v>0</v>
      </c>
      <c r="N24" s="108">
        <f t="shared" si="18"/>
        <v>0</v>
      </c>
      <c r="O24" s="179">
        <f t="shared" si="18"/>
        <v>80092.145706419004</v>
      </c>
      <c r="P24" s="179">
        <f>SUM(P10:P23)</f>
        <v>44559.44010641901</v>
      </c>
      <c r="Q24" s="155"/>
    </row>
    <row r="25" spans="1:23" ht="29.25" customHeight="1" x14ac:dyDescent="0.4">
      <c r="A25" s="90"/>
      <c r="B25" s="132" t="s">
        <v>3</v>
      </c>
      <c r="C25" s="108">
        <v>0</v>
      </c>
      <c r="D25" s="108">
        <f>AVERAGE(D10:D23)</f>
        <v>2538.0504000000001</v>
      </c>
      <c r="E25" s="108">
        <f>AVERAGE(E10:E23)</f>
        <v>3795.2561388397139</v>
      </c>
      <c r="F25" s="108">
        <v>0</v>
      </c>
      <c r="G25" s="108">
        <f>AVERAGE(G10:G23)</f>
        <v>1845.6943968148569</v>
      </c>
      <c r="H25" s="108">
        <f t="shared" ref="H25:K25" si="19">AVERAGE(H10:H23)</f>
        <v>3.4188891391428267</v>
      </c>
      <c r="I25" s="108">
        <f t="shared" si="19"/>
        <v>75.699360373071428</v>
      </c>
      <c r="J25" s="108">
        <f t="shared" si="19"/>
        <v>0</v>
      </c>
      <c r="K25" s="108">
        <f t="shared" si="19"/>
        <v>0.79876529171428579</v>
      </c>
      <c r="L25" s="108">
        <f t="shared" ref="L25:P25" si="20">AVERAGE(L10:L23)</f>
        <v>0</v>
      </c>
      <c r="M25" s="108">
        <f t="shared" si="20"/>
        <v>0</v>
      </c>
      <c r="N25" s="108">
        <f t="shared" si="20"/>
        <v>0</v>
      </c>
      <c r="O25" s="180">
        <f t="shared" si="20"/>
        <v>5720.8675504584999</v>
      </c>
      <c r="P25" s="180">
        <f t="shared" si="20"/>
        <v>3182.8171504585007</v>
      </c>
      <c r="Q25" s="155"/>
    </row>
    <row r="26" spans="1:23" x14ac:dyDescent="0.4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23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56"/>
    </row>
    <row r="28" spans="1:23" ht="27" thickBot="1" x14ac:dyDescent="0.45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89" t="s">
        <v>225</v>
      </c>
      <c r="L28" s="189" t="s">
        <v>224</v>
      </c>
      <c r="M28" s="1"/>
      <c r="N28" s="1"/>
      <c r="O28" s="1"/>
      <c r="P28" s="1"/>
      <c r="Q28" s="156"/>
    </row>
    <row r="29" spans="1:23" ht="27" thickBot="1" x14ac:dyDescent="0.45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85">
        <v>796802519.34000003</v>
      </c>
      <c r="L29" s="190">
        <v>16786121.640000001</v>
      </c>
      <c r="M29" s="1"/>
      <c r="N29" s="1"/>
      <c r="O29" s="1"/>
      <c r="P29" s="1"/>
      <c r="Q29" s="156"/>
    </row>
    <row r="30" spans="1:23" x14ac:dyDescent="0.4">
      <c r="B30" s="5"/>
      <c r="C30" s="1"/>
      <c r="D30" s="1"/>
      <c r="E30" s="1"/>
      <c r="F30" s="1"/>
      <c r="G30" s="1"/>
      <c r="H30" s="1"/>
      <c r="I30" s="1"/>
      <c r="J30" s="1"/>
      <c r="K30" s="186">
        <v>117499200</v>
      </c>
      <c r="L30" s="244"/>
      <c r="M30" s="1"/>
      <c r="N30" s="22" t="s">
        <v>35</v>
      </c>
      <c r="O30" s="22"/>
      <c r="P30" s="22"/>
      <c r="Q30" s="156"/>
    </row>
    <row r="31" spans="1:23" x14ac:dyDescent="0.4">
      <c r="B31" s="5"/>
      <c r="C31" s="1"/>
      <c r="D31" s="74"/>
      <c r="E31" s="1"/>
      <c r="F31" s="1"/>
      <c r="G31" s="1"/>
      <c r="H31" s="22"/>
      <c r="I31" s="22"/>
      <c r="J31" s="22"/>
      <c r="K31" s="186">
        <v>72284</v>
      </c>
      <c r="L31" s="244"/>
      <c r="M31" s="22"/>
      <c r="N31" s="22"/>
      <c r="O31" s="22"/>
      <c r="P31" s="22"/>
      <c r="Q31" s="156"/>
    </row>
    <row r="32" spans="1:23" ht="27" thickBot="1" x14ac:dyDescent="0.45">
      <c r="B32" s="5"/>
      <c r="C32" s="1"/>
      <c r="D32" s="74"/>
      <c r="E32" s="1"/>
      <c r="F32" s="1"/>
      <c r="G32" s="1"/>
      <c r="H32" s="22"/>
      <c r="I32" s="22"/>
      <c r="J32" s="22"/>
      <c r="K32" s="187">
        <v>35636299.57</v>
      </c>
      <c r="L32" s="245"/>
      <c r="M32" s="22"/>
      <c r="N32" s="22"/>
      <c r="O32" s="22"/>
      <c r="P32" s="22"/>
      <c r="Q32" s="156"/>
    </row>
    <row r="33" spans="2:16" ht="27" thickBot="1" x14ac:dyDescent="0.45">
      <c r="B33" s="5"/>
      <c r="C33" s="1"/>
      <c r="D33" s="1"/>
      <c r="E33" s="1"/>
      <c r="F33" s="1"/>
      <c r="G33" s="1"/>
      <c r="H33" s="22"/>
      <c r="I33" s="242" t="s">
        <v>230</v>
      </c>
      <c r="J33" s="243"/>
      <c r="K33" s="184">
        <f>SUM(K29:K32)</f>
        <v>950010302.91000009</v>
      </c>
      <c r="L33" s="184">
        <f>SUM(L29:L32)</f>
        <v>16786121.640000001</v>
      </c>
      <c r="M33" s="22"/>
      <c r="N33" s="22"/>
      <c r="O33" s="22"/>
      <c r="P33" s="22"/>
    </row>
    <row r="34" spans="2:16" ht="27" thickTop="1" x14ac:dyDescent="0.4">
      <c r="B34" s="5" t="s">
        <v>41</v>
      </c>
      <c r="C34" s="1"/>
      <c r="D34" s="1"/>
      <c r="E34" s="1"/>
      <c r="F34" s="1"/>
      <c r="G34" s="1"/>
      <c r="H34" s="22"/>
      <c r="I34" s="242" t="s">
        <v>231</v>
      </c>
      <c r="J34" s="243"/>
      <c r="K34" s="188">
        <f>K33/10^7</f>
        <v>95.001030291000006</v>
      </c>
      <c r="L34" s="188">
        <f>L33/10^7</f>
        <v>1.678612164</v>
      </c>
      <c r="M34" s="22"/>
      <c r="N34" s="22"/>
      <c r="O34" s="22"/>
      <c r="P34" s="22"/>
    </row>
    <row r="35" spans="2:16" x14ac:dyDescent="0.4">
      <c r="B35" s="5" t="s">
        <v>8</v>
      </c>
      <c r="H35" s="144"/>
      <c r="N35" s="22" t="s">
        <v>10</v>
      </c>
    </row>
    <row r="36" spans="2:16" x14ac:dyDescent="0.4">
      <c r="B36" s="14"/>
      <c r="H36" s="144"/>
    </row>
    <row r="37" spans="2:16" x14ac:dyDescent="0.4">
      <c r="B37" s="14"/>
      <c r="H37" s="144"/>
    </row>
    <row r="38" spans="2:16" x14ac:dyDescent="0.4">
      <c r="B38" s="14"/>
      <c r="H38" s="88"/>
      <c r="I38" s="88"/>
    </row>
    <row r="39" spans="2:16" x14ac:dyDescent="0.4">
      <c r="H39" s="88"/>
      <c r="I39" s="88"/>
    </row>
    <row r="40" spans="2:16" x14ac:dyDescent="0.4">
      <c r="H40" s="88"/>
      <c r="I40" s="88"/>
    </row>
    <row r="41" spans="2:16" x14ac:dyDescent="0.4">
      <c r="H41" s="88"/>
      <c r="I41" s="88"/>
    </row>
  </sheetData>
  <mergeCells count="3">
    <mergeCell ref="L30:L32"/>
    <mergeCell ref="I33:J33"/>
    <mergeCell ref="I34:J34"/>
  </mergeCells>
  <pageMargins left="0.7" right="0.7" top="0.75" bottom="0.75" header="0.3" footer="0.3"/>
  <pageSetup paperSize="9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opLeftCell="A7" zoomScale="50" zoomScaleNormal="50" workbookViewId="0">
      <selection activeCell="B16" sqref="B16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34.570312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</cols>
  <sheetData>
    <row r="1" spans="1:18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18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58"/>
      <c r="M2" s="84"/>
      <c r="N2" s="85"/>
      <c r="O2" s="85"/>
      <c r="P2" s="85"/>
    </row>
    <row r="3" spans="1:18" x14ac:dyDescent="0.4">
      <c r="B3" s="45" t="s">
        <v>52</v>
      </c>
      <c r="C3" s="1"/>
      <c r="D3" s="74"/>
      <c r="E3" s="85"/>
      <c r="F3" s="8"/>
      <c r="G3" s="8"/>
      <c r="H3" s="8"/>
      <c r="I3" s="8"/>
      <c r="J3" s="8"/>
      <c r="K3" s="85"/>
      <c r="L3" s="85"/>
      <c r="M3" s="8"/>
      <c r="N3" s="8"/>
      <c r="O3" s="8"/>
      <c r="P3" s="85"/>
    </row>
    <row r="4" spans="1:18" ht="22.5" customHeight="1" x14ac:dyDescent="0.45">
      <c r="B4" s="46" t="s">
        <v>13</v>
      </c>
      <c r="C4" s="17"/>
      <c r="D4" s="17"/>
      <c r="E4" s="15"/>
      <c r="F4" s="15"/>
      <c r="G4" s="47" t="s">
        <v>236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18" x14ac:dyDescent="0.4">
      <c r="B5" s="45" t="s">
        <v>50</v>
      </c>
      <c r="C5" s="1"/>
      <c r="D5" s="157"/>
      <c r="E5" s="158"/>
      <c r="F5" s="11"/>
      <c r="G5" s="11"/>
      <c r="H5" s="100"/>
      <c r="I5" s="100"/>
      <c r="J5" s="11"/>
      <c r="K5" s="86">
        <v>14034.7</v>
      </c>
      <c r="L5" s="181">
        <f>K5*18/100</f>
        <v>2526.2460000000001</v>
      </c>
      <c r="M5" s="2"/>
      <c r="N5" s="2"/>
      <c r="O5" s="2"/>
      <c r="P5" s="2"/>
      <c r="Q5" s="149"/>
    </row>
    <row r="6" spans="1:18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18" x14ac:dyDescent="0.4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18" s="33" customFormat="1" ht="126" customHeight="1" x14ac:dyDescent="0.25">
      <c r="B8" s="34" t="s">
        <v>21</v>
      </c>
      <c r="C8" s="164" t="s">
        <v>237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18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18" ht="29.25" customHeight="1" x14ac:dyDescent="0.4">
      <c r="B10" s="132">
        <v>44450</v>
      </c>
      <c r="C10" s="108">
        <v>14034.7</v>
      </c>
      <c r="D10" s="108">
        <v>2526.2460000000001</v>
      </c>
      <c r="E10" s="108">
        <v>3831.5722328860002</v>
      </c>
      <c r="F10" s="108">
        <v>0</v>
      </c>
      <c r="G10" s="108">
        <v>1549.962869724</v>
      </c>
      <c r="H10" s="178">
        <v>3.3563068915713847</v>
      </c>
      <c r="I10" s="108">
        <v>110.96904617800001</v>
      </c>
      <c r="J10" s="108">
        <v>0</v>
      </c>
      <c r="K10" s="108">
        <v>3.0518796180000001</v>
      </c>
      <c r="L10" s="108">
        <v>0</v>
      </c>
      <c r="M10" s="108">
        <v>0</v>
      </c>
      <c r="N10" s="108">
        <v>0</v>
      </c>
      <c r="O10" s="179">
        <f t="shared" ref="O10" si="0">SUM(E10:N10)</f>
        <v>5498.9123352975712</v>
      </c>
      <c r="P10" s="179">
        <f t="shared" ref="P10:P11" si="1">O10-D10</f>
        <v>2972.6663352975711</v>
      </c>
      <c r="Q10" s="155">
        <f>ROUND((O10/C10%),4)</f>
        <v>39.180799999999998</v>
      </c>
      <c r="R10" s="148">
        <f t="shared" ref="R10:R23" si="2">(O10*10^7)/10^5</f>
        <v>549891.23352975713</v>
      </c>
    </row>
    <row r="11" spans="1:18" ht="29.25" customHeight="1" x14ac:dyDescent="0.4">
      <c r="B11" s="132">
        <v>44451</v>
      </c>
      <c r="C11" s="108">
        <v>14034.7</v>
      </c>
      <c r="D11" s="108">
        <v>2526.2460000000001</v>
      </c>
      <c r="E11" s="108">
        <v>3831.5647656589999</v>
      </c>
      <c r="F11" s="108">
        <v>0</v>
      </c>
      <c r="G11" s="108">
        <v>1550.1144110129999</v>
      </c>
      <c r="H11" s="178">
        <v>3.3563068915713847</v>
      </c>
      <c r="I11" s="108">
        <v>110.47970627800001</v>
      </c>
      <c r="J11" s="108">
        <v>0</v>
      </c>
      <c r="K11" s="108">
        <v>3.0518796180000001</v>
      </c>
      <c r="L11" s="108">
        <v>0</v>
      </c>
      <c r="M11" s="108">
        <v>0</v>
      </c>
      <c r="N11" s="108">
        <v>0</v>
      </c>
      <c r="O11" s="179">
        <f t="shared" ref="O11" si="3">SUM(E11:N11)</f>
        <v>5498.567069459571</v>
      </c>
      <c r="P11" s="179">
        <f t="shared" si="1"/>
        <v>2972.3210694595709</v>
      </c>
      <c r="Q11" s="155">
        <f>ROUND((O11/C11%),4)</f>
        <v>39.178400000000003</v>
      </c>
      <c r="R11" s="148">
        <f t="shared" si="2"/>
        <v>549856.70694595715</v>
      </c>
    </row>
    <row r="12" spans="1:18" ht="29.25" customHeight="1" x14ac:dyDescent="0.4">
      <c r="B12" s="132">
        <v>44452</v>
      </c>
      <c r="C12" s="108">
        <v>14034.7</v>
      </c>
      <c r="D12" s="108">
        <v>2526.2460000000001</v>
      </c>
      <c r="E12" s="108">
        <v>3784.2313269959991</v>
      </c>
      <c r="F12" s="108">
        <v>0</v>
      </c>
      <c r="G12" s="108">
        <v>1550.2659523029999</v>
      </c>
      <c r="H12" s="178">
        <v>3.3563068915713847</v>
      </c>
      <c r="I12" s="108">
        <v>121.82502198900002</v>
      </c>
      <c r="J12" s="108">
        <v>0</v>
      </c>
      <c r="K12" s="108">
        <v>1.9618528769999999</v>
      </c>
      <c r="L12" s="108">
        <v>0</v>
      </c>
      <c r="M12" s="108">
        <v>0</v>
      </c>
      <c r="N12" s="108">
        <v>0</v>
      </c>
      <c r="O12" s="179">
        <f>SUM(E12:N12)</f>
        <v>5461.6404610565696</v>
      </c>
      <c r="P12" s="179">
        <f>O12-D12</f>
        <v>2935.3944610565695</v>
      </c>
      <c r="Q12" s="155">
        <f>ROUND((O12/C12%),4)</f>
        <v>38.915300000000002</v>
      </c>
      <c r="R12" s="148">
        <f>(O12*10^7)/10^5</f>
        <v>546164.04610565701</v>
      </c>
    </row>
    <row r="13" spans="1:18" ht="29.25" customHeight="1" x14ac:dyDescent="0.4">
      <c r="B13" s="132">
        <v>44453</v>
      </c>
      <c r="C13" s="108">
        <v>14034.7</v>
      </c>
      <c r="D13" s="108">
        <v>2526.2460000000001</v>
      </c>
      <c r="E13" s="108">
        <v>3822.2238597700007</v>
      </c>
      <c r="F13" s="108">
        <v>0</v>
      </c>
      <c r="G13" s="108">
        <v>1550.4174935920003</v>
      </c>
      <c r="H13" s="178">
        <v>3.3563068915713847</v>
      </c>
      <c r="I13" s="108">
        <v>120.04774046300003</v>
      </c>
      <c r="J13" s="108">
        <v>0</v>
      </c>
      <c r="K13" s="108">
        <v>5.0159145430000001</v>
      </c>
      <c r="L13" s="108">
        <v>0</v>
      </c>
      <c r="M13" s="108">
        <v>0</v>
      </c>
      <c r="N13" s="108">
        <v>0</v>
      </c>
      <c r="O13" s="179">
        <f>SUM(E13:N13)</f>
        <v>5501.0613152595715</v>
      </c>
      <c r="P13" s="179">
        <f>O13-D13</f>
        <v>2974.8153152595714</v>
      </c>
      <c r="Q13" s="155">
        <f>ROUND((O13/C13%),4)</f>
        <v>39.196100000000001</v>
      </c>
      <c r="R13" s="148">
        <f>(O13*10^7)/10^5</f>
        <v>550106.13152595714</v>
      </c>
    </row>
    <row r="14" spans="1:18" ht="29.25" customHeight="1" x14ac:dyDescent="0.4">
      <c r="B14" s="132">
        <v>44454</v>
      </c>
      <c r="C14" s="108">
        <v>14034.7</v>
      </c>
      <c r="D14" s="108">
        <v>2526.2460000000001</v>
      </c>
      <c r="E14" s="108">
        <v>3817.1296860749999</v>
      </c>
      <c r="F14" s="108">
        <v>0</v>
      </c>
      <c r="G14" s="108">
        <v>1550.5690348819999</v>
      </c>
      <c r="H14" s="178">
        <v>3.3563068915713847</v>
      </c>
      <c r="I14" s="108">
        <v>120.20103576300002</v>
      </c>
      <c r="J14" s="108">
        <v>0</v>
      </c>
      <c r="K14" s="108">
        <v>2.6333454230000002</v>
      </c>
      <c r="L14" s="108">
        <v>0</v>
      </c>
      <c r="M14" s="108">
        <v>0</v>
      </c>
      <c r="N14" s="108">
        <v>0</v>
      </c>
      <c r="O14" s="179">
        <f>SUM(E14:N14)</f>
        <v>5493.8894090345702</v>
      </c>
      <c r="P14" s="179">
        <f>O14-D14</f>
        <v>2967.6434090345701</v>
      </c>
      <c r="Q14" s="155">
        <f t="shared" ref="Q14:Q20" si="4">ROUND((O14/C14%),4)</f>
        <v>39.145000000000003</v>
      </c>
      <c r="R14" s="148">
        <f t="shared" si="2"/>
        <v>549388.940903457</v>
      </c>
    </row>
    <row r="15" spans="1:18" ht="29.25" customHeight="1" x14ac:dyDescent="0.4">
      <c r="A15" s="90"/>
      <c r="B15" s="132">
        <v>44455</v>
      </c>
      <c r="C15" s="108">
        <v>14034.7</v>
      </c>
      <c r="D15" s="108">
        <v>2526.2460000000001</v>
      </c>
      <c r="E15" s="108">
        <v>3852.4542345419991</v>
      </c>
      <c r="F15" s="108">
        <v>0</v>
      </c>
      <c r="G15" s="108">
        <v>1550.7205761709999</v>
      </c>
      <c r="H15" s="178">
        <v>3.3563068915713847</v>
      </c>
      <c r="I15" s="108">
        <v>121.04602062900003</v>
      </c>
      <c r="J15" s="108">
        <v>0</v>
      </c>
      <c r="K15" s="108">
        <v>6.070234503</v>
      </c>
      <c r="L15" s="108">
        <v>0</v>
      </c>
      <c r="M15" s="108">
        <v>0</v>
      </c>
      <c r="N15" s="108">
        <v>0</v>
      </c>
      <c r="O15" s="179">
        <f>SUM(E15:N15)</f>
        <v>5533.6473727365701</v>
      </c>
      <c r="P15" s="179">
        <f>O15-D15</f>
        <v>3007.40137273657</v>
      </c>
      <c r="Q15" s="155">
        <f t="shared" si="4"/>
        <v>39.4283</v>
      </c>
      <c r="R15" s="148">
        <f t="shared" si="2"/>
        <v>553364.737273657</v>
      </c>
    </row>
    <row r="16" spans="1:18" ht="29.25" customHeight="1" x14ac:dyDescent="0.4">
      <c r="A16" s="90"/>
      <c r="B16" s="132">
        <v>44456</v>
      </c>
      <c r="C16" s="108">
        <v>14034.7</v>
      </c>
      <c r="D16" s="108">
        <v>2526.2460000000001</v>
      </c>
      <c r="E16" s="108">
        <v>3782.4712230910004</v>
      </c>
      <c r="F16" s="108">
        <v>0</v>
      </c>
      <c r="G16" s="108">
        <v>1550.872117461</v>
      </c>
      <c r="H16" s="178">
        <v>3.3563068915713847</v>
      </c>
      <c r="I16" s="108">
        <v>119.93733178500003</v>
      </c>
      <c r="J16" s="108">
        <v>0</v>
      </c>
      <c r="K16" s="108">
        <v>4.4013445029999998</v>
      </c>
      <c r="L16" s="108">
        <v>0</v>
      </c>
      <c r="M16" s="108">
        <v>0</v>
      </c>
      <c r="N16" s="108">
        <v>0</v>
      </c>
      <c r="O16" s="179">
        <f t="shared" ref="O16:O19" si="5">SUM(E16:N16)</f>
        <v>5461.0383237315718</v>
      </c>
      <c r="P16" s="179">
        <f t="shared" ref="P16:P19" si="6">O16-D16</f>
        <v>2934.7923237315717</v>
      </c>
      <c r="Q16" s="155">
        <f t="shared" si="4"/>
        <v>38.911000000000001</v>
      </c>
      <c r="R16" s="148">
        <f t="shared" si="2"/>
        <v>546103.83237315714</v>
      </c>
    </row>
    <row r="17" spans="1:18" ht="29.25" customHeight="1" x14ac:dyDescent="0.4">
      <c r="A17" s="90"/>
      <c r="B17" s="132">
        <v>44457</v>
      </c>
      <c r="C17" s="108">
        <v>14034.7</v>
      </c>
      <c r="D17" s="108">
        <v>2526.2460000000001</v>
      </c>
      <c r="E17" s="108">
        <v>3782.4637558649993</v>
      </c>
      <c r="F17" s="108">
        <v>0</v>
      </c>
      <c r="G17" s="108">
        <v>1551.0236587500001</v>
      </c>
      <c r="H17" s="178">
        <v>3.3563068915713847</v>
      </c>
      <c r="I17" s="108">
        <v>126.03328638500003</v>
      </c>
      <c r="J17" s="108">
        <v>0</v>
      </c>
      <c r="K17" s="108">
        <v>7.2183875029999998</v>
      </c>
      <c r="L17" s="108">
        <v>0</v>
      </c>
      <c r="M17" s="108">
        <v>0</v>
      </c>
      <c r="N17" s="108">
        <v>0</v>
      </c>
      <c r="O17" s="179">
        <f t="shared" si="5"/>
        <v>5470.09539539457</v>
      </c>
      <c r="P17" s="179">
        <f t="shared" si="6"/>
        <v>2943.8493953945699</v>
      </c>
      <c r="Q17" s="155">
        <f t="shared" si="4"/>
        <v>38.975499999999997</v>
      </c>
      <c r="R17" s="148">
        <f t="shared" si="2"/>
        <v>547009.53953945707</v>
      </c>
    </row>
    <row r="18" spans="1:18" ht="29.25" customHeight="1" x14ac:dyDescent="0.4">
      <c r="A18" s="90"/>
      <c r="B18" s="132">
        <v>44458</v>
      </c>
      <c r="C18" s="108">
        <v>14034.7</v>
      </c>
      <c r="D18" s="108">
        <v>2526.2460000000001</v>
      </c>
      <c r="E18" s="108">
        <v>3782.4562886400004</v>
      </c>
      <c r="F18" s="108">
        <v>0</v>
      </c>
      <c r="G18" s="108">
        <v>1551.1752000400002</v>
      </c>
      <c r="H18" s="178">
        <v>3.3563068915713847</v>
      </c>
      <c r="I18" s="108">
        <v>125.74217838500002</v>
      </c>
      <c r="J18" s="108">
        <v>0</v>
      </c>
      <c r="K18" s="108">
        <v>7.2183875029999998</v>
      </c>
      <c r="L18" s="108">
        <v>0</v>
      </c>
      <c r="M18" s="108">
        <v>0</v>
      </c>
      <c r="N18" s="108">
        <v>0</v>
      </c>
      <c r="O18" s="179">
        <f t="shared" si="5"/>
        <v>5469.948361459572</v>
      </c>
      <c r="P18" s="179">
        <f t="shared" si="6"/>
        <v>2943.7023614595719</v>
      </c>
      <c r="Q18" s="155">
        <f t="shared" si="4"/>
        <v>38.974499999999999</v>
      </c>
      <c r="R18" s="148">
        <f t="shared" si="2"/>
        <v>546994.83614595723</v>
      </c>
    </row>
    <row r="19" spans="1:18" ht="29.25" customHeight="1" x14ac:dyDescent="0.4">
      <c r="A19" s="90"/>
      <c r="B19" s="132">
        <v>44459</v>
      </c>
      <c r="C19" s="108">
        <v>14034.7</v>
      </c>
      <c r="D19" s="108">
        <v>2526.2460000000001</v>
      </c>
      <c r="E19" s="108">
        <v>3813.4989827509994</v>
      </c>
      <c r="F19" s="108">
        <v>0</v>
      </c>
      <c r="G19" s="108">
        <v>1551.3267413289998</v>
      </c>
      <c r="H19" s="178">
        <v>3.3563068915713847</v>
      </c>
      <c r="I19" s="108">
        <v>129.19261638500001</v>
      </c>
      <c r="J19" s="108">
        <v>0</v>
      </c>
      <c r="K19" s="108">
        <v>0.25374650299999996</v>
      </c>
      <c r="L19" s="108">
        <v>0</v>
      </c>
      <c r="M19" s="108">
        <v>0</v>
      </c>
      <c r="N19" s="108">
        <v>0</v>
      </c>
      <c r="O19" s="179">
        <f t="shared" si="5"/>
        <v>5497.6283938595707</v>
      </c>
      <c r="P19" s="179">
        <f t="shared" si="6"/>
        <v>2971.3823938595706</v>
      </c>
      <c r="Q19" s="155">
        <f t="shared" si="4"/>
        <v>39.171700000000001</v>
      </c>
      <c r="R19" s="148">
        <f t="shared" si="2"/>
        <v>549762.83938595699</v>
      </c>
    </row>
    <row r="20" spans="1:18" ht="29.25" customHeight="1" x14ac:dyDescent="0.4">
      <c r="A20" s="90"/>
      <c r="B20" s="132">
        <v>44460</v>
      </c>
      <c r="C20" s="108">
        <v>14034.7</v>
      </c>
      <c r="D20" s="108">
        <v>2526.2460000000001</v>
      </c>
      <c r="E20" s="108">
        <v>3859.5000392759994</v>
      </c>
      <c r="F20" s="108">
        <v>0</v>
      </c>
      <c r="G20" s="108">
        <v>1500.7925115290002</v>
      </c>
      <c r="H20" s="178">
        <v>3.3563068915713847</v>
      </c>
      <c r="I20" s="108">
        <v>131.52211228500002</v>
      </c>
      <c r="J20" s="108">
        <v>0</v>
      </c>
      <c r="K20" s="108">
        <v>2.7074038010000003</v>
      </c>
      <c r="L20" s="108">
        <v>0</v>
      </c>
      <c r="M20" s="108">
        <v>0</v>
      </c>
      <c r="N20" s="108">
        <v>0</v>
      </c>
      <c r="O20" s="179">
        <f t="shared" ref="O20" si="7">SUM(E20:N20)</f>
        <v>5497.8783737825697</v>
      </c>
      <c r="P20" s="179">
        <f t="shared" ref="P20" si="8">O20-D20</f>
        <v>2971.6323737825696</v>
      </c>
      <c r="Q20" s="155">
        <f t="shared" si="4"/>
        <v>39.173499999999997</v>
      </c>
      <c r="R20" s="148">
        <f t="shared" si="2"/>
        <v>549787.83737825695</v>
      </c>
    </row>
    <row r="21" spans="1:18" ht="29.25" customHeight="1" x14ac:dyDescent="0.4">
      <c r="A21" s="90"/>
      <c r="B21" s="132">
        <v>44461</v>
      </c>
      <c r="C21" s="108">
        <v>14034.7</v>
      </c>
      <c r="D21" s="108">
        <v>2526.2460000000001</v>
      </c>
      <c r="E21" s="108">
        <v>3872.0205182029999</v>
      </c>
      <c r="F21" s="108">
        <v>0</v>
      </c>
      <c r="G21" s="108">
        <v>1551.6298239079999</v>
      </c>
      <c r="H21" s="178">
        <v>3.3563068915713847</v>
      </c>
      <c r="I21" s="108">
        <v>134.27902850200002</v>
      </c>
      <c r="J21" s="108">
        <v>0</v>
      </c>
      <c r="K21" s="108">
        <v>2.5727309690000002</v>
      </c>
      <c r="L21" s="108">
        <v>0</v>
      </c>
      <c r="M21" s="108">
        <v>0</v>
      </c>
      <c r="N21" s="108">
        <v>0</v>
      </c>
      <c r="O21" s="179">
        <f t="shared" ref="O21" si="9">SUM(E21:N21)</f>
        <v>5563.8584084735712</v>
      </c>
      <c r="P21" s="179">
        <f t="shared" ref="P21" si="10">O21-D21</f>
        <v>3037.6124084735711</v>
      </c>
      <c r="Q21" s="155">
        <f>ROUND((O21/C21%),4)</f>
        <v>39.643599999999999</v>
      </c>
      <c r="R21" s="148">
        <f>(O21*10^7)/10^5</f>
        <v>556385.84084735706</v>
      </c>
    </row>
    <row r="22" spans="1:18" ht="29.25" customHeight="1" x14ac:dyDescent="0.4">
      <c r="A22" s="90"/>
      <c r="B22" s="132">
        <v>44462</v>
      </c>
      <c r="C22" s="108">
        <v>14034.7</v>
      </c>
      <c r="D22" s="108">
        <v>2526.2460000000001</v>
      </c>
      <c r="E22" s="108">
        <v>3914.5479528390001</v>
      </c>
      <c r="F22" s="108">
        <v>0</v>
      </c>
      <c r="G22" s="108">
        <v>1351.7617498130001</v>
      </c>
      <c r="H22" s="178">
        <v>3.3563068915713847</v>
      </c>
      <c r="I22" s="108">
        <v>146.902603107</v>
      </c>
      <c r="J22" s="108">
        <v>0</v>
      </c>
      <c r="K22" s="108">
        <v>2.1857309690000002</v>
      </c>
      <c r="L22" s="108">
        <v>0</v>
      </c>
      <c r="M22" s="108">
        <v>0</v>
      </c>
      <c r="N22" s="108">
        <v>0</v>
      </c>
      <c r="O22" s="179">
        <f t="shared" ref="O22:O23" si="11">SUM(E22:N22)</f>
        <v>5418.754343619571</v>
      </c>
      <c r="P22" s="179">
        <f t="shared" ref="P22:P23" si="12">O22-D22</f>
        <v>2892.508343619571</v>
      </c>
      <c r="Q22" s="155">
        <f>ROUND((O22/C22%),4)</f>
        <v>38.609699999999997</v>
      </c>
      <c r="R22" s="148">
        <f>(O22*10^7)/10^5</f>
        <v>541875.43436195713</v>
      </c>
    </row>
    <row r="23" spans="1:18" ht="29.25" customHeight="1" x14ac:dyDescent="0.4">
      <c r="A23" s="90"/>
      <c r="B23" s="132">
        <v>44463</v>
      </c>
      <c r="C23" s="108">
        <v>14034.7</v>
      </c>
      <c r="D23" s="108">
        <v>2526.2460000000001</v>
      </c>
      <c r="E23" s="108">
        <v>4112.5166720039997</v>
      </c>
      <c r="F23" s="108">
        <v>0</v>
      </c>
      <c r="G23" s="108">
        <v>1200.4138942210002</v>
      </c>
      <c r="H23" s="178">
        <v>3.3563068915713847</v>
      </c>
      <c r="I23" s="108">
        <v>130.42955870700004</v>
      </c>
      <c r="J23" s="108">
        <v>0</v>
      </c>
      <c r="K23" s="108">
        <v>0.82923076900000003</v>
      </c>
      <c r="L23" s="108">
        <v>0</v>
      </c>
      <c r="M23" s="108">
        <v>0</v>
      </c>
      <c r="N23" s="108">
        <v>0</v>
      </c>
      <c r="O23" s="179">
        <f t="shared" si="11"/>
        <v>5447.5456625925708</v>
      </c>
      <c r="P23" s="179">
        <f t="shared" si="12"/>
        <v>2921.2996625925707</v>
      </c>
      <c r="Q23" s="155">
        <f>ROUND((O23/C23%),4)</f>
        <v>38.814799999999998</v>
      </c>
      <c r="R23" s="148">
        <f t="shared" si="2"/>
        <v>544754.56625925703</v>
      </c>
    </row>
    <row r="24" spans="1:18" ht="29.25" customHeight="1" x14ac:dyDescent="0.4">
      <c r="A24" s="90"/>
      <c r="B24" s="132" t="s">
        <v>4</v>
      </c>
      <c r="C24" s="108">
        <v>0</v>
      </c>
      <c r="D24" s="108">
        <f>SUM(D10:D23)</f>
        <v>35367.443999999996</v>
      </c>
      <c r="E24" s="108">
        <f>SUM(E10:E23)</f>
        <v>53858.651538596991</v>
      </c>
      <c r="F24" s="108">
        <f>SUM(F10:F23)</f>
        <v>0</v>
      </c>
      <c r="G24" s="108">
        <f>SUM(G10:G23)</f>
        <v>21111.046034735999</v>
      </c>
      <c r="H24" s="108">
        <f>SUM(H10:H23)</f>
        <v>46.988296481999392</v>
      </c>
      <c r="I24" s="108">
        <f t="shared" ref="I24:O24" si="13">SUM(I10:I23)</f>
        <v>1748.6072868410006</v>
      </c>
      <c r="J24" s="108">
        <f t="shared" si="13"/>
        <v>0</v>
      </c>
      <c r="K24" s="108">
        <f t="shared" si="13"/>
        <v>49.172069102000002</v>
      </c>
      <c r="L24" s="108">
        <f t="shared" si="13"/>
        <v>0</v>
      </c>
      <c r="M24" s="108">
        <f t="shared" si="13"/>
        <v>0</v>
      </c>
      <c r="N24" s="108">
        <f t="shared" si="13"/>
        <v>0</v>
      </c>
      <c r="O24" s="179">
        <f t="shared" si="13"/>
        <v>76814.465225758002</v>
      </c>
      <c r="P24" s="179">
        <f>SUM(P10:P23)</f>
        <v>41447.021225757991</v>
      </c>
      <c r="Q24" s="155"/>
    </row>
    <row r="25" spans="1:18" ht="29.25" customHeight="1" x14ac:dyDescent="0.4">
      <c r="A25" s="90"/>
      <c r="B25" s="132" t="s">
        <v>3</v>
      </c>
      <c r="C25" s="108">
        <v>0</v>
      </c>
      <c r="D25" s="108">
        <f>AVERAGE(D10:D23)</f>
        <v>2526.2459999999996</v>
      </c>
      <c r="E25" s="108">
        <f>AVERAGE(E10:E23)</f>
        <v>3847.0465384712138</v>
      </c>
      <c r="F25" s="108">
        <v>0</v>
      </c>
      <c r="G25" s="108">
        <f>AVERAGE(G10:G23)</f>
        <v>1507.9318596239998</v>
      </c>
      <c r="H25" s="108">
        <f t="shared" ref="H25:N25" si="14">AVERAGE(H10:H23)</f>
        <v>3.3563068915713852</v>
      </c>
      <c r="I25" s="108">
        <f t="shared" si="14"/>
        <v>124.9005204886429</v>
      </c>
      <c r="J25" s="108">
        <f t="shared" si="14"/>
        <v>0</v>
      </c>
      <c r="K25" s="108">
        <f t="shared" si="14"/>
        <v>3.5122906501428575</v>
      </c>
      <c r="L25" s="108">
        <f t="shared" si="14"/>
        <v>0</v>
      </c>
      <c r="M25" s="108">
        <f t="shared" si="14"/>
        <v>0</v>
      </c>
      <c r="N25" s="108">
        <f t="shared" si="14"/>
        <v>0</v>
      </c>
      <c r="O25" s="180">
        <f t="shared" ref="O25:P25" si="15">AVERAGE(O10:O23)</f>
        <v>5486.7475161255716</v>
      </c>
      <c r="P25" s="180">
        <f t="shared" si="15"/>
        <v>2960.501516125571</v>
      </c>
      <c r="Q25" s="155"/>
    </row>
    <row r="26" spans="1:18" x14ac:dyDescent="0.4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18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56"/>
    </row>
    <row r="28" spans="1:18" ht="27" thickBot="1" x14ac:dyDescent="0.45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89" t="s">
        <v>225</v>
      </c>
      <c r="L28" s="189" t="s">
        <v>224</v>
      </c>
      <c r="M28" s="1"/>
      <c r="N28" s="1"/>
      <c r="O28" s="1"/>
      <c r="P28" s="1"/>
      <c r="Q28" s="156"/>
    </row>
    <row r="29" spans="1:18" ht="27" thickBot="1" x14ac:dyDescent="0.45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85">
        <v>1150975196</v>
      </c>
      <c r="L29" s="190">
        <v>8292307.6900000004</v>
      </c>
      <c r="M29" s="1"/>
      <c r="N29" s="1"/>
      <c r="O29" s="1"/>
      <c r="P29" s="1"/>
      <c r="Q29" s="156"/>
    </row>
    <row r="30" spans="1:18" x14ac:dyDescent="0.4">
      <c r="B30" s="5"/>
      <c r="C30" s="1"/>
      <c r="D30" s="1"/>
      <c r="E30" s="1"/>
      <c r="F30" s="1"/>
      <c r="G30" s="1"/>
      <c r="H30" s="1"/>
      <c r="I30" s="1"/>
      <c r="J30" s="1"/>
      <c r="K30" s="186">
        <v>140063500</v>
      </c>
      <c r="L30" s="244"/>
      <c r="M30" s="1"/>
      <c r="N30" s="22" t="s">
        <v>35</v>
      </c>
      <c r="O30" s="22"/>
      <c r="P30" s="22"/>
      <c r="Q30" s="156"/>
    </row>
    <row r="31" spans="1:18" x14ac:dyDescent="0.4">
      <c r="B31" s="5"/>
      <c r="C31" s="1"/>
      <c r="D31" s="74"/>
      <c r="E31" s="1"/>
      <c r="F31" s="1"/>
      <c r="G31" s="1"/>
      <c r="H31" s="22"/>
      <c r="I31" s="22"/>
      <c r="J31" s="22"/>
      <c r="K31" s="186">
        <v>1252096</v>
      </c>
      <c r="L31" s="244"/>
      <c r="M31" s="22"/>
      <c r="N31" s="22"/>
      <c r="O31" s="22"/>
      <c r="P31" s="22"/>
      <c r="Q31" s="156"/>
    </row>
    <row r="32" spans="1:18" ht="27" thickBot="1" x14ac:dyDescent="0.45">
      <c r="B32" s="5"/>
      <c r="C32" s="1"/>
      <c r="D32" s="74"/>
      <c r="E32" s="1"/>
      <c r="F32" s="1"/>
      <c r="G32" s="1"/>
      <c r="H32" s="22"/>
      <c r="I32" s="22"/>
      <c r="J32" s="22"/>
      <c r="K32" s="187">
        <v>13054770.449999999</v>
      </c>
      <c r="L32" s="245"/>
      <c r="M32" s="22"/>
      <c r="N32" s="22"/>
      <c r="O32" s="22"/>
      <c r="P32" s="22"/>
      <c r="Q32" s="156"/>
    </row>
    <row r="33" spans="2:16" ht="27" thickBot="1" x14ac:dyDescent="0.45">
      <c r="B33" s="5"/>
      <c r="C33" s="1"/>
      <c r="D33" s="1"/>
      <c r="E33" s="1"/>
      <c r="F33" s="1"/>
      <c r="G33" s="1"/>
      <c r="H33" s="22"/>
      <c r="I33" s="242" t="s">
        <v>230</v>
      </c>
      <c r="J33" s="243"/>
      <c r="K33" s="184">
        <f>SUM(K29:K32)</f>
        <v>1305345562.45</v>
      </c>
      <c r="L33" s="184">
        <f>SUM(L29:L32)</f>
        <v>8292307.6900000004</v>
      </c>
      <c r="M33" s="22"/>
      <c r="N33" s="22"/>
      <c r="O33" s="22"/>
      <c r="P33" s="22"/>
    </row>
    <row r="34" spans="2:16" ht="27" thickTop="1" x14ac:dyDescent="0.4">
      <c r="B34" s="5" t="s">
        <v>41</v>
      </c>
      <c r="C34" s="1"/>
      <c r="D34" s="1"/>
      <c r="E34" s="1"/>
      <c r="F34" s="1"/>
      <c r="G34" s="1"/>
      <c r="H34" s="22"/>
      <c r="I34" s="242" t="s">
        <v>231</v>
      </c>
      <c r="J34" s="243"/>
      <c r="K34" s="188">
        <f>K33/10^7</f>
        <v>130.534556245</v>
      </c>
      <c r="L34" s="188">
        <f>L33/10^7</f>
        <v>0.82923076900000003</v>
      </c>
      <c r="M34" s="22"/>
      <c r="N34" s="22"/>
      <c r="O34" s="22"/>
      <c r="P34" s="22"/>
    </row>
    <row r="35" spans="2:16" x14ac:dyDescent="0.4">
      <c r="B35" s="5" t="s">
        <v>8</v>
      </c>
      <c r="H35" s="144"/>
      <c r="N35" s="22" t="s">
        <v>10</v>
      </c>
    </row>
    <row r="36" spans="2:16" x14ac:dyDescent="0.4">
      <c r="B36" s="14"/>
      <c r="H36" s="144"/>
    </row>
    <row r="37" spans="2:16" x14ac:dyDescent="0.4">
      <c r="B37" s="14"/>
      <c r="H37" s="144"/>
    </row>
    <row r="38" spans="2:16" x14ac:dyDescent="0.4">
      <c r="B38" s="14"/>
      <c r="H38" s="88"/>
      <c r="I38" s="88"/>
    </row>
    <row r="39" spans="2:16" x14ac:dyDescent="0.4">
      <c r="H39" s="88"/>
      <c r="I39" s="88"/>
    </row>
    <row r="40" spans="2:16" x14ac:dyDescent="0.4">
      <c r="H40" s="88"/>
      <c r="I40" s="88"/>
    </row>
    <row r="41" spans="2:16" x14ac:dyDescent="0.4">
      <c r="H41" s="88"/>
      <c r="I41" s="88"/>
    </row>
  </sheetData>
  <mergeCells count="3">
    <mergeCell ref="L30:L32"/>
    <mergeCell ref="I33:J33"/>
    <mergeCell ref="I34:J34"/>
  </mergeCell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opLeftCell="A9" zoomScale="55" zoomScaleNormal="55" workbookViewId="0">
      <selection activeCell="G17" sqref="G17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34.570312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</cols>
  <sheetData>
    <row r="1" spans="1:23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23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58"/>
      <c r="M2" s="84"/>
      <c r="N2" s="85"/>
      <c r="O2" s="85"/>
      <c r="P2" s="85"/>
    </row>
    <row r="3" spans="1:23" x14ac:dyDescent="0.4">
      <c r="B3" s="45" t="s">
        <v>52</v>
      </c>
      <c r="C3" s="1"/>
      <c r="D3" s="74"/>
      <c r="E3" s="85"/>
      <c r="F3" s="8"/>
      <c r="G3" s="8"/>
      <c r="H3" s="8"/>
      <c r="I3" s="8"/>
      <c r="J3" s="8"/>
      <c r="K3" s="85"/>
      <c r="L3" s="85"/>
      <c r="M3" s="8"/>
      <c r="N3" s="8"/>
      <c r="O3" s="8"/>
      <c r="P3" s="85"/>
    </row>
    <row r="4" spans="1:23" ht="22.5" customHeight="1" x14ac:dyDescent="0.45">
      <c r="B4" s="46" t="s">
        <v>13</v>
      </c>
      <c r="C4" s="17"/>
      <c r="D4" s="17"/>
      <c r="E4" s="15"/>
      <c r="F4" s="15"/>
      <c r="G4" s="47" t="s">
        <v>239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23" x14ac:dyDescent="0.4">
      <c r="B5" s="45" t="s">
        <v>50</v>
      </c>
      <c r="C5" s="1"/>
      <c r="D5" s="157"/>
      <c r="E5" s="158"/>
      <c r="F5" s="11"/>
      <c r="G5" s="11"/>
      <c r="H5" s="100"/>
      <c r="I5" s="100"/>
      <c r="J5" s="11"/>
      <c r="K5" s="86">
        <v>14152.44</v>
      </c>
      <c r="L5" s="181">
        <f>K5*18/100</f>
        <v>2547.4392000000003</v>
      </c>
      <c r="M5" s="2"/>
      <c r="N5" s="2"/>
      <c r="O5" s="2"/>
      <c r="P5" s="2"/>
      <c r="Q5" s="149"/>
    </row>
    <row r="6" spans="1:23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23" x14ac:dyDescent="0.4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23" s="33" customFormat="1" ht="126" customHeight="1" x14ac:dyDescent="0.25">
      <c r="B8" s="34" t="s">
        <v>21</v>
      </c>
      <c r="C8" s="164" t="s">
        <v>238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23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  <c r="S9" t="s">
        <v>242</v>
      </c>
      <c r="V9" t="s">
        <v>224</v>
      </c>
    </row>
    <row r="10" spans="1:23" ht="29.25" customHeight="1" x14ac:dyDescent="0.4">
      <c r="B10" s="132">
        <v>44464</v>
      </c>
      <c r="C10" s="108">
        <v>14152.44</v>
      </c>
      <c r="D10" s="108">
        <v>2547.4392000000003</v>
      </c>
      <c r="E10" s="108">
        <v>4112.509204775999</v>
      </c>
      <c r="F10" s="108">
        <v>0</v>
      </c>
      <c r="G10" s="108">
        <v>1200.5307414839999</v>
      </c>
      <c r="H10" s="178">
        <v>3.3104392512856902</v>
      </c>
      <c r="I10" s="108">
        <v>134.570804807</v>
      </c>
      <c r="J10" s="108">
        <v>0</v>
      </c>
      <c r="K10" s="108">
        <v>0.82923076900000003</v>
      </c>
      <c r="L10" s="108">
        <v>0</v>
      </c>
      <c r="M10" s="108">
        <v>0</v>
      </c>
      <c r="N10" s="108">
        <v>0</v>
      </c>
      <c r="O10" s="179">
        <f t="shared" ref="O10" si="0">SUM(E10:N10)</f>
        <v>5451.7504210872848</v>
      </c>
      <c r="P10" s="179">
        <f t="shared" ref="P10:P11" si="1">O10-D10</f>
        <v>2904.3112210872846</v>
      </c>
      <c r="Q10" s="155">
        <f>ROUND((O10/C10%),4)</f>
        <v>38.521599999999999</v>
      </c>
      <c r="R10" s="148">
        <f t="shared" ref="R10:R23" si="2">(O10*10^7)/10^5</f>
        <v>545175.04210872843</v>
      </c>
      <c r="S10">
        <v>134.570804807</v>
      </c>
      <c r="T10" t="b">
        <f>S10=I10</f>
        <v>1</v>
      </c>
      <c r="U10" s="75">
        <f>S10-I10</f>
        <v>0</v>
      </c>
      <c r="V10">
        <v>0.82923076900000003</v>
      </c>
      <c r="W10" t="b">
        <f>V10=K10</f>
        <v>1</v>
      </c>
    </row>
    <row r="11" spans="1:23" ht="29.25" customHeight="1" x14ac:dyDescent="0.4">
      <c r="B11" s="132">
        <f>B10+1</f>
        <v>44465</v>
      </c>
      <c r="C11" s="108">
        <v>14152.44</v>
      </c>
      <c r="D11" s="108">
        <v>2547.4392000000003</v>
      </c>
      <c r="E11" s="108">
        <v>4112.5017375510006</v>
      </c>
      <c r="F11" s="108">
        <v>0</v>
      </c>
      <c r="G11" s="108">
        <v>1200.6475887470003</v>
      </c>
      <c r="H11" s="178">
        <v>3.3104392512856902</v>
      </c>
      <c r="I11" s="108">
        <v>134.20575550700005</v>
      </c>
      <c r="J11" s="108">
        <v>0</v>
      </c>
      <c r="K11" s="108">
        <v>0.82923076900000003</v>
      </c>
      <c r="L11" s="108">
        <v>0</v>
      </c>
      <c r="M11" s="108">
        <v>0</v>
      </c>
      <c r="N11" s="108">
        <v>0</v>
      </c>
      <c r="O11" s="179">
        <f t="shared" ref="O11" si="3">SUM(E11:N11)</f>
        <v>5451.4947518252875</v>
      </c>
      <c r="P11" s="179">
        <f t="shared" si="1"/>
        <v>2904.0555518252872</v>
      </c>
      <c r="Q11" s="155">
        <f>ROUND((O11/C11%),4)</f>
        <v>38.519799999999996</v>
      </c>
      <c r="R11" s="148">
        <f t="shared" si="2"/>
        <v>545149.47518252872</v>
      </c>
      <c r="S11">
        <v>134.20575550700005</v>
      </c>
      <c r="T11" t="b">
        <f t="shared" ref="T11:T23" si="4">S11=I11</f>
        <v>1</v>
      </c>
      <c r="U11" s="75">
        <f t="shared" ref="U11:U23" si="5">S11-I11</f>
        <v>0</v>
      </c>
      <c r="V11">
        <v>0.82923076900000003</v>
      </c>
      <c r="W11" t="b">
        <f t="shared" ref="W11:W23" si="6">V11=K11</f>
        <v>1</v>
      </c>
    </row>
    <row r="12" spans="1:23" ht="29.25" customHeight="1" x14ac:dyDescent="0.4">
      <c r="B12" s="132">
        <f t="shared" ref="B12:B23" si="7">B11+1</f>
        <v>44466</v>
      </c>
      <c r="C12" s="108">
        <v>14152.44</v>
      </c>
      <c r="D12" s="108">
        <v>2547.4392000000003</v>
      </c>
      <c r="E12" s="108">
        <v>4119.7279181630001</v>
      </c>
      <c r="F12" s="108">
        <v>0</v>
      </c>
      <c r="G12" s="108">
        <v>1251.281524475</v>
      </c>
      <c r="H12" s="178">
        <v>3.3104392512856902</v>
      </c>
      <c r="I12" s="108">
        <v>135.84908057100003</v>
      </c>
      <c r="J12" s="108">
        <v>0</v>
      </c>
      <c r="K12" s="108">
        <v>0.120226049</v>
      </c>
      <c r="L12" s="108">
        <v>0</v>
      </c>
      <c r="M12" s="108">
        <v>0</v>
      </c>
      <c r="N12" s="108">
        <v>0</v>
      </c>
      <c r="O12" s="179">
        <f>SUM(E12:N12)</f>
        <v>5510.2891885092859</v>
      </c>
      <c r="P12" s="179">
        <f>O12-D12</f>
        <v>2962.8499885092856</v>
      </c>
      <c r="Q12" s="155">
        <f>ROUND((O12/C12%),4)</f>
        <v>38.935299999999998</v>
      </c>
      <c r="R12" s="148">
        <f>(O12*10^7)/10^5</f>
        <v>551028.91885092854</v>
      </c>
      <c r="S12">
        <v>135.84908057100003</v>
      </c>
      <c r="T12" t="b">
        <f t="shared" si="4"/>
        <v>1</v>
      </c>
      <c r="U12" s="75">
        <f t="shared" si="5"/>
        <v>0</v>
      </c>
      <c r="V12">
        <v>0.120226049</v>
      </c>
      <c r="W12" t="b">
        <f t="shared" si="6"/>
        <v>1</v>
      </c>
    </row>
    <row r="13" spans="1:23" ht="29.25" customHeight="1" x14ac:dyDescent="0.4">
      <c r="B13" s="132">
        <f t="shared" si="7"/>
        <v>44467</v>
      </c>
      <c r="C13" s="108">
        <v>14152.44</v>
      </c>
      <c r="D13" s="108">
        <v>2547.4392000000003</v>
      </c>
      <c r="E13" s="108">
        <v>4135.3404509379998</v>
      </c>
      <c r="F13" s="108">
        <v>0</v>
      </c>
      <c r="G13" s="108">
        <v>1190.8423535099998</v>
      </c>
      <c r="H13" s="178">
        <v>3.3104392512856902</v>
      </c>
      <c r="I13" s="108">
        <v>133.87673377100003</v>
      </c>
      <c r="J13" s="108">
        <v>0</v>
      </c>
      <c r="K13" s="108">
        <v>0.39965948900000003</v>
      </c>
      <c r="L13" s="108">
        <v>0</v>
      </c>
      <c r="M13" s="108">
        <v>0</v>
      </c>
      <c r="N13" s="108">
        <v>0</v>
      </c>
      <c r="O13" s="179">
        <f>SUM(E13:N13)</f>
        <v>5463.7696369592859</v>
      </c>
      <c r="P13" s="179">
        <f>O13-D13</f>
        <v>2916.3304369592856</v>
      </c>
      <c r="Q13" s="155">
        <f>ROUND((O13/C13%),4)</f>
        <v>38.6066</v>
      </c>
      <c r="R13" s="148">
        <f>(O13*10^7)/10^5</f>
        <v>546376.96369592857</v>
      </c>
      <c r="S13">
        <v>133.87673377100003</v>
      </c>
      <c r="T13" t="b">
        <f t="shared" si="4"/>
        <v>1</v>
      </c>
      <c r="U13" s="75">
        <f t="shared" si="5"/>
        <v>0</v>
      </c>
      <c r="V13">
        <v>0.39965948900000003</v>
      </c>
      <c r="W13" t="b">
        <f t="shared" si="6"/>
        <v>1</v>
      </c>
    </row>
    <row r="14" spans="1:23" ht="29.25" customHeight="1" x14ac:dyDescent="0.4">
      <c r="B14" s="132">
        <f t="shared" si="7"/>
        <v>44468</v>
      </c>
      <c r="C14" s="108">
        <v>14152.44</v>
      </c>
      <c r="D14" s="108">
        <v>2547.4392000000003</v>
      </c>
      <c r="E14" s="108">
        <v>4263.7129837119992</v>
      </c>
      <c r="F14" s="108">
        <v>0</v>
      </c>
      <c r="G14" s="108">
        <v>1150.5232104220001</v>
      </c>
      <c r="H14" s="178">
        <v>3.3104392512856902</v>
      </c>
      <c r="I14" s="108">
        <v>132.16580297100003</v>
      </c>
      <c r="J14" s="108">
        <v>0</v>
      </c>
      <c r="K14" s="108">
        <v>0.63065948900000002</v>
      </c>
      <c r="L14" s="108">
        <v>0</v>
      </c>
      <c r="M14" s="108">
        <v>0</v>
      </c>
      <c r="N14" s="108">
        <v>0</v>
      </c>
      <c r="O14" s="179">
        <f>SUM(E14:N14)</f>
        <v>5550.3430958452855</v>
      </c>
      <c r="P14" s="179">
        <f>O14-D14</f>
        <v>3002.9038958452852</v>
      </c>
      <c r="Q14" s="155">
        <f t="shared" ref="Q14:Q20" si="8">ROUND((O14/C14%),4)</f>
        <v>39.218299999999999</v>
      </c>
      <c r="R14" s="148">
        <f t="shared" si="2"/>
        <v>555034.30958452856</v>
      </c>
      <c r="S14">
        <v>132.16580297100003</v>
      </c>
      <c r="T14" t="b">
        <f t="shared" si="4"/>
        <v>1</v>
      </c>
      <c r="U14" s="75">
        <f t="shared" si="5"/>
        <v>0</v>
      </c>
      <c r="V14">
        <v>0.63065948900000002</v>
      </c>
      <c r="W14" t="b">
        <f t="shared" si="6"/>
        <v>1</v>
      </c>
    </row>
    <row r="15" spans="1:23" ht="29.25" customHeight="1" x14ac:dyDescent="0.4">
      <c r="A15" s="90"/>
      <c r="B15" s="132">
        <f t="shared" si="7"/>
        <v>44469</v>
      </c>
      <c r="C15" s="108">
        <v>14152.44</v>
      </c>
      <c r="D15" s="108">
        <v>2547.4392000000003</v>
      </c>
      <c r="E15" s="108">
        <v>4309.7055164860003</v>
      </c>
      <c r="F15" s="108">
        <v>0</v>
      </c>
      <c r="G15" s="108">
        <v>999.10905118799974</v>
      </c>
      <c r="H15" s="178">
        <v>3.3104392512856902</v>
      </c>
      <c r="I15" s="108">
        <v>131.50301640700005</v>
      </c>
      <c r="J15" s="108">
        <v>0</v>
      </c>
      <c r="K15" s="108">
        <v>0.53361198899999995</v>
      </c>
      <c r="L15" s="108">
        <v>0</v>
      </c>
      <c r="M15" s="108">
        <v>0</v>
      </c>
      <c r="N15" s="108">
        <v>0</v>
      </c>
      <c r="O15" s="179">
        <f>SUM(E15:N15)</f>
        <v>5444.1616353212867</v>
      </c>
      <c r="P15" s="179">
        <f>O15-D15</f>
        <v>2896.7224353212864</v>
      </c>
      <c r="Q15" s="155">
        <f t="shared" si="8"/>
        <v>38.468000000000004</v>
      </c>
      <c r="R15" s="148">
        <f t="shared" si="2"/>
        <v>544416.16353212867</v>
      </c>
      <c r="S15">
        <v>131.50301640700005</v>
      </c>
      <c r="T15" t="b">
        <f t="shared" si="4"/>
        <v>1</v>
      </c>
      <c r="U15" s="75">
        <f t="shared" si="5"/>
        <v>0</v>
      </c>
      <c r="V15">
        <v>0.53361198899999995</v>
      </c>
      <c r="W15" t="b">
        <f t="shared" si="6"/>
        <v>1</v>
      </c>
    </row>
    <row r="16" spans="1:23" ht="29.25" customHeight="1" x14ac:dyDescent="0.4">
      <c r="A16" s="90"/>
      <c r="B16" s="132">
        <f t="shared" si="7"/>
        <v>44470</v>
      </c>
      <c r="C16" s="108">
        <v>14152.44</v>
      </c>
      <c r="D16" s="108">
        <v>2547.4392000000003</v>
      </c>
      <c r="E16" s="108">
        <v>4178.6980492610001</v>
      </c>
      <c r="F16" s="108">
        <v>0</v>
      </c>
      <c r="G16" s="108">
        <v>1049.7254543529998</v>
      </c>
      <c r="H16" s="178">
        <v>3.3104392512856902</v>
      </c>
      <c r="I16" s="108">
        <v>125.77039755700002</v>
      </c>
      <c r="J16" s="108">
        <v>0</v>
      </c>
      <c r="K16" s="108">
        <v>2.3171407890000002</v>
      </c>
      <c r="L16" s="108">
        <v>0</v>
      </c>
      <c r="M16" s="108">
        <v>0</v>
      </c>
      <c r="N16" s="108">
        <v>0</v>
      </c>
      <c r="O16" s="179">
        <f t="shared" ref="O16:O21" si="9">SUM(E16:N16)</f>
        <v>5359.8214812112865</v>
      </c>
      <c r="P16" s="179">
        <f t="shared" ref="P16:P23" si="10">O16-D16</f>
        <v>2812.3822812112862</v>
      </c>
      <c r="Q16" s="155">
        <f t="shared" si="8"/>
        <v>37.872100000000003</v>
      </c>
      <c r="R16" s="148">
        <f t="shared" si="2"/>
        <v>535982.14812112867</v>
      </c>
      <c r="S16">
        <v>125.77039755700002</v>
      </c>
      <c r="T16" t="b">
        <f t="shared" si="4"/>
        <v>1</v>
      </c>
      <c r="U16" s="75">
        <f t="shared" si="5"/>
        <v>0</v>
      </c>
      <c r="V16">
        <v>2.3171407890000002</v>
      </c>
      <c r="W16" t="b">
        <f t="shared" si="6"/>
        <v>1</v>
      </c>
    </row>
    <row r="17" spans="1:23" ht="29.25" customHeight="1" x14ac:dyDescent="0.4">
      <c r="A17" s="90"/>
      <c r="B17" s="132">
        <f t="shared" si="7"/>
        <v>44471</v>
      </c>
      <c r="C17" s="108">
        <v>14152.44</v>
      </c>
      <c r="D17" s="108">
        <v>2547.4392000000003</v>
      </c>
      <c r="E17" s="108">
        <v>4178.6905820350003</v>
      </c>
      <c r="F17" s="108">
        <v>0</v>
      </c>
      <c r="G17" s="108">
        <v>1049.8272308290002</v>
      </c>
      <c r="H17" s="178">
        <v>3.3104392512856902</v>
      </c>
      <c r="I17" s="108">
        <v>125.16082755700002</v>
      </c>
      <c r="J17" s="108">
        <v>0</v>
      </c>
      <c r="K17" s="108">
        <v>2.3171407890000002</v>
      </c>
      <c r="L17" s="108">
        <v>0</v>
      </c>
      <c r="M17" s="108">
        <v>0</v>
      </c>
      <c r="N17" s="108">
        <v>0</v>
      </c>
      <c r="O17" s="179">
        <f t="shared" si="9"/>
        <v>5359.3062204612861</v>
      </c>
      <c r="P17" s="179">
        <f t="shared" si="10"/>
        <v>2811.8670204612858</v>
      </c>
      <c r="Q17" s="155">
        <f t="shared" si="8"/>
        <v>37.868400000000001</v>
      </c>
      <c r="R17" s="148">
        <f t="shared" si="2"/>
        <v>535930.62204612861</v>
      </c>
      <c r="S17">
        <v>125.16082755700002</v>
      </c>
      <c r="T17" t="b">
        <f t="shared" si="4"/>
        <v>1</v>
      </c>
      <c r="U17" s="75">
        <f t="shared" si="5"/>
        <v>0</v>
      </c>
      <c r="V17">
        <v>2.3171407890000002</v>
      </c>
      <c r="W17" t="b">
        <f t="shared" si="6"/>
        <v>1</v>
      </c>
    </row>
    <row r="18" spans="1:23" ht="29.25" customHeight="1" x14ac:dyDescent="0.4">
      <c r="A18" s="90"/>
      <c r="B18" s="132">
        <f t="shared" si="7"/>
        <v>44472</v>
      </c>
      <c r="C18" s="108">
        <v>14152.44</v>
      </c>
      <c r="D18" s="108">
        <v>2547.4392000000003</v>
      </c>
      <c r="E18" s="108">
        <v>4178.6831148090005</v>
      </c>
      <c r="F18" s="108">
        <v>0</v>
      </c>
      <c r="G18" s="108">
        <v>1049.9290073059999</v>
      </c>
      <c r="H18" s="178">
        <v>3.3104392512856902</v>
      </c>
      <c r="I18" s="108">
        <v>124.47432755700001</v>
      </c>
      <c r="J18" s="108">
        <v>0</v>
      </c>
      <c r="K18" s="108">
        <v>2.3171407890000002</v>
      </c>
      <c r="L18" s="108">
        <v>0</v>
      </c>
      <c r="M18" s="108">
        <v>0</v>
      </c>
      <c r="N18" s="108">
        <v>0</v>
      </c>
      <c r="O18" s="179">
        <f t="shared" si="9"/>
        <v>5358.7140297122869</v>
      </c>
      <c r="P18" s="179">
        <f t="shared" si="10"/>
        <v>2811.2748297122866</v>
      </c>
      <c r="Q18" s="155">
        <f t="shared" si="8"/>
        <v>37.864199999999997</v>
      </c>
      <c r="R18" s="148">
        <f t="shared" si="2"/>
        <v>535871.4029712287</v>
      </c>
      <c r="S18">
        <v>124.47432755700001</v>
      </c>
      <c r="T18" t="b">
        <f t="shared" si="4"/>
        <v>1</v>
      </c>
      <c r="U18" s="75">
        <f t="shared" si="5"/>
        <v>0</v>
      </c>
      <c r="V18">
        <v>2.3171407890000002</v>
      </c>
      <c r="W18" t="b">
        <f t="shared" si="6"/>
        <v>1</v>
      </c>
    </row>
    <row r="19" spans="1:23" ht="29.25" customHeight="1" x14ac:dyDescent="0.4">
      <c r="A19" s="90"/>
      <c r="B19" s="132">
        <f t="shared" si="7"/>
        <v>44473</v>
      </c>
      <c r="C19" s="108">
        <v>14152.44</v>
      </c>
      <c r="D19" s="108">
        <v>2547.4392000000003</v>
      </c>
      <c r="E19" s="108">
        <v>4177.6756475839993</v>
      </c>
      <c r="F19" s="108">
        <v>0</v>
      </c>
      <c r="G19" s="108">
        <v>1151.129209144</v>
      </c>
      <c r="H19" s="178">
        <v>3.3104392512856902</v>
      </c>
      <c r="I19" s="108">
        <v>128.78243258700002</v>
      </c>
      <c r="J19" s="108">
        <v>0</v>
      </c>
      <c r="K19" s="108">
        <v>0.82400378899999993</v>
      </c>
      <c r="L19" s="108">
        <v>0</v>
      </c>
      <c r="M19" s="108">
        <v>0</v>
      </c>
      <c r="N19" s="108">
        <v>0</v>
      </c>
      <c r="O19" s="179">
        <f t="shared" si="9"/>
        <v>5461.721732355285</v>
      </c>
      <c r="P19" s="179">
        <f t="shared" si="10"/>
        <v>2914.2825323552847</v>
      </c>
      <c r="Q19" s="155">
        <f t="shared" si="8"/>
        <v>38.592100000000002</v>
      </c>
      <c r="R19" s="148">
        <f t="shared" si="2"/>
        <v>546172.17323552852</v>
      </c>
      <c r="S19">
        <v>128.78243258700002</v>
      </c>
      <c r="T19" t="b">
        <f t="shared" si="4"/>
        <v>1</v>
      </c>
      <c r="U19" s="75">
        <f t="shared" si="5"/>
        <v>0</v>
      </c>
      <c r="V19">
        <v>0.82400378899999993</v>
      </c>
      <c r="W19" t="b">
        <f t="shared" si="6"/>
        <v>1</v>
      </c>
    </row>
    <row r="20" spans="1:23" ht="29.25" customHeight="1" x14ac:dyDescent="0.4">
      <c r="A20" s="90"/>
      <c r="B20" s="132">
        <f t="shared" si="7"/>
        <v>44474</v>
      </c>
      <c r="C20" s="108">
        <v>14152.44</v>
      </c>
      <c r="D20" s="108">
        <v>2547.4392000000003</v>
      </c>
      <c r="E20" s="108">
        <v>3961.668180358</v>
      </c>
      <c r="F20" s="108">
        <v>0</v>
      </c>
      <c r="G20" s="108">
        <v>1353.3448606760001</v>
      </c>
      <c r="H20" s="178">
        <v>3.3104392512856902</v>
      </c>
      <c r="I20" s="108">
        <v>135.30329845700004</v>
      </c>
      <c r="J20" s="108">
        <v>0</v>
      </c>
      <c r="K20" s="108">
        <v>6.2616997889999997</v>
      </c>
      <c r="L20" s="108">
        <v>0</v>
      </c>
      <c r="M20" s="108">
        <v>0</v>
      </c>
      <c r="N20" s="108">
        <v>0</v>
      </c>
      <c r="O20" s="179">
        <f t="shared" si="9"/>
        <v>5459.8884785312857</v>
      </c>
      <c r="P20" s="179">
        <f t="shared" si="10"/>
        <v>2912.4492785312855</v>
      </c>
      <c r="Q20" s="155">
        <f t="shared" si="8"/>
        <v>38.579099999999997</v>
      </c>
      <c r="R20" s="148">
        <f t="shared" si="2"/>
        <v>545988.84785312857</v>
      </c>
      <c r="S20">
        <v>135.30329845700004</v>
      </c>
      <c r="T20" t="b">
        <f t="shared" si="4"/>
        <v>1</v>
      </c>
      <c r="U20" s="75">
        <f t="shared" si="5"/>
        <v>0</v>
      </c>
      <c r="V20">
        <v>6.2616997889999997</v>
      </c>
      <c r="W20" t="b">
        <f t="shared" si="6"/>
        <v>1</v>
      </c>
    </row>
    <row r="21" spans="1:23" ht="29.25" customHeight="1" x14ac:dyDescent="0.4">
      <c r="A21" s="90"/>
      <c r="B21" s="132">
        <f t="shared" si="7"/>
        <v>44475</v>
      </c>
      <c r="C21" s="108">
        <v>14152.44</v>
      </c>
      <c r="D21" s="108">
        <v>2547.4392000000003</v>
      </c>
      <c r="E21" s="108">
        <v>3910.6607131330002</v>
      </c>
      <c r="F21" s="108">
        <v>0</v>
      </c>
      <c r="G21" s="108">
        <v>1353.4767865809999</v>
      </c>
      <c r="H21" s="178">
        <v>3.3104392512856902</v>
      </c>
      <c r="I21" s="108">
        <v>130.76034415700002</v>
      </c>
      <c r="J21" s="108">
        <v>0</v>
      </c>
      <c r="K21" s="108">
        <v>4.7012427890000001</v>
      </c>
      <c r="L21" s="108">
        <v>0</v>
      </c>
      <c r="M21" s="108">
        <v>0</v>
      </c>
      <c r="N21" s="108">
        <v>0</v>
      </c>
      <c r="O21" s="179">
        <f t="shared" si="9"/>
        <v>5402.9095259112864</v>
      </c>
      <c r="P21" s="179">
        <f t="shared" si="10"/>
        <v>2855.4703259112862</v>
      </c>
      <c r="Q21" s="155">
        <f>ROUND((O21/C21%),4)</f>
        <v>38.176499999999997</v>
      </c>
      <c r="R21" s="148">
        <f>(O21*10^7)/10^5</f>
        <v>540290.95259112865</v>
      </c>
      <c r="S21">
        <v>130.76034415700002</v>
      </c>
      <c r="T21" t="b">
        <f t="shared" si="4"/>
        <v>1</v>
      </c>
      <c r="U21" s="75">
        <f t="shared" si="5"/>
        <v>0</v>
      </c>
      <c r="V21">
        <v>4.7012427890000001</v>
      </c>
      <c r="W21" t="b">
        <f t="shared" si="6"/>
        <v>1</v>
      </c>
    </row>
    <row r="22" spans="1:23" ht="29.25" customHeight="1" x14ac:dyDescent="0.4">
      <c r="A22" s="90"/>
      <c r="B22" s="132">
        <f t="shared" si="7"/>
        <v>44476</v>
      </c>
      <c r="C22" s="108">
        <v>14152.44</v>
      </c>
      <c r="D22" s="108">
        <v>2547.4392000000003</v>
      </c>
      <c r="E22" s="108">
        <v>3770.6532459059999</v>
      </c>
      <c r="F22" s="108">
        <v>0</v>
      </c>
      <c r="G22" s="108">
        <v>1353.608712487</v>
      </c>
      <c r="H22" s="178">
        <v>3.3104392512856902</v>
      </c>
      <c r="I22" s="108">
        <v>137.21676210700002</v>
      </c>
      <c r="J22" s="108">
        <v>0</v>
      </c>
      <c r="K22" s="108">
        <v>4.9828827890000005</v>
      </c>
      <c r="L22" s="108">
        <v>0</v>
      </c>
      <c r="M22" s="108">
        <v>0</v>
      </c>
      <c r="N22" s="108">
        <v>0</v>
      </c>
      <c r="O22" s="179">
        <f t="shared" ref="O22:O23" si="11">SUM(E22:N22)</f>
        <v>5269.7720425402858</v>
      </c>
      <c r="P22" s="179">
        <f t="shared" si="10"/>
        <v>2722.3328425402856</v>
      </c>
      <c r="Q22" s="155">
        <f>ROUND((O22/C22%),4)</f>
        <v>37.235799999999998</v>
      </c>
      <c r="R22" s="148">
        <f>(O22*10^7)/10^5</f>
        <v>526977.2042540285</v>
      </c>
      <c r="S22">
        <v>137.21676210700002</v>
      </c>
      <c r="T22" t="b">
        <f t="shared" si="4"/>
        <v>1</v>
      </c>
      <c r="U22" s="75">
        <f t="shared" si="5"/>
        <v>0</v>
      </c>
      <c r="V22">
        <v>4.9828827890000005</v>
      </c>
      <c r="W22" t="b">
        <f t="shared" si="6"/>
        <v>1</v>
      </c>
    </row>
    <row r="23" spans="1:23" ht="29.25" customHeight="1" x14ac:dyDescent="0.4">
      <c r="A23" s="90"/>
      <c r="B23" s="132">
        <f t="shared" si="7"/>
        <v>44477</v>
      </c>
      <c r="C23" s="108">
        <v>14152.44</v>
      </c>
      <c r="D23" s="108">
        <v>2547.4392000000003</v>
      </c>
      <c r="E23" s="108">
        <v>4010.6457786809997</v>
      </c>
      <c r="F23" s="108">
        <v>0</v>
      </c>
      <c r="G23" s="108">
        <v>1252.7171185770003</v>
      </c>
      <c r="H23" s="178">
        <v>3.3104392512856902</v>
      </c>
      <c r="I23" s="108">
        <v>133.64503764900002</v>
      </c>
      <c r="J23" s="108">
        <v>0</v>
      </c>
      <c r="K23" s="108">
        <v>5.4911033729999996</v>
      </c>
      <c r="L23" s="108">
        <v>0</v>
      </c>
      <c r="M23" s="108">
        <v>0</v>
      </c>
      <c r="N23" s="108">
        <v>0</v>
      </c>
      <c r="O23" s="179">
        <f t="shared" si="11"/>
        <v>5405.8094775312866</v>
      </c>
      <c r="P23" s="179">
        <f t="shared" si="10"/>
        <v>2858.3702775312863</v>
      </c>
      <c r="Q23" s="155">
        <f>ROUND((O23/C23%),4)</f>
        <v>38.197000000000003</v>
      </c>
      <c r="R23" s="148">
        <f t="shared" si="2"/>
        <v>540580.94775312871</v>
      </c>
      <c r="S23">
        <v>133.64503764900002</v>
      </c>
      <c r="T23" t="b">
        <f t="shared" si="4"/>
        <v>1</v>
      </c>
      <c r="U23" s="75">
        <f t="shared" si="5"/>
        <v>0</v>
      </c>
      <c r="V23">
        <v>5.4911033729999996</v>
      </c>
      <c r="W23" t="b">
        <f t="shared" si="6"/>
        <v>1</v>
      </c>
    </row>
    <row r="24" spans="1:23" ht="29.25" customHeight="1" x14ac:dyDescent="0.4">
      <c r="A24" s="90"/>
      <c r="B24" s="132" t="s">
        <v>4</v>
      </c>
      <c r="C24" s="108">
        <v>0</v>
      </c>
      <c r="D24" s="108">
        <f>SUM(D10:D23)</f>
        <v>35664.148800000003</v>
      </c>
      <c r="E24" s="108">
        <f>SUM(E10:E23)</f>
        <v>57420.873123393008</v>
      </c>
      <c r="F24" s="108">
        <f>SUM(F10:F23)</f>
        <v>0</v>
      </c>
      <c r="G24" s="108">
        <f>SUM(G10:G23)</f>
        <v>16606.692849779</v>
      </c>
      <c r="H24" s="108">
        <f>SUM(H10:H23)</f>
        <v>46.346149517999677</v>
      </c>
      <c r="I24" s="108">
        <f t="shared" ref="I24:O24" si="12">SUM(I10:I23)</f>
        <v>1843.2846216620001</v>
      </c>
      <c r="J24" s="108">
        <f t="shared" si="12"/>
        <v>0</v>
      </c>
      <c r="K24" s="108">
        <f t="shared" si="12"/>
        <v>32.554973450000006</v>
      </c>
      <c r="L24" s="108">
        <f t="shared" si="12"/>
        <v>0</v>
      </c>
      <c r="M24" s="108">
        <f t="shared" si="12"/>
        <v>0</v>
      </c>
      <c r="N24" s="108">
        <f t="shared" si="12"/>
        <v>0</v>
      </c>
      <c r="O24" s="179">
        <f t="shared" si="12"/>
        <v>75949.751717802006</v>
      </c>
      <c r="P24" s="179">
        <f>SUM(P10:P23)</f>
        <v>40285.602917802004</v>
      </c>
      <c r="Q24" s="155"/>
    </row>
    <row r="25" spans="1:23" ht="29.25" customHeight="1" x14ac:dyDescent="0.4">
      <c r="A25" s="90"/>
      <c r="B25" s="132" t="s">
        <v>3</v>
      </c>
      <c r="C25" s="108">
        <v>0</v>
      </c>
      <c r="D25" s="108">
        <f>AVERAGE(D10:D23)</f>
        <v>2547.4392000000003</v>
      </c>
      <c r="E25" s="108">
        <f t="shared" ref="E25:N25" si="13">AVERAGE(E10:E23)</f>
        <v>4101.4909373852151</v>
      </c>
      <c r="F25" s="108">
        <f t="shared" si="13"/>
        <v>0</v>
      </c>
      <c r="G25" s="108">
        <f t="shared" si="13"/>
        <v>1186.1923464127856</v>
      </c>
      <c r="H25" s="108">
        <f t="shared" si="13"/>
        <v>3.3104392512856911</v>
      </c>
      <c r="I25" s="108">
        <f t="shared" si="13"/>
        <v>131.66318726157144</v>
      </c>
      <c r="J25" s="108">
        <f t="shared" si="13"/>
        <v>0</v>
      </c>
      <c r="K25" s="108">
        <f t="shared" si="13"/>
        <v>2.3253552464285718</v>
      </c>
      <c r="L25" s="108">
        <f t="shared" si="13"/>
        <v>0</v>
      </c>
      <c r="M25" s="108">
        <f t="shared" si="13"/>
        <v>0</v>
      </c>
      <c r="N25" s="108">
        <f t="shared" si="13"/>
        <v>0</v>
      </c>
      <c r="O25" s="180">
        <f t="shared" ref="O25:P25" si="14">AVERAGE(O10:O23)</f>
        <v>5424.9822655572862</v>
      </c>
      <c r="P25" s="180">
        <f t="shared" si="14"/>
        <v>2877.5430655572859</v>
      </c>
      <c r="Q25" s="155"/>
    </row>
    <row r="26" spans="1:23" x14ac:dyDescent="0.4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23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56"/>
    </row>
    <row r="28" spans="1:23" ht="27" thickBot="1" x14ac:dyDescent="0.45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89" t="s">
        <v>225</v>
      </c>
      <c r="L28" s="189" t="s">
        <v>224</v>
      </c>
      <c r="M28" s="1"/>
      <c r="N28" s="1"/>
      <c r="O28" s="1"/>
      <c r="P28" s="1"/>
      <c r="Q28" s="156"/>
    </row>
    <row r="29" spans="1:23" ht="27" thickBot="1" x14ac:dyDescent="0.45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85">
        <v>1154873353</v>
      </c>
      <c r="L29" s="190">
        <v>49828827.890000001</v>
      </c>
      <c r="M29" s="1"/>
      <c r="N29" s="1"/>
      <c r="O29" s="1"/>
      <c r="P29" s="1"/>
      <c r="Q29" s="156"/>
    </row>
    <row r="30" spans="1:23" x14ac:dyDescent="0.4">
      <c r="B30" s="5"/>
      <c r="C30" s="1"/>
      <c r="D30" s="1"/>
      <c r="E30" s="1"/>
      <c r="F30" s="1"/>
      <c r="G30" s="1"/>
      <c r="H30" s="1"/>
      <c r="I30" s="1"/>
      <c r="J30" s="1"/>
      <c r="K30" s="186">
        <v>142589200</v>
      </c>
      <c r="L30" s="244"/>
      <c r="M30" s="1"/>
      <c r="N30" s="22" t="s">
        <v>35</v>
      </c>
      <c r="O30" s="22"/>
      <c r="P30" s="22"/>
      <c r="Q30" s="156"/>
    </row>
    <row r="31" spans="1:23" x14ac:dyDescent="0.4">
      <c r="B31" s="5"/>
      <c r="C31" s="1"/>
      <c r="D31" s="74"/>
      <c r="E31" s="1"/>
      <c r="F31" s="1"/>
      <c r="G31" s="1"/>
      <c r="H31" s="22"/>
      <c r="I31" s="22"/>
      <c r="J31" s="22"/>
      <c r="K31" s="186">
        <v>2084733</v>
      </c>
      <c r="L31" s="244"/>
      <c r="M31" s="22"/>
      <c r="N31" s="22"/>
      <c r="O31" s="22"/>
      <c r="P31" s="22"/>
      <c r="Q31" s="156"/>
    </row>
    <row r="32" spans="1:23" ht="27" thickBot="1" x14ac:dyDescent="0.45">
      <c r="B32" s="5"/>
      <c r="C32" s="1"/>
      <c r="D32" s="74"/>
      <c r="E32" s="1"/>
      <c r="F32" s="1"/>
      <c r="G32" s="1"/>
      <c r="H32" s="22"/>
      <c r="I32" s="22"/>
      <c r="J32" s="22"/>
      <c r="K32" s="187">
        <v>73373751.340000004</v>
      </c>
      <c r="L32" s="245"/>
      <c r="M32" s="22"/>
      <c r="N32" s="22"/>
      <c r="O32" s="22"/>
      <c r="P32" s="22"/>
      <c r="Q32" s="156"/>
    </row>
    <row r="33" spans="2:16" ht="27" thickBot="1" x14ac:dyDescent="0.45">
      <c r="B33" s="5"/>
      <c r="C33" s="1"/>
      <c r="D33" s="1"/>
      <c r="E33" s="1"/>
      <c r="F33" s="1"/>
      <c r="G33" s="1"/>
      <c r="H33" s="22"/>
      <c r="I33" s="242" t="s">
        <v>230</v>
      </c>
      <c r="J33" s="243"/>
      <c r="K33" s="184">
        <f>SUM(K29:K32)</f>
        <v>1372921037.3399999</v>
      </c>
      <c r="L33" s="184">
        <f>SUM(L29:L32)</f>
        <v>49828827.890000001</v>
      </c>
      <c r="M33" s="22"/>
      <c r="N33" s="22"/>
      <c r="O33" s="22"/>
      <c r="P33" s="22"/>
    </row>
    <row r="34" spans="2:16" ht="27" thickTop="1" x14ac:dyDescent="0.4">
      <c r="B34" s="5" t="s">
        <v>41</v>
      </c>
      <c r="C34" s="1"/>
      <c r="D34" s="1"/>
      <c r="E34" s="1"/>
      <c r="F34" s="1"/>
      <c r="G34" s="1"/>
      <c r="H34" s="22"/>
      <c r="I34" s="242" t="s">
        <v>231</v>
      </c>
      <c r="J34" s="243"/>
      <c r="K34" s="188">
        <f>K33/10^7</f>
        <v>137.29210373399999</v>
      </c>
      <c r="L34" s="188">
        <f>L33/10^7</f>
        <v>4.9828827890000005</v>
      </c>
      <c r="M34" s="22"/>
      <c r="N34" s="22"/>
      <c r="O34" s="22"/>
      <c r="P34" s="22"/>
    </row>
    <row r="35" spans="2:16" x14ac:dyDescent="0.4">
      <c r="B35" s="5" t="s">
        <v>8</v>
      </c>
      <c r="H35" s="144"/>
      <c r="N35" s="22" t="s">
        <v>10</v>
      </c>
    </row>
    <row r="36" spans="2:16" x14ac:dyDescent="0.4">
      <c r="B36" s="14"/>
      <c r="H36" s="144"/>
    </row>
    <row r="37" spans="2:16" x14ac:dyDescent="0.4">
      <c r="B37" s="14"/>
      <c r="H37" s="144"/>
    </row>
    <row r="38" spans="2:16" x14ac:dyDescent="0.4">
      <c r="B38" s="14"/>
      <c r="H38" s="88"/>
      <c r="I38" s="88"/>
    </row>
    <row r="39" spans="2:16" x14ac:dyDescent="0.4">
      <c r="H39" s="88"/>
      <c r="I39" s="88"/>
    </row>
    <row r="40" spans="2:16" x14ac:dyDescent="0.4">
      <c r="H40" s="88"/>
      <c r="I40" s="88"/>
    </row>
    <row r="41" spans="2:16" x14ac:dyDescent="0.4">
      <c r="H41" s="88"/>
      <c r="I41" s="88"/>
    </row>
  </sheetData>
  <mergeCells count="3">
    <mergeCell ref="L30:L32"/>
    <mergeCell ref="I33:J33"/>
    <mergeCell ref="I34:J34"/>
  </mergeCell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opLeftCell="A3" zoomScale="60" zoomScaleNormal="60" workbookViewId="0">
      <selection activeCell="L20" sqref="L20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34.570312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  <col min="21" max="21" width="14.85546875" customWidth="1"/>
  </cols>
  <sheetData>
    <row r="1" spans="1:22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22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58"/>
      <c r="M2" s="84"/>
      <c r="N2" s="85"/>
      <c r="O2" s="85"/>
      <c r="P2" s="85"/>
    </row>
    <row r="3" spans="1:22" x14ac:dyDescent="0.4">
      <c r="B3" s="45" t="s">
        <v>52</v>
      </c>
      <c r="C3" s="1"/>
      <c r="D3" s="74"/>
      <c r="E3" s="85"/>
      <c r="F3" s="8"/>
      <c r="G3" s="8"/>
      <c r="H3" s="8"/>
      <c r="I3" s="8"/>
      <c r="J3" s="8"/>
      <c r="K3" s="85"/>
      <c r="L3" s="85"/>
      <c r="M3" s="8"/>
      <c r="N3" s="8"/>
      <c r="O3" s="8"/>
      <c r="P3" s="85"/>
    </row>
    <row r="4" spans="1:22" ht="22.5" customHeight="1" x14ac:dyDescent="0.45">
      <c r="B4" s="46" t="s">
        <v>13</v>
      </c>
      <c r="C4" s="17"/>
      <c r="D4" s="17"/>
      <c r="E4" s="15"/>
      <c r="F4" s="15"/>
      <c r="G4" s="47" t="s">
        <v>240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22" x14ac:dyDescent="0.4">
      <c r="B5" s="45" t="s">
        <v>50</v>
      </c>
      <c r="C5" s="1"/>
      <c r="D5" s="157"/>
      <c r="E5" s="158"/>
      <c r="F5" s="11"/>
      <c r="G5" s="11"/>
      <c r="H5" s="100"/>
      <c r="I5" s="100"/>
      <c r="J5" s="11"/>
      <c r="K5" s="86">
        <v>13984.41</v>
      </c>
      <c r="L5" s="181">
        <f>K5*18/100</f>
        <v>2517.1938</v>
      </c>
      <c r="M5" s="2"/>
      <c r="N5" s="2"/>
      <c r="O5" s="2"/>
      <c r="P5" s="2"/>
      <c r="Q5" s="149"/>
    </row>
    <row r="6" spans="1:22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22" x14ac:dyDescent="0.4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22" s="33" customFormat="1" ht="126" customHeight="1" x14ac:dyDescent="0.25">
      <c r="B8" s="34" t="s">
        <v>21</v>
      </c>
      <c r="C8" s="164" t="s">
        <v>241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22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22" ht="29.25" customHeight="1" x14ac:dyDescent="0.4">
      <c r="B10" s="132">
        <v>44478</v>
      </c>
      <c r="C10" s="108">
        <v>13984.41</v>
      </c>
      <c r="D10" s="108">
        <v>2517.1938</v>
      </c>
      <c r="E10" s="108">
        <v>4010.6383114550003</v>
      </c>
      <c r="F10" s="108"/>
      <c r="G10" s="108">
        <v>1252.8390023659999</v>
      </c>
      <c r="H10" s="178">
        <v>3.1250124046428676</v>
      </c>
      <c r="I10" s="108">
        <v>142.7953966</v>
      </c>
      <c r="J10" s="108"/>
      <c r="K10" s="108">
        <v>5.5111033730000001</v>
      </c>
      <c r="L10" s="108">
        <v>0</v>
      </c>
      <c r="M10" s="108">
        <v>0</v>
      </c>
      <c r="N10" s="108">
        <v>0</v>
      </c>
      <c r="O10" s="179">
        <f t="shared" ref="O10" si="0">SUM(E10:N10)</f>
        <v>5414.9088261986426</v>
      </c>
      <c r="P10" s="179">
        <f t="shared" ref="P10:P14" si="1">O10-D10</f>
        <v>2897.7150261986426</v>
      </c>
      <c r="Q10" s="155">
        <f>ROUND((O10/C10%),4)</f>
        <v>38.720999999999997</v>
      </c>
      <c r="R10" s="148">
        <f t="shared" ref="R10:R23" si="2">(O10*10^7)/10^5</f>
        <v>541490.88261986431</v>
      </c>
      <c r="S10">
        <v>5.5111033730000001</v>
      </c>
      <c r="T10" t="b">
        <f>S10=K10</f>
        <v>1</v>
      </c>
      <c r="U10">
        <v>142.7953966</v>
      </c>
      <c r="V10" t="b">
        <f>U10=I10</f>
        <v>1</v>
      </c>
    </row>
    <row r="11" spans="1:22" ht="29.25" customHeight="1" x14ac:dyDescent="0.4">
      <c r="B11" s="132">
        <v>44479</v>
      </c>
      <c r="C11" s="108">
        <v>13984.41</v>
      </c>
      <c r="D11" s="108">
        <v>2517.1938</v>
      </c>
      <c r="E11" s="108">
        <v>4010.6308442300001</v>
      </c>
      <c r="F11" s="108"/>
      <c r="G11" s="108">
        <v>1252.960886155</v>
      </c>
      <c r="H11" s="178">
        <v>3.1250124046428676</v>
      </c>
      <c r="I11" s="108">
        <v>142.0605266</v>
      </c>
      <c r="J11" s="108"/>
      <c r="K11" s="108">
        <v>5.5111033730000001</v>
      </c>
      <c r="L11" s="108">
        <v>0</v>
      </c>
      <c r="M11" s="108">
        <v>0</v>
      </c>
      <c r="N11" s="108">
        <v>0</v>
      </c>
      <c r="O11" s="179">
        <f t="shared" ref="O11:O14" si="3">SUM(E11:N11)</f>
        <v>5414.2883727626431</v>
      </c>
      <c r="P11" s="179">
        <f t="shared" si="1"/>
        <v>2897.0945727626431</v>
      </c>
      <c r="Q11" s="155">
        <f>ROUND((O11/C11%),4)</f>
        <v>38.7166</v>
      </c>
      <c r="R11" s="148">
        <f t="shared" si="2"/>
        <v>541428.83727626433</v>
      </c>
      <c r="S11">
        <v>5.5111033730000001</v>
      </c>
      <c r="T11" t="b">
        <f t="shared" ref="T11:T23" si="4">S11=K11</f>
        <v>1</v>
      </c>
      <c r="U11">
        <v>142.0605266</v>
      </c>
      <c r="V11" t="b">
        <f t="shared" ref="V11:V23" si="5">U11=I11</f>
        <v>1</v>
      </c>
    </row>
    <row r="12" spans="1:22" ht="29.25" customHeight="1" x14ac:dyDescent="0.4">
      <c r="B12" s="132">
        <v>44480</v>
      </c>
      <c r="C12" s="108">
        <v>13984.41</v>
      </c>
      <c r="D12" s="108">
        <v>2517.1938</v>
      </c>
      <c r="E12" s="108">
        <v>3910.4643770039993</v>
      </c>
      <c r="F12" s="108"/>
      <c r="G12" s="108">
        <v>1253.1126414129999</v>
      </c>
      <c r="H12" s="178">
        <v>3.1250124046428676</v>
      </c>
      <c r="I12" s="108">
        <v>149.06789250000003</v>
      </c>
      <c r="J12" s="108"/>
      <c r="K12" s="108">
        <v>9.0451883730000002</v>
      </c>
      <c r="L12" s="108">
        <v>0</v>
      </c>
      <c r="M12" s="108">
        <v>0</v>
      </c>
      <c r="N12" s="108">
        <v>0</v>
      </c>
      <c r="O12" s="179">
        <f t="shared" si="3"/>
        <v>5324.8151116946428</v>
      </c>
      <c r="P12" s="179">
        <f t="shared" si="1"/>
        <v>2807.6213116946428</v>
      </c>
      <c r="Q12" s="155">
        <f>ROUND((O12/C12%),4)</f>
        <v>38.076799999999999</v>
      </c>
      <c r="R12" s="148">
        <f>(O12*10^7)/10^5</f>
        <v>532481.51116946421</v>
      </c>
      <c r="S12">
        <v>9.0451883730000002</v>
      </c>
      <c r="T12" t="b">
        <f t="shared" si="4"/>
        <v>1</v>
      </c>
      <c r="U12">
        <v>149.06789250000003</v>
      </c>
      <c r="V12" t="b">
        <f t="shared" si="5"/>
        <v>1</v>
      </c>
    </row>
    <row r="13" spans="1:22" ht="29.25" customHeight="1" x14ac:dyDescent="0.4">
      <c r="B13" s="132">
        <v>44481</v>
      </c>
      <c r="C13" s="108">
        <v>13984.41</v>
      </c>
      <c r="D13" s="108">
        <v>2517.1938</v>
      </c>
      <c r="E13" s="108">
        <v>3840.4469097779997</v>
      </c>
      <c r="F13" s="108"/>
      <c r="G13" s="108">
        <v>1354.2683420149997</v>
      </c>
      <c r="H13" s="178">
        <v>3.1250124046428676</v>
      </c>
      <c r="I13" s="108">
        <v>154.79950308300002</v>
      </c>
      <c r="J13" s="108"/>
      <c r="K13" s="108">
        <v>9.9037058729999998</v>
      </c>
      <c r="L13" s="108">
        <v>0</v>
      </c>
      <c r="M13" s="108">
        <v>0</v>
      </c>
      <c r="N13" s="108">
        <v>0</v>
      </c>
      <c r="O13" s="179">
        <f t="shared" si="3"/>
        <v>5362.5434731536416</v>
      </c>
      <c r="P13" s="179">
        <f t="shared" si="1"/>
        <v>2845.3496731536416</v>
      </c>
      <c r="Q13" s="155">
        <f>ROUND((O13/C13%),4)</f>
        <v>38.346600000000002</v>
      </c>
      <c r="R13" s="148">
        <f>(O13*10^7)/10^5</f>
        <v>536254.34731536417</v>
      </c>
      <c r="S13">
        <v>9.9037058729999998</v>
      </c>
      <c r="T13" t="b">
        <f t="shared" si="4"/>
        <v>1</v>
      </c>
      <c r="U13">
        <v>154.79950308300002</v>
      </c>
      <c r="V13" t="b">
        <f t="shared" si="5"/>
        <v>1</v>
      </c>
    </row>
    <row r="14" spans="1:22" ht="29.25" customHeight="1" x14ac:dyDescent="0.4">
      <c r="B14" s="132">
        <v>44482</v>
      </c>
      <c r="C14" s="108">
        <v>13984.41</v>
      </c>
      <c r="D14" s="108">
        <v>2517.1938</v>
      </c>
      <c r="E14" s="108">
        <v>3915.4454425529998</v>
      </c>
      <c r="F14" s="108"/>
      <c r="G14" s="108">
        <v>1354.400267922</v>
      </c>
      <c r="H14" s="178">
        <v>3.1250124046428676</v>
      </c>
      <c r="I14" s="108">
        <v>144.44324388300004</v>
      </c>
      <c r="J14" s="108"/>
      <c r="K14" s="108">
        <v>9.6686443730000011</v>
      </c>
      <c r="L14" s="108">
        <v>0</v>
      </c>
      <c r="M14" s="108">
        <v>0</v>
      </c>
      <c r="N14" s="108">
        <v>0</v>
      </c>
      <c r="O14" s="179">
        <f t="shared" si="3"/>
        <v>5427.0826111356419</v>
      </c>
      <c r="P14" s="179">
        <f t="shared" si="1"/>
        <v>2909.8888111356418</v>
      </c>
      <c r="Q14" s="155">
        <f t="shared" ref="Q14:Q20" si="6">ROUND((O14/C14%),4)</f>
        <v>38.808100000000003</v>
      </c>
      <c r="R14" s="148">
        <f t="shared" si="2"/>
        <v>542708.26111356413</v>
      </c>
      <c r="S14">
        <v>9.6686443730000011</v>
      </c>
      <c r="T14" t="b">
        <f t="shared" si="4"/>
        <v>1</v>
      </c>
      <c r="U14">
        <v>144.44324388300004</v>
      </c>
      <c r="V14" t="b">
        <f t="shared" si="5"/>
        <v>1</v>
      </c>
    </row>
    <row r="15" spans="1:22" ht="29.25" customHeight="1" x14ac:dyDescent="0.4">
      <c r="A15" s="90"/>
      <c r="B15" s="132">
        <v>44483</v>
      </c>
      <c r="C15" s="108">
        <v>13984.41</v>
      </c>
      <c r="D15" s="108">
        <v>2517.1938</v>
      </c>
      <c r="E15" s="108">
        <v>4105.4439753280003</v>
      </c>
      <c r="F15" s="108"/>
      <c r="G15" s="108">
        <v>1254.5228751450002</v>
      </c>
      <c r="H15" s="178">
        <v>3.1250124046428676</v>
      </c>
      <c r="I15" s="108">
        <v>133.31949768300004</v>
      </c>
      <c r="J15" s="108"/>
      <c r="K15" s="108">
        <v>4.119969373</v>
      </c>
      <c r="L15" s="108">
        <v>0</v>
      </c>
      <c r="M15" s="108">
        <v>0</v>
      </c>
      <c r="N15" s="108">
        <v>0</v>
      </c>
      <c r="O15" s="179">
        <f t="shared" ref="O15:O18" si="7">SUM(E15:N15)</f>
        <v>5500.5313299336431</v>
      </c>
      <c r="P15" s="179">
        <f t="shared" ref="P15:P18" si="8">O15-D15</f>
        <v>2983.3375299336431</v>
      </c>
      <c r="Q15" s="155">
        <f t="shared" si="6"/>
        <v>39.333300000000001</v>
      </c>
      <c r="R15" s="148">
        <f t="shared" si="2"/>
        <v>550053.13299336436</v>
      </c>
      <c r="S15">
        <v>4.119969373</v>
      </c>
      <c r="T15" t="b">
        <f t="shared" si="4"/>
        <v>1</v>
      </c>
      <c r="U15">
        <v>133.31949768300004</v>
      </c>
      <c r="V15" t="b">
        <f t="shared" si="5"/>
        <v>1</v>
      </c>
    </row>
    <row r="16" spans="1:22" ht="29.25" customHeight="1" x14ac:dyDescent="0.4">
      <c r="A16" s="90"/>
      <c r="B16" s="132">
        <v>44484</v>
      </c>
      <c r="C16" s="108">
        <v>13984.41</v>
      </c>
      <c r="D16" s="108">
        <v>2517.1938</v>
      </c>
      <c r="E16" s="108">
        <v>4105.4365080999996</v>
      </c>
      <c r="F16" s="108"/>
      <c r="G16" s="108">
        <v>1254.6454823709998</v>
      </c>
      <c r="H16" s="178">
        <v>3.1250124046428676</v>
      </c>
      <c r="I16" s="108">
        <v>133.04989078300002</v>
      </c>
      <c r="J16" s="108"/>
      <c r="K16" s="108">
        <v>4.4699693729999996</v>
      </c>
      <c r="L16" s="108">
        <v>0</v>
      </c>
      <c r="M16" s="108">
        <v>0</v>
      </c>
      <c r="N16" s="108">
        <v>0</v>
      </c>
      <c r="O16" s="179">
        <f t="shared" si="7"/>
        <v>5500.7268630316421</v>
      </c>
      <c r="P16" s="179">
        <f t="shared" si="8"/>
        <v>2983.5330630316421</v>
      </c>
      <c r="Q16" s="155">
        <f t="shared" si="6"/>
        <v>39.334699999999998</v>
      </c>
      <c r="R16" s="148">
        <f t="shared" si="2"/>
        <v>550072.68630316423</v>
      </c>
      <c r="S16">
        <v>4.4699693729999996</v>
      </c>
      <c r="T16" t="b">
        <f t="shared" si="4"/>
        <v>1</v>
      </c>
      <c r="U16">
        <v>133.04989078300002</v>
      </c>
      <c r="V16" t="b">
        <f t="shared" si="5"/>
        <v>1</v>
      </c>
    </row>
    <row r="17" spans="1:22" ht="29.25" customHeight="1" x14ac:dyDescent="0.4">
      <c r="A17" s="90"/>
      <c r="B17" s="132">
        <v>44485</v>
      </c>
      <c r="C17" s="108">
        <v>13984.41</v>
      </c>
      <c r="D17" s="108">
        <v>2517.1938</v>
      </c>
      <c r="E17" s="108">
        <v>4165.4290408750003</v>
      </c>
      <c r="F17" s="108"/>
      <c r="G17" s="108">
        <v>1254.768089594</v>
      </c>
      <c r="H17" s="178">
        <v>3.1250124046428676</v>
      </c>
      <c r="I17" s="108">
        <v>148.56338416300002</v>
      </c>
      <c r="J17" s="108"/>
      <c r="K17" s="108">
        <v>12.747457373</v>
      </c>
      <c r="L17" s="108">
        <v>0</v>
      </c>
      <c r="M17" s="108">
        <v>0</v>
      </c>
      <c r="N17" s="108">
        <v>0</v>
      </c>
      <c r="O17" s="179">
        <f t="shared" si="7"/>
        <v>5584.6329844096426</v>
      </c>
      <c r="P17" s="179">
        <f t="shared" si="8"/>
        <v>3067.4391844096426</v>
      </c>
      <c r="Q17" s="155">
        <f t="shared" si="6"/>
        <v>39.934699999999999</v>
      </c>
      <c r="R17" s="148">
        <f t="shared" si="2"/>
        <v>558463.29844096431</v>
      </c>
      <c r="S17">
        <v>12.747457373</v>
      </c>
      <c r="T17" t="b">
        <f t="shared" si="4"/>
        <v>1</v>
      </c>
      <c r="U17">
        <v>148.56338416300002</v>
      </c>
      <c r="V17" t="b">
        <f t="shared" si="5"/>
        <v>1</v>
      </c>
    </row>
    <row r="18" spans="1:22" ht="29.25" customHeight="1" x14ac:dyDescent="0.4">
      <c r="A18" s="90"/>
      <c r="B18" s="132">
        <v>44486</v>
      </c>
      <c r="C18" s="108">
        <v>13984.41</v>
      </c>
      <c r="D18" s="108">
        <v>2517.1938</v>
      </c>
      <c r="E18" s="108">
        <v>4165.4215736489996</v>
      </c>
      <c r="F18" s="108"/>
      <c r="G18" s="108">
        <v>1254.8906968200004</v>
      </c>
      <c r="H18" s="178">
        <v>3.1250124046428676</v>
      </c>
      <c r="I18" s="108">
        <v>148.08673416300002</v>
      </c>
      <c r="J18" s="108"/>
      <c r="K18" s="108">
        <v>12.747457373</v>
      </c>
      <c r="L18" s="108">
        <v>0</v>
      </c>
      <c r="M18" s="108">
        <v>0</v>
      </c>
      <c r="N18" s="108">
        <v>0</v>
      </c>
      <c r="O18" s="179">
        <f t="shared" si="7"/>
        <v>5584.271474409642</v>
      </c>
      <c r="P18" s="179">
        <f t="shared" si="8"/>
        <v>3067.077674409642</v>
      </c>
      <c r="Q18" s="155">
        <f t="shared" si="6"/>
        <v>39.932099999999998</v>
      </c>
      <c r="R18" s="148">
        <f t="shared" si="2"/>
        <v>558427.14744096424</v>
      </c>
      <c r="S18">
        <v>12.747457373</v>
      </c>
      <c r="T18" t="b">
        <f t="shared" si="4"/>
        <v>1</v>
      </c>
      <c r="U18">
        <v>148.08673416300002</v>
      </c>
      <c r="V18" t="b">
        <f t="shared" si="5"/>
        <v>1</v>
      </c>
    </row>
    <row r="19" spans="1:22" ht="29.25" customHeight="1" x14ac:dyDescent="0.4">
      <c r="A19" s="90"/>
      <c r="B19" s="132">
        <v>44487</v>
      </c>
      <c r="C19" s="108">
        <v>13984.41</v>
      </c>
      <c r="D19" s="108">
        <v>2517.1938</v>
      </c>
      <c r="E19" s="108">
        <v>4210.3246564240008</v>
      </c>
      <c r="F19" s="108"/>
      <c r="G19" s="108">
        <v>1255.0133040430001</v>
      </c>
      <c r="H19" s="178">
        <v>3.1250124046428676</v>
      </c>
      <c r="I19" s="108">
        <v>142.05992426300003</v>
      </c>
      <c r="J19" s="108"/>
      <c r="K19" s="108">
        <v>7.0464013730000001</v>
      </c>
      <c r="L19" s="108">
        <v>0</v>
      </c>
      <c r="M19" s="108">
        <v>0</v>
      </c>
      <c r="N19" s="108">
        <v>0</v>
      </c>
      <c r="O19" s="179">
        <f t="shared" ref="O19:O21" si="9">SUM(E19:N19)</f>
        <v>5617.569298507643</v>
      </c>
      <c r="P19" s="179">
        <f t="shared" ref="P19:P21" si="10">O19-D19</f>
        <v>3100.375498507643</v>
      </c>
      <c r="Q19" s="155">
        <f t="shared" si="6"/>
        <v>40.170200000000001</v>
      </c>
      <c r="R19" s="148">
        <f t="shared" si="2"/>
        <v>561756.92985076434</v>
      </c>
      <c r="S19">
        <v>7.0464013730000001</v>
      </c>
      <c r="T19" t="b">
        <f t="shared" si="4"/>
        <v>1</v>
      </c>
      <c r="U19">
        <v>142.05992426300003</v>
      </c>
      <c r="V19" t="b">
        <f t="shared" si="5"/>
        <v>1</v>
      </c>
    </row>
    <row r="20" spans="1:22" ht="29.25" customHeight="1" x14ac:dyDescent="0.4">
      <c r="A20" s="90"/>
      <c r="B20" s="132">
        <v>44488</v>
      </c>
      <c r="C20" s="108">
        <v>13984.41</v>
      </c>
      <c r="D20" s="108">
        <v>2517.1938</v>
      </c>
      <c r="E20" s="108">
        <v>4210.3171891989996</v>
      </c>
      <c r="F20" s="108"/>
      <c r="G20" s="108">
        <v>1255.135911269</v>
      </c>
      <c r="H20" s="178">
        <v>3.1250124046428676</v>
      </c>
      <c r="I20" s="108">
        <v>146.04588436300003</v>
      </c>
      <c r="J20" s="108"/>
      <c r="K20" s="108">
        <v>8.8114013730000007</v>
      </c>
      <c r="L20" s="108">
        <v>0</v>
      </c>
      <c r="M20" s="108">
        <v>0</v>
      </c>
      <c r="N20" s="108">
        <v>0</v>
      </c>
      <c r="O20" s="179">
        <f t="shared" si="9"/>
        <v>5623.4353986086426</v>
      </c>
      <c r="P20" s="179">
        <f t="shared" si="10"/>
        <v>3106.2415986086426</v>
      </c>
      <c r="Q20" s="155">
        <f t="shared" si="6"/>
        <v>40.212200000000003</v>
      </c>
      <c r="R20" s="148">
        <f t="shared" si="2"/>
        <v>562343.53986086429</v>
      </c>
      <c r="S20">
        <v>8.8114013730000007</v>
      </c>
      <c r="T20" t="b">
        <f t="shared" si="4"/>
        <v>1</v>
      </c>
      <c r="U20">
        <v>146.04588436300003</v>
      </c>
      <c r="V20" t="b">
        <f t="shared" si="5"/>
        <v>1</v>
      </c>
    </row>
    <row r="21" spans="1:22" ht="29.25" customHeight="1" x14ac:dyDescent="0.4">
      <c r="A21" s="90"/>
      <c r="B21" s="132">
        <v>44489</v>
      </c>
      <c r="C21" s="108">
        <v>13984.41</v>
      </c>
      <c r="D21" s="108">
        <v>2517.1938</v>
      </c>
      <c r="E21" s="108">
        <v>4767.5561719730003</v>
      </c>
      <c r="F21" s="108"/>
      <c r="G21" s="108">
        <v>952.3011942349998</v>
      </c>
      <c r="H21" s="178">
        <v>3.1250124046428676</v>
      </c>
      <c r="I21" s="108">
        <v>139.63176744600003</v>
      </c>
      <c r="J21" s="108"/>
      <c r="K21" s="108">
        <v>4.5006823730000001</v>
      </c>
      <c r="L21" s="108">
        <v>0</v>
      </c>
      <c r="M21" s="108">
        <v>0</v>
      </c>
      <c r="N21" s="108">
        <v>0</v>
      </c>
      <c r="O21" s="179">
        <f t="shared" si="9"/>
        <v>5867.1148284316423</v>
      </c>
      <c r="P21" s="179">
        <f t="shared" si="10"/>
        <v>3349.9210284316423</v>
      </c>
      <c r="Q21" s="155">
        <f>ROUND((O21/C21%),4)</f>
        <v>41.954700000000003</v>
      </c>
      <c r="R21" s="148">
        <f>(O21*10^7)/10^5</f>
        <v>586711.48284316424</v>
      </c>
      <c r="S21">
        <v>4.5006823730000001</v>
      </c>
      <c r="T21" t="b">
        <f t="shared" si="4"/>
        <v>1</v>
      </c>
      <c r="U21">
        <v>139.63176744600003</v>
      </c>
      <c r="V21" t="b">
        <f t="shared" si="5"/>
        <v>1</v>
      </c>
    </row>
    <row r="22" spans="1:22" ht="29.25" customHeight="1" x14ac:dyDescent="0.4">
      <c r="A22" s="90"/>
      <c r="B22" s="132">
        <v>44490</v>
      </c>
      <c r="C22" s="108">
        <v>13984.41</v>
      </c>
      <c r="D22" s="108">
        <v>2517.1938</v>
      </c>
      <c r="E22" s="108">
        <v>4453.1492047480015</v>
      </c>
      <c r="F22" s="108"/>
      <c r="G22" s="108">
        <v>1053.4338944380002</v>
      </c>
      <c r="H22" s="178">
        <v>3.1250124046428676</v>
      </c>
      <c r="I22" s="108">
        <v>148.18043304900002</v>
      </c>
      <c r="J22" s="108"/>
      <c r="K22" s="108">
        <v>7.2232586030000006</v>
      </c>
      <c r="L22" s="108">
        <v>0</v>
      </c>
      <c r="M22" s="108">
        <v>0</v>
      </c>
      <c r="N22" s="108">
        <v>0</v>
      </c>
      <c r="O22" s="179">
        <f t="shared" ref="O22" si="11">SUM(E22:N22)</f>
        <v>5665.1118032426457</v>
      </c>
      <c r="P22" s="179">
        <f t="shared" ref="P22" si="12">O22-D22</f>
        <v>3147.9180032426457</v>
      </c>
      <c r="Q22" s="155">
        <f>ROUND((O22/C22%),4)</f>
        <v>40.510199999999998</v>
      </c>
      <c r="R22" s="148">
        <f>(O22*10^7)/10^5</f>
        <v>566511.18032426457</v>
      </c>
      <c r="S22">
        <v>7.2232586030000006</v>
      </c>
      <c r="T22" t="b">
        <f t="shared" si="4"/>
        <v>1</v>
      </c>
      <c r="U22">
        <v>148.18043304900002</v>
      </c>
      <c r="V22" t="b">
        <f t="shared" si="5"/>
        <v>1</v>
      </c>
    </row>
    <row r="23" spans="1:22" ht="29.25" customHeight="1" x14ac:dyDescent="0.4">
      <c r="A23" s="90"/>
      <c r="B23" s="132">
        <v>44491</v>
      </c>
      <c r="C23" s="108">
        <v>13984.41</v>
      </c>
      <c r="D23" s="108">
        <v>2517.1938</v>
      </c>
      <c r="E23" s="108">
        <v>5057.029202275</v>
      </c>
      <c r="F23" s="108"/>
      <c r="G23" s="108">
        <v>549.37424175699994</v>
      </c>
      <c r="H23" s="178">
        <v>3.1250124046428676</v>
      </c>
      <c r="I23" s="108">
        <v>130.78379774900003</v>
      </c>
      <c r="J23" s="108"/>
      <c r="K23" s="108">
        <v>10.273607603</v>
      </c>
      <c r="L23" s="108">
        <v>0</v>
      </c>
      <c r="M23" s="108">
        <v>0</v>
      </c>
      <c r="N23" s="108">
        <v>0</v>
      </c>
      <c r="O23" s="179">
        <f t="shared" ref="O23" si="13">SUM(E23:N23)</f>
        <v>5750.5858617886424</v>
      </c>
      <c r="P23" s="179">
        <f t="shared" ref="P23" si="14">O23-D23</f>
        <v>3233.3920617886424</v>
      </c>
      <c r="Q23" s="155">
        <f>ROUND((O23/C23%),4)</f>
        <v>41.121400000000001</v>
      </c>
      <c r="R23" s="148">
        <f t="shared" si="2"/>
        <v>575058.58617886424</v>
      </c>
      <c r="S23">
        <v>10.273607603</v>
      </c>
      <c r="T23" t="b">
        <f t="shared" si="4"/>
        <v>1</v>
      </c>
      <c r="U23">
        <v>130.78379774900003</v>
      </c>
      <c r="V23" t="b">
        <f t="shared" si="5"/>
        <v>1</v>
      </c>
    </row>
    <row r="24" spans="1:22" ht="29.25" customHeight="1" x14ac:dyDescent="0.4">
      <c r="A24" s="90"/>
      <c r="B24" s="132" t="s">
        <v>4</v>
      </c>
      <c r="C24" s="108">
        <v>0</v>
      </c>
      <c r="D24" s="108">
        <f>SUM(D10:D23)</f>
        <v>35240.713200000006</v>
      </c>
      <c r="E24" s="108">
        <f>SUM(E10:E23)</f>
        <v>58927.733407591004</v>
      </c>
      <c r="F24" s="108">
        <f>SUM(F10:F23)</f>
        <v>0</v>
      </c>
      <c r="G24" s="108">
        <f>SUM(G10:G23)</f>
        <v>16551.666829543003</v>
      </c>
      <c r="H24" s="108">
        <f>SUM(H10:H23)</f>
        <v>43.75017366500014</v>
      </c>
      <c r="I24" s="108">
        <f t="shared" ref="I24:O24" si="15">SUM(I10:I23)</f>
        <v>2002.8878763280006</v>
      </c>
      <c r="J24" s="108">
        <f t="shared" si="15"/>
        <v>0</v>
      </c>
      <c r="K24" s="108">
        <f t="shared" si="15"/>
        <v>111.579950182</v>
      </c>
      <c r="L24" s="108">
        <f t="shared" si="15"/>
        <v>0</v>
      </c>
      <c r="M24" s="108">
        <f t="shared" si="15"/>
        <v>0</v>
      </c>
      <c r="N24" s="108">
        <f t="shared" si="15"/>
        <v>0</v>
      </c>
      <c r="O24" s="179">
        <f t="shared" si="15"/>
        <v>77637.618237308998</v>
      </c>
      <c r="P24" s="179">
        <f>SUM(P10:P23)</f>
        <v>42396.905037308999</v>
      </c>
      <c r="Q24" s="155"/>
    </row>
    <row r="25" spans="1:22" ht="29.25" customHeight="1" x14ac:dyDescent="0.4">
      <c r="A25" s="90"/>
      <c r="B25" s="132" t="s">
        <v>3</v>
      </c>
      <c r="C25" s="108">
        <v>0</v>
      </c>
      <c r="D25" s="108">
        <f>AVERAGE(D10:D23)</f>
        <v>2517.1938000000005</v>
      </c>
      <c r="E25" s="108">
        <f t="shared" ref="E25:P25" si="16">AVERAGE(E10:E23)</f>
        <v>4209.123814827929</v>
      </c>
      <c r="F25" s="108"/>
      <c r="G25" s="108">
        <f t="shared" si="16"/>
        <v>1182.2619163959287</v>
      </c>
      <c r="H25" s="108">
        <f t="shared" si="16"/>
        <v>3.1250124046428671</v>
      </c>
      <c r="I25" s="108">
        <f t="shared" si="16"/>
        <v>143.06341973771433</v>
      </c>
      <c r="J25" s="108">
        <v>0</v>
      </c>
      <c r="K25" s="108">
        <f t="shared" si="16"/>
        <v>7.9699964415714293</v>
      </c>
      <c r="L25" s="108">
        <f t="shared" si="16"/>
        <v>0</v>
      </c>
      <c r="M25" s="108">
        <f t="shared" si="16"/>
        <v>0</v>
      </c>
      <c r="N25" s="108">
        <f t="shared" si="16"/>
        <v>0</v>
      </c>
      <c r="O25" s="180">
        <f t="shared" si="16"/>
        <v>5545.5441598077859</v>
      </c>
      <c r="P25" s="180">
        <f t="shared" si="16"/>
        <v>3028.3503598077855</v>
      </c>
      <c r="Q25" s="155"/>
    </row>
    <row r="26" spans="1:22" x14ac:dyDescent="0.4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22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56"/>
    </row>
    <row r="28" spans="1:22" ht="27" thickBot="1" x14ac:dyDescent="0.45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89" t="s">
        <v>225</v>
      </c>
      <c r="L28" s="189" t="s">
        <v>224</v>
      </c>
      <c r="M28" s="1"/>
      <c r="N28" s="1"/>
      <c r="O28" s="1"/>
      <c r="P28" s="1"/>
      <c r="Q28" s="156"/>
    </row>
    <row r="29" spans="1:22" ht="27" thickBot="1" x14ac:dyDescent="0.45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85">
        <v>997661814.79999995</v>
      </c>
      <c r="L29" s="190">
        <v>102736076.03</v>
      </c>
      <c r="M29" s="1"/>
      <c r="N29" s="1"/>
      <c r="O29" s="1"/>
      <c r="P29" s="1"/>
      <c r="Q29" s="156"/>
    </row>
    <row r="30" spans="1:22" x14ac:dyDescent="0.4">
      <c r="B30" s="5"/>
      <c r="C30" s="1"/>
      <c r="D30" s="1"/>
      <c r="E30" s="1"/>
      <c r="F30" s="1"/>
      <c r="G30" s="1"/>
      <c r="H30" s="1"/>
      <c r="I30" s="1"/>
      <c r="J30" s="1"/>
      <c r="K30" s="186">
        <v>127165404</v>
      </c>
      <c r="L30" s="244"/>
      <c r="M30" s="1"/>
      <c r="N30" s="22" t="s">
        <v>35</v>
      </c>
      <c r="O30" s="22"/>
      <c r="P30" s="22"/>
      <c r="Q30" s="156"/>
    </row>
    <row r="31" spans="1:22" x14ac:dyDescent="0.4">
      <c r="B31" s="5"/>
      <c r="C31" s="1"/>
      <c r="D31" s="74"/>
      <c r="E31" s="1"/>
      <c r="F31" s="1"/>
      <c r="G31" s="1"/>
      <c r="H31" s="22"/>
      <c r="I31" s="22"/>
      <c r="J31" s="22"/>
      <c r="K31" s="186">
        <v>1125733</v>
      </c>
      <c r="L31" s="244"/>
      <c r="M31" s="22"/>
      <c r="N31" s="22"/>
      <c r="O31" s="22"/>
      <c r="P31" s="22"/>
      <c r="Q31" s="156"/>
    </row>
    <row r="32" spans="1:22" ht="27" thickBot="1" x14ac:dyDescent="0.45">
      <c r="B32" s="5"/>
      <c r="C32" s="1"/>
      <c r="D32" s="74"/>
      <c r="E32" s="1"/>
      <c r="F32" s="1"/>
      <c r="G32" s="1"/>
      <c r="H32" s="22"/>
      <c r="I32" s="22"/>
      <c r="J32" s="22"/>
      <c r="K32" s="187">
        <v>233928258.81</v>
      </c>
      <c r="L32" s="245"/>
      <c r="M32" s="22"/>
      <c r="N32" s="22"/>
      <c r="O32" s="22"/>
      <c r="P32" s="22"/>
      <c r="Q32" s="156"/>
    </row>
    <row r="33" spans="2:16" ht="27" thickBot="1" x14ac:dyDescent="0.45">
      <c r="B33" s="5"/>
      <c r="C33" s="1"/>
      <c r="D33" s="1"/>
      <c r="E33" s="1"/>
      <c r="F33" s="1"/>
      <c r="G33" s="1"/>
      <c r="H33" s="22"/>
      <c r="I33" s="242" t="s">
        <v>230</v>
      </c>
      <c r="J33" s="243"/>
      <c r="K33" s="184">
        <f>SUM(K29:K32)</f>
        <v>1359881210.6099999</v>
      </c>
      <c r="L33" s="184">
        <f>SUM(L29:L32)</f>
        <v>102736076.03</v>
      </c>
      <c r="M33" s="22"/>
      <c r="N33" s="22"/>
      <c r="O33" s="22"/>
      <c r="P33" s="22"/>
    </row>
    <row r="34" spans="2:16" ht="27" thickTop="1" x14ac:dyDescent="0.4">
      <c r="B34" s="5" t="s">
        <v>41</v>
      </c>
      <c r="C34" s="1"/>
      <c r="D34" s="1"/>
      <c r="E34" s="1"/>
      <c r="F34" s="1"/>
      <c r="G34" s="1"/>
      <c r="H34" s="22"/>
      <c r="I34" s="242" t="s">
        <v>231</v>
      </c>
      <c r="J34" s="243"/>
      <c r="K34" s="188">
        <f>K33/10^7</f>
        <v>135.98812106099999</v>
      </c>
      <c r="L34" s="188">
        <f>L33/10^7</f>
        <v>10.273607603</v>
      </c>
      <c r="M34" s="22"/>
      <c r="N34" s="22"/>
      <c r="O34" s="22"/>
      <c r="P34" s="22"/>
    </row>
    <row r="35" spans="2:16" x14ac:dyDescent="0.4">
      <c r="B35" s="5" t="s">
        <v>8</v>
      </c>
      <c r="H35" s="144"/>
      <c r="N35" s="22" t="s">
        <v>10</v>
      </c>
    </row>
    <row r="36" spans="2:16" x14ac:dyDescent="0.4">
      <c r="B36" s="14"/>
      <c r="H36" s="144"/>
    </row>
    <row r="37" spans="2:16" x14ac:dyDescent="0.4">
      <c r="B37" s="14"/>
      <c r="H37" s="144"/>
    </row>
    <row r="38" spans="2:16" x14ac:dyDescent="0.4">
      <c r="B38" s="14"/>
      <c r="H38" s="88"/>
      <c r="I38" s="88"/>
    </row>
    <row r="39" spans="2:16" x14ac:dyDescent="0.4">
      <c r="H39" s="88"/>
      <c r="I39" s="88"/>
    </row>
    <row r="40" spans="2:16" x14ac:dyDescent="0.4">
      <c r="H40" s="88"/>
      <c r="I40" s="88"/>
    </row>
    <row r="41" spans="2:16" x14ac:dyDescent="0.4">
      <c r="H41" s="88"/>
      <c r="I41" s="88"/>
    </row>
  </sheetData>
  <mergeCells count="3">
    <mergeCell ref="L30:L32"/>
    <mergeCell ref="I33:J33"/>
    <mergeCell ref="I34:J34"/>
  </mergeCell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opLeftCell="A7" zoomScale="50" zoomScaleNormal="50" workbookViewId="0">
      <selection activeCell="J17" sqref="J17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34.570312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  <col min="19" max="19" width="16" customWidth="1"/>
    <col min="20" max="20" width="17.42578125" customWidth="1"/>
    <col min="21" max="21" width="14.28515625" customWidth="1"/>
  </cols>
  <sheetData>
    <row r="1" spans="1:23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23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58"/>
      <c r="M2" s="84"/>
      <c r="N2" s="85"/>
      <c r="O2" s="85"/>
      <c r="P2" s="85"/>
    </row>
    <row r="3" spans="1:23" x14ac:dyDescent="0.4">
      <c r="B3" s="45" t="s">
        <v>52</v>
      </c>
      <c r="C3" s="1"/>
      <c r="D3" s="74"/>
      <c r="E3" s="85"/>
      <c r="F3" s="8"/>
      <c r="G3" s="8"/>
      <c r="H3" s="8"/>
      <c r="I3" s="8"/>
      <c r="J3" s="8"/>
      <c r="K3" s="85"/>
      <c r="L3" s="85"/>
      <c r="M3" s="8"/>
      <c r="N3" s="8"/>
      <c r="O3" s="8"/>
      <c r="P3" s="85"/>
    </row>
    <row r="4" spans="1:23" ht="22.5" customHeight="1" x14ac:dyDescent="0.45">
      <c r="B4" s="46" t="s">
        <v>13</v>
      </c>
      <c r="C4" s="17"/>
      <c r="D4" s="17"/>
      <c r="E4" s="15"/>
      <c r="F4" s="15"/>
      <c r="G4" s="47" t="s">
        <v>243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23" x14ac:dyDescent="0.4">
      <c r="B5" s="45" t="s">
        <v>50</v>
      </c>
      <c r="C5" s="1"/>
      <c r="D5" s="157"/>
      <c r="E5" s="158"/>
      <c r="F5" s="11"/>
      <c r="G5" s="11"/>
      <c r="H5" s="100"/>
      <c r="I5" s="100"/>
      <c r="J5" s="11"/>
      <c r="K5" s="86">
        <v>14058.36</v>
      </c>
      <c r="L5" s="181">
        <f>K5*18/100</f>
        <v>2530.5048000000002</v>
      </c>
      <c r="M5" s="2"/>
      <c r="N5" s="2"/>
      <c r="O5" s="2"/>
      <c r="P5" s="2"/>
      <c r="Q5" s="149"/>
    </row>
    <row r="6" spans="1:23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23" x14ac:dyDescent="0.4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23" s="33" customFormat="1" ht="126" customHeight="1" x14ac:dyDescent="0.25">
      <c r="B8" s="34" t="s">
        <v>21</v>
      </c>
      <c r="C8" s="164" t="s">
        <v>247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23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23" ht="29.25" customHeight="1" x14ac:dyDescent="0.4">
      <c r="B10" s="132">
        <v>44492</v>
      </c>
      <c r="C10" s="108">
        <v>14058.36</v>
      </c>
      <c r="D10" s="108">
        <v>2530.5</v>
      </c>
      <c r="E10" s="108">
        <v>5056.9652133660002</v>
      </c>
      <c r="F10" s="108"/>
      <c r="G10" s="108">
        <v>549.42660337800021</v>
      </c>
      <c r="H10" s="178">
        <v>3.506841516642782</v>
      </c>
      <c r="I10" s="108">
        <v>136.94141604900003</v>
      </c>
      <c r="J10" s="108"/>
      <c r="K10" s="108">
        <v>10.273607603</v>
      </c>
      <c r="L10" s="108">
        <v>0</v>
      </c>
      <c r="M10" s="108">
        <v>0</v>
      </c>
      <c r="N10" s="108">
        <v>0</v>
      </c>
      <c r="O10" s="179">
        <f t="shared" ref="O10" si="0">SUM(E10:N10)</f>
        <v>5757.1136819126423</v>
      </c>
      <c r="P10" s="179">
        <f t="shared" ref="P10:P11" si="1">O10-D10</f>
        <v>3226.6136819126423</v>
      </c>
      <c r="Q10" s="155">
        <f>ROUND((O10/C10%),4)</f>
        <v>40.951500000000003</v>
      </c>
      <c r="R10" s="148">
        <f t="shared" ref="R10:R23" si="2">(O10*10^7)/10^5</f>
        <v>575711.36819126422</v>
      </c>
      <c r="S10">
        <v>136.94141604900003</v>
      </c>
      <c r="T10" t="b">
        <f>S10=I10</f>
        <v>1</v>
      </c>
      <c r="U10" s="74">
        <f>S10-I10</f>
        <v>0</v>
      </c>
      <c r="V10">
        <v>10.273607603</v>
      </c>
      <c r="W10" t="b">
        <f>V10=K10</f>
        <v>1</v>
      </c>
    </row>
    <row r="11" spans="1:23" ht="29.25" customHeight="1" x14ac:dyDescent="0.4">
      <c r="B11" s="132">
        <v>44493</v>
      </c>
      <c r="C11" s="108">
        <v>14058.36</v>
      </c>
      <c r="D11" s="108">
        <v>2530.5</v>
      </c>
      <c r="E11" s="108">
        <v>5056.9579190470004</v>
      </c>
      <c r="F11" s="108"/>
      <c r="G11" s="108">
        <v>549.47896499699993</v>
      </c>
      <c r="H11" s="178">
        <v>3.506841516642782</v>
      </c>
      <c r="I11" s="108">
        <v>136.43955604900003</v>
      </c>
      <c r="J11" s="108"/>
      <c r="K11" s="108">
        <v>10.273607603</v>
      </c>
      <c r="L11" s="108">
        <v>0</v>
      </c>
      <c r="M11" s="108">
        <v>0</v>
      </c>
      <c r="N11" s="108">
        <v>0</v>
      </c>
      <c r="O11" s="179">
        <f t="shared" ref="O11" si="3">SUM(E11:N11)</f>
        <v>5756.6568892126425</v>
      </c>
      <c r="P11" s="179">
        <f t="shared" si="1"/>
        <v>3226.1568892126425</v>
      </c>
      <c r="Q11" s="155">
        <f>ROUND((O11/C11%),4)</f>
        <v>40.948300000000003</v>
      </c>
      <c r="R11" s="148">
        <f t="shared" si="2"/>
        <v>575665.68892126426</v>
      </c>
      <c r="S11">
        <v>136.43955604900003</v>
      </c>
      <c r="T11" t="b">
        <f t="shared" ref="T11:T23" si="4">S11=I11</f>
        <v>1</v>
      </c>
      <c r="U11" s="74">
        <f t="shared" ref="U11:U23" si="5">S11-I11</f>
        <v>0</v>
      </c>
      <c r="V11">
        <v>10.273607603</v>
      </c>
      <c r="W11" t="b">
        <f t="shared" ref="W11:W23" si="6">V11=K11</f>
        <v>1</v>
      </c>
    </row>
    <row r="12" spans="1:23" ht="29.25" customHeight="1" x14ac:dyDescent="0.4">
      <c r="B12" s="132">
        <v>44494</v>
      </c>
      <c r="C12" s="108">
        <v>14058.36</v>
      </c>
      <c r="D12" s="108">
        <v>2530.5</v>
      </c>
      <c r="E12" s="108">
        <v>4974.5238348270004</v>
      </c>
      <c r="F12" s="108"/>
      <c r="G12" s="108">
        <v>549.53132661799998</v>
      </c>
      <c r="H12" s="178">
        <v>3.506841516642782</v>
      </c>
      <c r="I12" s="108">
        <v>128.48874724900003</v>
      </c>
      <c r="J12" s="108"/>
      <c r="K12" s="108">
        <v>5.498726403</v>
      </c>
      <c r="L12" s="108">
        <v>0</v>
      </c>
      <c r="M12" s="108">
        <v>0</v>
      </c>
      <c r="N12" s="108">
        <v>0</v>
      </c>
      <c r="O12" s="179">
        <f t="shared" ref="O12" si="7">SUM(E12:N12)</f>
        <v>5661.5494766136426</v>
      </c>
      <c r="P12" s="179">
        <f t="shared" ref="P12" si="8">O12-D12</f>
        <v>3131.0494766136426</v>
      </c>
      <c r="Q12" s="155">
        <f>ROUND((O12/C12%),4)</f>
        <v>40.271799999999999</v>
      </c>
      <c r="R12" s="148">
        <f>(O12*10^7)/10^5</f>
        <v>566154.94766136433</v>
      </c>
      <c r="S12">
        <v>128.48874724900003</v>
      </c>
      <c r="T12" t="b">
        <f t="shared" si="4"/>
        <v>1</v>
      </c>
      <c r="U12" s="74">
        <f t="shared" si="5"/>
        <v>0</v>
      </c>
      <c r="V12">
        <v>5.498726403</v>
      </c>
      <c r="W12" t="b">
        <f t="shared" si="6"/>
        <v>1</v>
      </c>
    </row>
    <row r="13" spans="1:23" ht="29.25" customHeight="1" x14ac:dyDescent="0.4">
      <c r="B13" s="132">
        <v>44495</v>
      </c>
      <c r="C13" s="108">
        <v>14058.36</v>
      </c>
      <c r="D13" s="108">
        <v>2530.5</v>
      </c>
      <c r="E13" s="108">
        <v>5008.1625861249986</v>
      </c>
      <c r="F13" s="108"/>
      <c r="G13" s="108">
        <v>549.58368823699993</v>
      </c>
      <c r="H13" s="178">
        <v>3.506841516642782</v>
      </c>
      <c r="I13" s="108">
        <v>121.93385734900002</v>
      </c>
      <c r="J13" s="108"/>
      <c r="K13" s="108">
        <v>3.615872403</v>
      </c>
      <c r="L13" s="108">
        <v>0</v>
      </c>
      <c r="M13" s="108">
        <v>0</v>
      </c>
      <c r="N13" s="108">
        <v>0</v>
      </c>
      <c r="O13" s="179">
        <f t="shared" ref="O13" si="9">SUM(E13:N13)</f>
        <v>5686.8028456306411</v>
      </c>
      <c r="P13" s="179">
        <f t="shared" ref="P13" si="10">O13-D13</f>
        <v>3156.3028456306411</v>
      </c>
      <c r="Q13" s="155">
        <f>ROUND((O13/C13%),4)</f>
        <v>40.4514</v>
      </c>
      <c r="R13" s="148">
        <f>(O13*10^7)/10^5</f>
        <v>568680.28456306411</v>
      </c>
      <c r="S13">
        <v>121.93385734900002</v>
      </c>
      <c r="T13" t="b">
        <f t="shared" si="4"/>
        <v>1</v>
      </c>
      <c r="U13" s="74">
        <f t="shared" si="5"/>
        <v>0</v>
      </c>
      <c r="V13">
        <v>3.615872403</v>
      </c>
      <c r="W13" t="b">
        <f t="shared" si="6"/>
        <v>1</v>
      </c>
    </row>
    <row r="14" spans="1:23" ht="29.25" customHeight="1" x14ac:dyDescent="0.4">
      <c r="B14" s="132">
        <v>44496</v>
      </c>
      <c r="C14" s="108">
        <v>14058.36</v>
      </c>
      <c r="D14" s="108">
        <v>2530.5</v>
      </c>
      <c r="E14" s="108">
        <v>4953.0838160050007</v>
      </c>
      <c r="F14" s="108"/>
      <c r="G14" s="108">
        <v>549.63604985800021</v>
      </c>
      <c r="H14" s="178">
        <v>3.506841516642782</v>
      </c>
      <c r="I14" s="108">
        <v>113.74971362400002</v>
      </c>
      <c r="J14" s="108"/>
      <c r="K14" s="108">
        <v>1.8080230530000001</v>
      </c>
      <c r="L14" s="108">
        <v>0</v>
      </c>
      <c r="M14" s="108">
        <v>0</v>
      </c>
      <c r="N14" s="108">
        <v>0</v>
      </c>
      <c r="O14" s="179">
        <f t="shared" ref="O14" si="11">SUM(E14:N14)</f>
        <v>5621.7844440566432</v>
      </c>
      <c r="P14" s="179">
        <f t="shared" ref="P14" si="12">O14-D14</f>
        <v>3091.2844440566432</v>
      </c>
      <c r="Q14" s="155">
        <f t="shared" ref="Q14:Q20" si="13">ROUND((O14/C14%),4)</f>
        <v>39.988900000000001</v>
      </c>
      <c r="R14" s="148">
        <f t="shared" si="2"/>
        <v>562178.44440566434</v>
      </c>
      <c r="S14">
        <v>113.74971362400002</v>
      </c>
      <c r="T14" t="b">
        <f t="shared" si="4"/>
        <v>1</v>
      </c>
      <c r="U14" s="74">
        <f t="shared" si="5"/>
        <v>0</v>
      </c>
      <c r="V14">
        <v>1.8080230530000001</v>
      </c>
      <c r="W14" t="b">
        <f t="shared" si="6"/>
        <v>1</v>
      </c>
    </row>
    <row r="15" spans="1:23" ht="29.25" customHeight="1" x14ac:dyDescent="0.4">
      <c r="A15" s="90"/>
      <c r="B15" s="132">
        <v>44497</v>
      </c>
      <c r="C15" s="108">
        <v>14058.36</v>
      </c>
      <c r="D15" s="108">
        <v>2530.5</v>
      </c>
      <c r="E15" s="108">
        <v>5264.6378649410008</v>
      </c>
      <c r="F15" s="108"/>
      <c r="G15" s="108">
        <v>300.16666238500017</v>
      </c>
      <c r="H15" s="178">
        <v>3.506841516642782</v>
      </c>
      <c r="I15" s="108">
        <v>109.63660934400002</v>
      </c>
      <c r="J15" s="108"/>
      <c r="K15" s="108">
        <v>2.9289205530000002</v>
      </c>
      <c r="L15" s="108">
        <v>0</v>
      </c>
      <c r="M15" s="108">
        <v>0</v>
      </c>
      <c r="N15" s="108">
        <v>0</v>
      </c>
      <c r="O15" s="179">
        <f t="shared" ref="O15" si="14">SUM(E15:N15)</f>
        <v>5680.8768987396443</v>
      </c>
      <c r="P15" s="179">
        <f t="shared" ref="P15" si="15">O15-D15</f>
        <v>3150.3768987396443</v>
      </c>
      <c r="Q15" s="155">
        <f t="shared" si="13"/>
        <v>40.409199999999998</v>
      </c>
      <c r="R15" s="148">
        <f t="shared" si="2"/>
        <v>568087.68987396441</v>
      </c>
      <c r="S15">
        <v>109.63660934400002</v>
      </c>
      <c r="T15" t="b">
        <f t="shared" si="4"/>
        <v>1</v>
      </c>
      <c r="U15" s="74">
        <f t="shared" si="5"/>
        <v>0</v>
      </c>
      <c r="V15">
        <v>2.9289205530000002</v>
      </c>
      <c r="W15" t="b">
        <f t="shared" si="6"/>
        <v>1</v>
      </c>
    </row>
    <row r="16" spans="1:23" ht="29.25" customHeight="1" x14ac:dyDescent="0.4">
      <c r="A16" s="90"/>
      <c r="B16" s="132">
        <v>44498</v>
      </c>
      <c r="C16" s="108">
        <v>14058.36</v>
      </c>
      <c r="D16" s="108">
        <v>2530.5</v>
      </c>
      <c r="E16" s="108">
        <v>5440.4903707479998</v>
      </c>
      <c r="F16" s="108"/>
      <c r="G16" s="108">
        <v>300.19511145999979</v>
      </c>
      <c r="H16" s="178">
        <v>3.506841516642782</v>
      </c>
      <c r="I16" s="108">
        <v>106.09770602500002</v>
      </c>
      <c r="J16" s="108"/>
      <c r="K16" s="108">
        <v>1.8526970530000002</v>
      </c>
      <c r="L16" s="108">
        <v>0</v>
      </c>
      <c r="M16" s="108">
        <v>0</v>
      </c>
      <c r="N16" s="108">
        <v>0</v>
      </c>
      <c r="O16" s="179">
        <f t="shared" ref="O16:O18" si="16">SUM(E16:N16)</f>
        <v>5852.1427268026418</v>
      </c>
      <c r="P16" s="179">
        <f t="shared" ref="P16:P18" si="17">O16-D16</f>
        <v>3321.6427268026418</v>
      </c>
      <c r="Q16" s="155">
        <f t="shared" si="13"/>
        <v>41.627499999999998</v>
      </c>
      <c r="R16" s="148">
        <f t="shared" si="2"/>
        <v>585214.2726802642</v>
      </c>
      <c r="S16">
        <v>106.09770602500002</v>
      </c>
      <c r="T16" t="b">
        <f t="shared" si="4"/>
        <v>1</v>
      </c>
      <c r="U16" s="74">
        <f t="shared" si="5"/>
        <v>0</v>
      </c>
      <c r="V16">
        <v>1.8526970530000002</v>
      </c>
      <c r="W16" t="b">
        <f t="shared" si="6"/>
        <v>1</v>
      </c>
    </row>
    <row r="17" spans="1:26" ht="29.25" customHeight="1" x14ac:dyDescent="0.4">
      <c r="A17" s="90"/>
      <c r="B17" s="132">
        <v>44499</v>
      </c>
      <c r="C17" s="108">
        <v>14058.36</v>
      </c>
      <c r="D17" s="108">
        <v>2530.5</v>
      </c>
      <c r="E17" s="108">
        <v>5600.4831257680007</v>
      </c>
      <c r="F17" s="108"/>
      <c r="G17" s="108">
        <v>300.22356053399983</v>
      </c>
      <c r="H17" s="178">
        <v>3.506841516642782</v>
      </c>
      <c r="I17" s="108">
        <v>103.35475972500002</v>
      </c>
      <c r="J17" s="108"/>
      <c r="K17" s="108">
        <v>4.6421907530000004</v>
      </c>
      <c r="L17" s="108">
        <v>0</v>
      </c>
      <c r="M17" s="108">
        <v>0</v>
      </c>
      <c r="N17" s="108">
        <v>0</v>
      </c>
      <c r="O17" s="179">
        <f t="shared" si="16"/>
        <v>6012.2104782966435</v>
      </c>
      <c r="P17" s="179">
        <f t="shared" si="17"/>
        <v>3481.7104782966435</v>
      </c>
      <c r="Q17" s="155">
        <f t="shared" si="13"/>
        <v>42.766100000000002</v>
      </c>
      <c r="R17" s="148">
        <f t="shared" si="2"/>
        <v>601221.04782966443</v>
      </c>
      <c r="S17">
        <v>103.35475972500002</v>
      </c>
      <c r="T17" t="b">
        <f t="shared" si="4"/>
        <v>1</v>
      </c>
      <c r="U17" s="74">
        <f t="shared" si="5"/>
        <v>0</v>
      </c>
      <c r="V17">
        <v>4.6421907530000004</v>
      </c>
      <c r="W17" t="b">
        <f t="shared" si="6"/>
        <v>1</v>
      </c>
    </row>
    <row r="18" spans="1:26" ht="29.25" customHeight="1" x14ac:dyDescent="0.4">
      <c r="A18" s="90"/>
      <c r="B18" s="132">
        <v>44500</v>
      </c>
      <c r="C18" s="108">
        <v>14058.36</v>
      </c>
      <c r="D18" s="108">
        <v>2530.5</v>
      </c>
      <c r="E18" s="108">
        <v>5600.4758807879998</v>
      </c>
      <c r="F18" s="108"/>
      <c r="G18" s="108">
        <v>300.25200960899974</v>
      </c>
      <c r="H18" s="178">
        <v>3.506841516642782</v>
      </c>
      <c r="I18" s="108">
        <v>106.24821682500001</v>
      </c>
      <c r="J18" s="108"/>
      <c r="K18" s="108">
        <v>4.5675716529999999</v>
      </c>
      <c r="L18" s="108">
        <v>0</v>
      </c>
      <c r="M18" s="108">
        <v>0</v>
      </c>
      <c r="N18" s="108">
        <v>0</v>
      </c>
      <c r="O18" s="179">
        <f t="shared" si="16"/>
        <v>6015.0505203916427</v>
      </c>
      <c r="P18" s="179">
        <f t="shared" si="17"/>
        <v>3484.5505203916427</v>
      </c>
      <c r="Q18" s="155">
        <f t="shared" si="13"/>
        <v>42.786299999999997</v>
      </c>
      <c r="R18" s="148">
        <f t="shared" si="2"/>
        <v>601505.05203916423</v>
      </c>
      <c r="S18">
        <v>106.24821682500001</v>
      </c>
      <c r="T18" t="b">
        <f t="shared" si="4"/>
        <v>1</v>
      </c>
      <c r="U18" s="74">
        <f t="shared" si="5"/>
        <v>0</v>
      </c>
      <c r="V18">
        <v>6.0694436530000004</v>
      </c>
      <c r="W18" t="b">
        <f t="shared" si="6"/>
        <v>0</v>
      </c>
      <c r="X18" s="75">
        <f>V18-K18</f>
        <v>1.5018720000000005</v>
      </c>
      <c r="Z18" s="75"/>
    </row>
    <row r="19" spans="1:26" ht="29.25" customHeight="1" x14ac:dyDescent="0.4">
      <c r="A19" s="90"/>
      <c r="B19" s="132">
        <v>44501</v>
      </c>
      <c r="C19" s="108">
        <v>14058.36</v>
      </c>
      <c r="D19" s="108">
        <v>2530.5</v>
      </c>
      <c r="E19" s="108">
        <v>5423.1347684130005</v>
      </c>
      <c r="F19" s="108"/>
      <c r="G19" s="108">
        <v>300.28045868199985</v>
      </c>
      <c r="H19" s="178">
        <v>3.506841516642782</v>
      </c>
      <c r="I19" s="108">
        <v>101.93823122500002</v>
      </c>
      <c r="J19" s="108"/>
      <c r="K19" s="108">
        <v>6.0694436530000004</v>
      </c>
      <c r="L19" s="108">
        <v>0</v>
      </c>
      <c r="M19" s="108">
        <v>0</v>
      </c>
      <c r="N19" s="108">
        <v>0</v>
      </c>
      <c r="O19" s="179">
        <f t="shared" ref="O19:O20" si="18">SUM(E19:N19)</f>
        <v>5834.9297434896434</v>
      </c>
      <c r="P19" s="179">
        <f t="shared" ref="P19:P20" si="19">O19-D19</f>
        <v>3304.4297434896434</v>
      </c>
      <c r="Q19" s="155">
        <f t="shared" si="13"/>
        <v>41.505099999999999</v>
      </c>
      <c r="R19" s="148">
        <f t="shared" si="2"/>
        <v>583492.97434896429</v>
      </c>
      <c r="S19">
        <v>101.93823122500002</v>
      </c>
      <c r="T19" t="b">
        <f t="shared" si="4"/>
        <v>1</v>
      </c>
      <c r="U19" s="74">
        <f t="shared" si="5"/>
        <v>0</v>
      </c>
      <c r="V19">
        <v>6.0694436530000004</v>
      </c>
      <c r="W19" t="b">
        <f t="shared" si="6"/>
        <v>1</v>
      </c>
    </row>
    <row r="20" spans="1:26" ht="29.25" customHeight="1" x14ac:dyDescent="0.4">
      <c r="A20" s="90"/>
      <c r="B20" s="132">
        <v>44502</v>
      </c>
      <c r="C20" s="108">
        <v>14058.36</v>
      </c>
      <c r="D20" s="108">
        <v>2530.5</v>
      </c>
      <c r="E20" s="108">
        <v>5238.1273510259998</v>
      </c>
      <c r="F20" s="108"/>
      <c r="G20" s="108">
        <v>300.30890775700016</v>
      </c>
      <c r="H20" s="178">
        <v>3.506841516642782</v>
      </c>
      <c r="I20" s="108">
        <v>96.135449225000016</v>
      </c>
      <c r="J20" s="108"/>
      <c r="K20" s="108">
        <v>1.2292826529999998</v>
      </c>
      <c r="L20" s="108">
        <v>0</v>
      </c>
      <c r="M20" s="108">
        <v>0</v>
      </c>
      <c r="N20" s="108">
        <v>0</v>
      </c>
      <c r="O20" s="179">
        <f t="shared" si="18"/>
        <v>5639.3078321776429</v>
      </c>
      <c r="P20" s="179">
        <f t="shared" si="19"/>
        <v>3108.8078321776429</v>
      </c>
      <c r="Q20" s="155">
        <f t="shared" si="13"/>
        <v>40.113599999999998</v>
      </c>
      <c r="R20" s="148">
        <f t="shared" si="2"/>
        <v>563930.78321776423</v>
      </c>
      <c r="S20">
        <v>96.135449225000016</v>
      </c>
      <c r="T20" t="b">
        <f t="shared" si="4"/>
        <v>1</v>
      </c>
      <c r="U20" s="74">
        <f t="shared" si="5"/>
        <v>0</v>
      </c>
      <c r="V20">
        <v>1.2292826529999998</v>
      </c>
      <c r="W20" t="b">
        <f t="shared" si="6"/>
        <v>1</v>
      </c>
    </row>
    <row r="21" spans="1:26" ht="29.25" customHeight="1" x14ac:dyDescent="0.4">
      <c r="A21" s="90"/>
      <c r="B21" s="132">
        <v>44503</v>
      </c>
      <c r="C21" s="108">
        <v>14058.36</v>
      </c>
      <c r="D21" s="108">
        <v>2530.5</v>
      </c>
      <c r="E21" s="108">
        <v>5258.1508808139997</v>
      </c>
      <c r="F21" s="108"/>
      <c r="G21" s="108">
        <v>295.19112909899997</v>
      </c>
      <c r="H21" s="178">
        <v>3.506841516642782</v>
      </c>
      <c r="I21" s="108">
        <v>96.631398225000012</v>
      </c>
      <c r="J21" s="108"/>
      <c r="K21" s="108">
        <v>2.0171381530000003</v>
      </c>
      <c r="L21" s="108">
        <v>0</v>
      </c>
      <c r="M21" s="108">
        <v>0</v>
      </c>
      <c r="N21" s="108">
        <v>0</v>
      </c>
      <c r="O21" s="179">
        <f t="shared" ref="O21:O23" si="20">SUM(E21:N21)</f>
        <v>5655.4973878076426</v>
      </c>
      <c r="P21" s="179">
        <f t="shared" ref="P21:P23" si="21">O21-D21</f>
        <v>3124.9973878076426</v>
      </c>
      <c r="Q21" s="155">
        <f>ROUND((O21/C21%),4)</f>
        <v>40.228700000000003</v>
      </c>
      <c r="R21" s="148">
        <f>(O21*10^7)/10^5</f>
        <v>565549.73878076428</v>
      </c>
      <c r="S21">
        <v>96.631398225000012</v>
      </c>
      <c r="T21" t="b">
        <f t="shared" si="4"/>
        <v>1</v>
      </c>
      <c r="U21" s="74">
        <f t="shared" si="5"/>
        <v>0</v>
      </c>
      <c r="V21">
        <v>2.0171381530000003</v>
      </c>
      <c r="W21" t="b">
        <f t="shared" si="6"/>
        <v>1</v>
      </c>
    </row>
    <row r="22" spans="1:26" ht="29.25" customHeight="1" x14ac:dyDescent="0.4">
      <c r="A22" s="90"/>
      <c r="B22" s="132">
        <v>44504</v>
      </c>
      <c r="C22" s="108">
        <v>14058.36</v>
      </c>
      <c r="D22" s="108">
        <v>2530.5</v>
      </c>
      <c r="E22" s="108">
        <v>5258.1434135869995</v>
      </c>
      <c r="F22" s="108"/>
      <c r="G22" s="108">
        <v>295.22141973999999</v>
      </c>
      <c r="H22" s="178">
        <v>3.506841516642782</v>
      </c>
      <c r="I22" s="108">
        <v>99.348506225000023</v>
      </c>
      <c r="J22" s="108"/>
      <c r="K22" s="108">
        <v>2.2674017370000001</v>
      </c>
      <c r="L22" s="108">
        <v>0</v>
      </c>
      <c r="M22" s="108">
        <v>0</v>
      </c>
      <c r="N22" s="108">
        <v>0</v>
      </c>
      <c r="O22" s="179">
        <f t="shared" si="20"/>
        <v>5658.487582805642</v>
      </c>
      <c r="P22" s="179">
        <f t="shared" si="21"/>
        <v>3127.987582805642</v>
      </c>
      <c r="Q22" s="155">
        <f>ROUND((O22/C22%),4)</f>
        <v>40.25</v>
      </c>
      <c r="R22" s="148">
        <f>(O22*10^7)/10^5</f>
        <v>565848.75828056422</v>
      </c>
      <c r="S22">
        <v>99.348506225000023</v>
      </c>
      <c r="T22" t="b">
        <f t="shared" si="4"/>
        <v>1</v>
      </c>
      <c r="U22" s="74">
        <f t="shared" si="5"/>
        <v>0</v>
      </c>
      <c r="V22">
        <v>2.2674017370000001</v>
      </c>
      <c r="W22" t="b">
        <f t="shared" si="6"/>
        <v>1</v>
      </c>
    </row>
    <row r="23" spans="1:26" ht="29.25" customHeight="1" x14ac:dyDescent="0.4">
      <c r="A23" s="90"/>
      <c r="B23" s="132">
        <v>44505</v>
      </c>
      <c r="C23" s="108">
        <v>14058.36</v>
      </c>
      <c r="D23" s="108">
        <v>2530.5</v>
      </c>
      <c r="E23" s="108">
        <v>5318.1359463619992</v>
      </c>
      <c r="F23" s="108"/>
      <c r="G23" s="108">
        <v>295.25171037899997</v>
      </c>
      <c r="H23" s="178">
        <v>3.506841516642782</v>
      </c>
      <c r="I23" s="108">
        <v>99.846108925000024</v>
      </c>
      <c r="J23" s="108"/>
      <c r="K23" s="108">
        <v>4.7632607369999995</v>
      </c>
      <c r="L23" s="108">
        <v>0</v>
      </c>
      <c r="M23" s="108">
        <v>0</v>
      </c>
      <c r="N23" s="108">
        <v>0</v>
      </c>
      <c r="O23" s="179">
        <f t="shared" si="20"/>
        <v>5721.5038679196414</v>
      </c>
      <c r="P23" s="179">
        <f t="shared" si="21"/>
        <v>3191.0038679196414</v>
      </c>
      <c r="Q23" s="155">
        <f>ROUND((O23/C23%),4)</f>
        <v>40.6982</v>
      </c>
      <c r="R23" s="148">
        <f t="shared" si="2"/>
        <v>572150.38679196406</v>
      </c>
      <c r="S23">
        <v>99.846108925000024</v>
      </c>
      <c r="T23" t="b">
        <f t="shared" si="4"/>
        <v>1</v>
      </c>
      <c r="U23" s="74">
        <f t="shared" si="5"/>
        <v>0</v>
      </c>
      <c r="V23">
        <v>4.7632607369999995</v>
      </c>
      <c r="W23" t="b">
        <f t="shared" si="6"/>
        <v>1</v>
      </c>
    </row>
    <row r="24" spans="1:26" ht="29.25" customHeight="1" x14ac:dyDescent="0.4">
      <c r="A24" s="90"/>
      <c r="B24" s="132" t="s">
        <v>4</v>
      </c>
      <c r="C24" s="108">
        <v>0</v>
      </c>
      <c r="D24" s="108">
        <f>SUM(D10:D23)</f>
        <v>35427</v>
      </c>
      <c r="E24" s="108">
        <f>SUM(E10:E23)</f>
        <v>73451.472971816998</v>
      </c>
      <c r="F24" s="108">
        <f>SUM(F10:F23)</f>
        <v>0</v>
      </c>
      <c r="G24" s="108">
        <f>SUM(G10:G23)</f>
        <v>5434.7476027329994</v>
      </c>
      <c r="H24" s="108">
        <f>SUM(H10:H23)</f>
        <v>49.095781232998945</v>
      </c>
      <c r="I24" s="108">
        <f t="shared" ref="I24:O24" si="22">SUM(I10:I23)</f>
        <v>1556.7902760640002</v>
      </c>
      <c r="J24" s="108">
        <f t="shared" si="22"/>
        <v>0</v>
      </c>
      <c r="K24" s="108">
        <f t="shared" si="22"/>
        <v>61.807744009999993</v>
      </c>
      <c r="L24" s="108">
        <f t="shared" si="22"/>
        <v>0</v>
      </c>
      <c r="M24" s="108">
        <f t="shared" si="22"/>
        <v>0</v>
      </c>
      <c r="N24" s="108">
        <f t="shared" si="22"/>
        <v>0</v>
      </c>
      <c r="O24" s="179">
        <f t="shared" si="22"/>
        <v>80553.914375856999</v>
      </c>
      <c r="P24" s="179">
        <f>SUM(P10:P23)</f>
        <v>45126.914375856999</v>
      </c>
      <c r="Q24" s="155"/>
    </row>
    <row r="25" spans="1:26" ht="29.25" customHeight="1" x14ac:dyDescent="0.4">
      <c r="A25" s="90"/>
      <c r="B25" s="132" t="s">
        <v>3</v>
      </c>
      <c r="C25" s="108">
        <v>0</v>
      </c>
      <c r="D25" s="108">
        <f>AVERAGE(D10:D23)</f>
        <v>2530.5</v>
      </c>
      <c r="E25" s="108">
        <f t="shared" ref="E25:P25" si="23">AVERAGE(E10:E23)</f>
        <v>5246.5337837012139</v>
      </c>
      <c r="F25" s="108"/>
      <c r="G25" s="108">
        <f t="shared" si="23"/>
        <v>388.1962573380714</v>
      </c>
      <c r="H25" s="108">
        <f t="shared" si="23"/>
        <v>3.506841516642782</v>
      </c>
      <c r="I25" s="108">
        <f t="shared" si="23"/>
        <v>111.19930543314287</v>
      </c>
      <c r="J25" s="108">
        <v>0</v>
      </c>
      <c r="K25" s="108">
        <f t="shared" si="23"/>
        <v>4.4148388578571423</v>
      </c>
      <c r="L25" s="108">
        <f t="shared" si="23"/>
        <v>0</v>
      </c>
      <c r="M25" s="108">
        <f t="shared" si="23"/>
        <v>0</v>
      </c>
      <c r="N25" s="108">
        <f t="shared" si="23"/>
        <v>0</v>
      </c>
      <c r="O25" s="180">
        <f t="shared" si="23"/>
        <v>5753.8510268469281</v>
      </c>
      <c r="P25" s="180">
        <f t="shared" si="23"/>
        <v>3223.3510268469286</v>
      </c>
      <c r="Q25" s="155"/>
    </row>
    <row r="26" spans="1:26" x14ac:dyDescent="0.4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26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56"/>
    </row>
    <row r="28" spans="1:26" ht="27" thickBot="1" x14ac:dyDescent="0.45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89" t="s">
        <v>225</v>
      </c>
      <c r="L28" s="189" t="s">
        <v>224</v>
      </c>
      <c r="M28" s="1"/>
      <c r="N28" s="1"/>
      <c r="O28" s="1"/>
      <c r="P28" s="1"/>
      <c r="Q28" s="156"/>
    </row>
    <row r="29" spans="1:26" ht="27" thickBot="1" x14ac:dyDescent="0.45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85">
        <v>681353040.80999994</v>
      </c>
      <c r="L29" s="190">
        <v>12292826.529999999</v>
      </c>
      <c r="M29" s="1"/>
      <c r="N29" s="1"/>
      <c r="O29" s="1"/>
      <c r="P29" s="1"/>
      <c r="Q29" s="156"/>
    </row>
    <row r="30" spans="1:26" x14ac:dyDescent="0.4">
      <c r="B30" s="5"/>
      <c r="C30" s="1"/>
      <c r="D30" s="1"/>
      <c r="E30" s="1"/>
      <c r="F30" s="1"/>
      <c r="G30" s="1"/>
      <c r="H30" s="1"/>
      <c r="I30" s="1"/>
      <c r="J30" s="1"/>
      <c r="K30" s="186">
        <v>146488800</v>
      </c>
      <c r="L30" s="244"/>
      <c r="M30" s="1"/>
      <c r="N30" s="22" t="s">
        <v>35</v>
      </c>
      <c r="O30" s="22"/>
      <c r="P30" s="22"/>
      <c r="Q30" s="156"/>
    </row>
    <row r="31" spans="1:26" x14ac:dyDescent="0.4">
      <c r="B31" s="5"/>
      <c r="C31" s="1"/>
      <c r="D31" s="74"/>
      <c r="E31" s="1"/>
      <c r="F31" s="1"/>
      <c r="G31" s="1"/>
      <c r="H31" s="22"/>
      <c r="I31" s="22"/>
      <c r="J31" s="22"/>
      <c r="K31" s="186">
        <v>162895</v>
      </c>
      <c r="L31" s="244"/>
      <c r="M31" s="22"/>
      <c r="N31" s="22"/>
      <c r="O31" s="22"/>
      <c r="P31" s="22"/>
      <c r="Q31" s="156"/>
    </row>
    <row r="32" spans="1:26" ht="27" thickBot="1" x14ac:dyDescent="0.45">
      <c r="B32" s="5"/>
      <c r="C32" s="1"/>
      <c r="D32" s="74"/>
      <c r="E32" s="1"/>
      <c r="F32" s="1"/>
      <c r="G32" s="1"/>
      <c r="H32" s="22"/>
      <c r="I32" s="22"/>
      <c r="J32" s="22"/>
      <c r="K32" s="187">
        <v>171383260.40000001</v>
      </c>
      <c r="L32" s="245"/>
      <c r="M32" s="22"/>
      <c r="N32" s="22"/>
      <c r="O32" s="22"/>
      <c r="P32" s="22"/>
      <c r="Q32" s="156"/>
    </row>
    <row r="33" spans="2:16" ht="27" thickBot="1" x14ac:dyDescent="0.45">
      <c r="B33" s="5"/>
      <c r="C33" s="1"/>
      <c r="D33" s="1"/>
      <c r="E33" s="1"/>
      <c r="F33" s="1"/>
      <c r="G33" s="1"/>
      <c r="H33" s="22"/>
      <c r="I33" s="242" t="s">
        <v>230</v>
      </c>
      <c r="J33" s="243"/>
      <c r="K33" s="184">
        <f>SUM(K29:K32)</f>
        <v>999387996.20999992</v>
      </c>
      <c r="L33" s="184">
        <f>SUM(L29:L32)</f>
        <v>12292826.529999999</v>
      </c>
      <c r="M33" s="22"/>
      <c r="N33" s="22"/>
      <c r="O33" s="22"/>
      <c r="P33" s="22"/>
    </row>
    <row r="34" spans="2:16" ht="27" thickTop="1" x14ac:dyDescent="0.4">
      <c r="B34" s="5" t="s">
        <v>41</v>
      </c>
      <c r="C34" s="1"/>
      <c r="D34" s="1"/>
      <c r="E34" s="1"/>
      <c r="F34" s="1"/>
      <c r="G34" s="1"/>
      <c r="H34" s="22"/>
      <c r="I34" s="242" t="s">
        <v>231</v>
      </c>
      <c r="J34" s="243"/>
      <c r="K34" s="188">
        <f>K33/10^7</f>
        <v>99.938799620999987</v>
      </c>
      <c r="L34" s="188">
        <f>L33/10^7</f>
        <v>1.2292826529999998</v>
      </c>
      <c r="M34" s="22"/>
      <c r="N34" s="22"/>
      <c r="O34" s="22"/>
      <c r="P34" s="22"/>
    </row>
    <row r="35" spans="2:16" x14ac:dyDescent="0.4">
      <c r="B35" s="5" t="s">
        <v>8</v>
      </c>
      <c r="H35" s="144"/>
      <c r="N35" s="22" t="s">
        <v>10</v>
      </c>
    </row>
    <row r="36" spans="2:16" x14ac:dyDescent="0.4">
      <c r="B36" s="14"/>
      <c r="H36" s="144"/>
    </row>
    <row r="37" spans="2:16" x14ac:dyDescent="0.4">
      <c r="B37" s="14"/>
      <c r="H37" s="144"/>
    </row>
    <row r="38" spans="2:16" x14ac:dyDescent="0.4">
      <c r="B38" s="14"/>
      <c r="H38" s="88"/>
      <c r="I38" s="88"/>
    </row>
    <row r="39" spans="2:16" x14ac:dyDescent="0.4">
      <c r="H39" s="88"/>
      <c r="I39" s="88"/>
    </row>
    <row r="40" spans="2:16" x14ac:dyDescent="0.4">
      <c r="H40" s="88"/>
      <c r="I40" s="88"/>
    </row>
    <row r="41" spans="2:16" x14ac:dyDescent="0.4">
      <c r="H41" s="88"/>
      <c r="I41" s="88"/>
    </row>
  </sheetData>
  <mergeCells count="3">
    <mergeCell ref="L30:L32"/>
    <mergeCell ref="I33:J33"/>
    <mergeCell ref="I34:J34"/>
  </mergeCells>
  <pageMargins left="0.7" right="0.7" top="0.75" bottom="0.75" header="0.3" footer="0.3"/>
  <pageSetup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opLeftCell="A7" zoomScale="50" zoomScaleNormal="50" workbookViewId="0">
      <selection activeCell="K20" sqref="K20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18.7109375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34.570312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  <col min="20" max="20" width="11.7109375" customWidth="1"/>
    <col min="21" max="21" width="12.5703125" customWidth="1"/>
    <col min="23" max="23" width="12.5703125" customWidth="1"/>
    <col min="24" max="24" width="12.28515625" customWidth="1"/>
    <col min="25" max="25" width="12.5703125" customWidth="1"/>
    <col min="26" max="26" width="24.85546875" customWidth="1"/>
  </cols>
  <sheetData>
    <row r="1" spans="1:26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26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58"/>
      <c r="M2" s="84"/>
      <c r="N2" s="85"/>
      <c r="O2" s="85"/>
      <c r="P2" s="85"/>
    </row>
    <row r="3" spans="1:26" x14ac:dyDescent="0.4">
      <c r="B3" s="45" t="s">
        <v>52</v>
      </c>
      <c r="C3" s="1"/>
      <c r="D3" s="74"/>
      <c r="E3" s="85"/>
      <c r="F3" s="8"/>
      <c r="G3" s="8"/>
      <c r="H3" s="8"/>
      <c r="I3" s="8"/>
      <c r="J3" s="8"/>
      <c r="K3" s="85"/>
      <c r="L3" s="85"/>
      <c r="M3" s="8"/>
      <c r="N3" s="8"/>
      <c r="O3" s="8"/>
      <c r="P3" s="85"/>
    </row>
    <row r="4" spans="1:26" ht="22.5" customHeight="1" x14ac:dyDescent="0.45">
      <c r="B4" s="46" t="s">
        <v>13</v>
      </c>
      <c r="C4" s="17"/>
      <c r="D4" s="17"/>
      <c r="E4" s="15"/>
      <c r="F4" s="15"/>
      <c r="G4" s="47" t="s">
        <v>244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26" x14ac:dyDescent="0.4">
      <c r="B5" s="45" t="s">
        <v>50</v>
      </c>
      <c r="C5" s="1"/>
      <c r="D5" s="157"/>
      <c r="E5" s="158"/>
      <c r="F5" s="11"/>
      <c r="G5" s="11"/>
      <c r="H5" s="100"/>
      <c r="I5" s="100"/>
      <c r="J5" s="11"/>
      <c r="K5" s="86">
        <v>14264.11</v>
      </c>
      <c r="L5" s="181">
        <f>K5*18/100</f>
        <v>2567.5398</v>
      </c>
      <c r="M5" s="2"/>
      <c r="N5" s="2"/>
      <c r="O5" s="2"/>
      <c r="P5" s="2"/>
      <c r="Q5" s="149"/>
    </row>
    <row r="6" spans="1:26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26" x14ac:dyDescent="0.4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26" s="33" customFormat="1" ht="126" customHeight="1" x14ac:dyDescent="0.25">
      <c r="B8" s="34" t="s">
        <v>21</v>
      </c>
      <c r="C8" s="164" t="s">
        <v>248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26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26" ht="29.25" customHeight="1" x14ac:dyDescent="0.4">
      <c r="B10" s="132">
        <v>44506</v>
      </c>
      <c r="C10" s="108">
        <v>14264.11</v>
      </c>
      <c r="D10" s="108">
        <v>2567.5398</v>
      </c>
      <c r="E10" s="108">
        <v>5318.1284791369999</v>
      </c>
      <c r="F10" s="108">
        <v>0</v>
      </c>
      <c r="G10" s="108">
        <v>295.28200102</v>
      </c>
      <c r="H10" s="178">
        <v>3.3013281977142817</v>
      </c>
      <c r="I10" s="108">
        <v>104.46052721100003</v>
      </c>
      <c r="J10" s="108">
        <v>0</v>
      </c>
      <c r="K10" s="108">
        <v>7.7455675370000003</v>
      </c>
      <c r="L10" s="108">
        <v>0</v>
      </c>
      <c r="M10" s="108">
        <v>0</v>
      </c>
      <c r="N10" s="108">
        <v>0</v>
      </c>
      <c r="O10" s="179">
        <f t="shared" ref="O10" si="0">SUM(E10:N10)</f>
        <v>5728.9179031027152</v>
      </c>
      <c r="P10" s="179">
        <f t="shared" ref="P10:P11" si="1">O10-D10</f>
        <v>3161.3781031027152</v>
      </c>
      <c r="Q10" s="155">
        <f>ROUND((O10/C10%),4)</f>
        <v>40.163200000000003</v>
      </c>
      <c r="R10" s="148">
        <f t="shared" ref="R10:R23" si="2">(O10*10^7)/10^5</f>
        <v>572891.79031027155</v>
      </c>
      <c r="T10" s="155">
        <v>7.7455675370000003</v>
      </c>
      <c r="U10" s="155" t="b">
        <f>T10=K10</f>
        <v>1</v>
      </c>
      <c r="V10" s="155"/>
      <c r="W10" s="155">
        <v>104.46052721100003</v>
      </c>
      <c r="X10" s="155" t="b">
        <f>W10=I10</f>
        <v>1</v>
      </c>
      <c r="Y10" s="155">
        <f>W10-I10</f>
        <v>0</v>
      </c>
      <c r="Z10" s="191">
        <v>-2.4788099999710766E-3</v>
      </c>
    </row>
    <row r="11" spans="1:26" ht="29.25" customHeight="1" x14ac:dyDescent="0.4">
      <c r="B11" s="132">
        <f>B10+1</f>
        <v>44507</v>
      </c>
      <c r="C11" s="108">
        <v>14264.11</v>
      </c>
      <c r="D11" s="108">
        <v>2567.5398</v>
      </c>
      <c r="E11" s="108">
        <v>5318.121011911001</v>
      </c>
      <c r="F11" s="108">
        <v>0</v>
      </c>
      <c r="G11" s="108">
        <v>295.31229166000003</v>
      </c>
      <c r="H11" s="178">
        <v>3.3013281977142817</v>
      </c>
      <c r="I11" s="108">
        <v>103.94394721100002</v>
      </c>
      <c r="J11" s="108">
        <v>0</v>
      </c>
      <c r="K11" s="108">
        <v>7.7455675370000003</v>
      </c>
      <c r="L11" s="108">
        <v>0</v>
      </c>
      <c r="M11" s="108">
        <v>0</v>
      </c>
      <c r="N11" s="108">
        <v>0</v>
      </c>
      <c r="O11" s="179">
        <f t="shared" ref="O11" si="3">SUM(E11:N11)</f>
        <v>5728.4241465167152</v>
      </c>
      <c r="P11" s="179">
        <f t="shared" si="1"/>
        <v>3160.8843465167151</v>
      </c>
      <c r="Q11" s="155">
        <f>ROUND((O11/C11%),4)</f>
        <v>40.159700000000001</v>
      </c>
      <c r="R11" s="148">
        <f t="shared" si="2"/>
        <v>572842.41465167154</v>
      </c>
      <c r="T11" s="155">
        <v>7.7455675370000003</v>
      </c>
      <c r="U11" s="155" t="b">
        <f t="shared" ref="U11:U23" si="4">T11=K11</f>
        <v>1</v>
      </c>
      <c r="V11" s="155"/>
      <c r="W11" s="155">
        <v>103.94394721100002</v>
      </c>
      <c r="X11" s="155" t="b">
        <f t="shared" ref="X11:X23" si="5">W11=I11</f>
        <v>1</v>
      </c>
      <c r="Y11" s="155">
        <f t="shared" ref="Y11:Y23" si="6">W11-I11</f>
        <v>0</v>
      </c>
      <c r="Z11" s="191">
        <v>-2.4788099999710766E-3</v>
      </c>
    </row>
    <row r="12" spans="1:26" ht="29.25" customHeight="1" x14ac:dyDescent="0.4">
      <c r="B12" s="132">
        <f>B11+1</f>
        <v>44508</v>
      </c>
      <c r="C12" s="108">
        <v>14264.11</v>
      </c>
      <c r="D12" s="108">
        <v>2567.5398</v>
      </c>
      <c r="E12" s="108">
        <v>5460.4142946850006</v>
      </c>
      <c r="F12" s="108">
        <v>0</v>
      </c>
      <c r="G12" s="108">
        <v>93.911346099999975</v>
      </c>
      <c r="H12" s="178">
        <v>3.3013281977142817</v>
      </c>
      <c r="I12" s="108">
        <v>105.56311443000003</v>
      </c>
      <c r="J12" s="108">
        <v>0</v>
      </c>
      <c r="K12" s="108">
        <v>5.3708088170000003</v>
      </c>
      <c r="L12" s="108">
        <v>0</v>
      </c>
      <c r="M12" s="108">
        <v>0</v>
      </c>
      <c r="N12" s="108">
        <v>0</v>
      </c>
      <c r="O12" s="179">
        <f t="shared" ref="O12" si="7">SUM(E12:N12)</f>
        <v>5668.5608922297142</v>
      </c>
      <c r="P12" s="179">
        <f t="shared" ref="P12" si="8">O12-D12</f>
        <v>3101.0210922297142</v>
      </c>
      <c r="Q12" s="155">
        <f>ROUND((O12/C12%),4)</f>
        <v>39.74</v>
      </c>
      <c r="R12" s="148">
        <f>(O12*10^7)/10^5</f>
        <v>566856.08922297147</v>
      </c>
      <c r="T12" s="155">
        <v>5.3708088170000003</v>
      </c>
      <c r="U12" s="155" t="b">
        <f t="shared" si="4"/>
        <v>1</v>
      </c>
      <c r="V12" s="155"/>
      <c r="W12" s="155">
        <v>105.56311443000003</v>
      </c>
      <c r="X12" s="155" t="b">
        <f t="shared" si="5"/>
        <v>1</v>
      </c>
      <c r="Y12" s="155">
        <f t="shared" si="6"/>
        <v>0</v>
      </c>
      <c r="Z12" s="191">
        <v>-4.801409999970474E-3</v>
      </c>
    </row>
    <row r="13" spans="1:26" ht="29.25" customHeight="1" x14ac:dyDescent="0.4">
      <c r="B13" s="132">
        <f t="shared" ref="B13:B23" si="9">B12+1</f>
        <v>44509</v>
      </c>
      <c r="C13" s="108">
        <v>14264.11</v>
      </c>
      <c r="D13" s="108">
        <v>2567.5398</v>
      </c>
      <c r="E13" s="108">
        <v>5385.3300774590007</v>
      </c>
      <c r="F13" s="108">
        <v>0</v>
      </c>
      <c r="G13" s="108">
        <v>194.95900484600011</v>
      </c>
      <c r="H13" s="178">
        <v>3.3013281977142817</v>
      </c>
      <c r="I13" s="108">
        <v>111.46530374000002</v>
      </c>
      <c r="J13" s="108">
        <v>0</v>
      </c>
      <c r="K13" s="108">
        <v>6.4681790369999996</v>
      </c>
      <c r="L13" s="108">
        <v>0</v>
      </c>
      <c r="M13" s="108">
        <v>0</v>
      </c>
      <c r="N13" s="108">
        <v>0</v>
      </c>
      <c r="O13" s="179">
        <f t="shared" ref="O13" si="10">SUM(E13:N13)</f>
        <v>5701.5238932797156</v>
      </c>
      <c r="P13" s="179">
        <f t="shared" ref="P13" si="11">O13-D13</f>
        <v>3133.9840932797156</v>
      </c>
      <c r="Q13" s="155">
        <f>ROUND((O13/C13%),4)</f>
        <v>39.9711</v>
      </c>
      <c r="R13" s="148">
        <f>(O13*10^7)/10^5</f>
        <v>570152.38932797161</v>
      </c>
      <c r="T13" s="155">
        <v>6.4681790369999996</v>
      </c>
      <c r="U13" s="155" t="b">
        <f t="shared" si="4"/>
        <v>1</v>
      </c>
      <c r="V13" s="155"/>
      <c r="W13" s="155">
        <v>111.46530374000002</v>
      </c>
      <c r="X13" s="155" t="b">
        <f t="shared" si="5"/>
        <v>1</v>
      </c>
      <c r="Y13" s="155">
        <f t="shared" si="6"/>
        <v>0</v>
      </c>
      <c r="Z13" s="191">
        <v>-0.59974240999997619</v>
      </c>
    </row>
    <row r="14" spans="1:26" ht="29.25" customHeight="1" x14ac:dyDescent="0.4">
      <c r="B14" s="132">
        <f t="shared" si="9"/>
        <v>44510</v>
      </c>
      <c r="C14" s="108">
        <v>14264.11</v>
      </c>
      <c r="D14" s="108">
        <v>2567.5398</v>
      </c>
      <c r="E14" s="108">
        <v>5248.0986102339984</v>
      </c>
      <c r="F14" s="108">
        <v>0</v>
      </c>
      <c r="G14" s="108">
        <v>296.06080447300019</v>
      </c>
      <c r="H14" s="178">
        <v>3.3013281977142817</v>
      </c>
      <c r="I14" s="108">
        <v>114.60920859000002</v>
      </c>
      <c r="J14" s="108">
        <v>0</v>
      </c>
      <c r="K14" s="108">
        <v>5.3766545369999994</v>
      </c>
      <c r="L14" s="108">
        <v>0</v>
      </c>
      <c r="M14" s="108">
        <v>0</v>
      </c>
      <c r="N14" s="108">
        <v>0</v>
      </c>
      <c r="O14" s="179">
        <f t="shared" ref="O14" si="12">SUM(E14:N14)</f>
        <v>5667.4466060317136</v>
      </c>
      <c r="P14" s="179">
        <f t="shared" ref="P14" si="13">O14-D14</f>
        <v>3099.9068060317136</v>
      </c>
      <c r="Q14" s="155">
        <f t="shared" ref="Q14:Q20" si="14">ROUND((O14/C14%),4)</f>
        <v>39.732199999999999</v>
      </c>
      <c r="R14" s="148">
        <f t="shared" si="2"/>
        <v>566744.66060317133</v>
      </c>
      <c r="T14" s="155">
        <v>5.3766545369999994</v>
      </c>
      <c r="U14" s="155" t="b">
        <f t="shared" si="4"/>
        <v>1</v>
      </c>
      <c r="V14" s="155">
        <f>T14-K14</f>
        <v>0</v>
      </c>
      <c r="W14" s="155">
        <v>114.60920859000002</v>
      </c>
      <c r="X14" s="155" t="b">
        <f t="shared" si="5"/>
        <v>1</v>
      </c>
      <c r="Y14" s="155">
        <f t="shared" si="6"/>
        <v>0</v>
      </c>
      <c r="Z14" s="191">
        <v>-9.3661899997243836E-4</v>
      </c>
    </row>
    <row r="15" spans="1:26" ht="29.25" customHeight="1" x14ac:dyDescent="0.4">
      <c r="A15" s="90"/>
      <c r="B15" s="132">
        <f t="shared" si="9"/>
        <v>44511</v>
      </c>
      <c r="C15" s="108">
        <v>14264.11</v>
      </c>
      <c r="D15" s="108">
        <v>2567.5398</v>
      </c>
      <c r="E15" s="108">
        <v>5358.091143009</v>
      </c>
      <c r="F15" s="108"/>
      <c r="G15" s="108">
        <v>190.45055424300008</v>
      </c>
      <c r="H15" s="178">
        <v>3.3013281977142817</v>
      </c>
      <c r="I15" s="108">
        <v>115.15597219000003</v>
      </c>
      <c r="J15" s="108">
        <v>0</v>
      </c>
      <c r="K15" s="108">
        <v>6.6635650369999997</v>
      </c>
      <c r="L15" s="108">
        <v>0</v>
      </c>
      <c r="M15" s="108">
        <v>0</v>
      </c>
      <c r="N15" s="108">
        <v>0</v>
      </c>
      <c r="O15" s="179">
        <f t="shared" ref="O15:O21" si="15">SUM(E15:N15)</f>
        <v>5673.6625626767145</v>
      </c>
      <c r="P15" s="179">
        <f t="shared" ref="P15:P21" si="16">O15-D15</f>
        <v>3106.1227626767145</v>
      </c>
      <c r="Q15" s="155">
        <f t="shared" si="14"/>
        <v>39.775799999999997</v>
      </c>
      <c r="R15" s="148">
        <f t="shared" si="2"/>
        <v>567366.25626767147</v>
      </c>
      <c r="T15" s="155">
        <v>6.6635650369999997</v>
      </c>
      <c r="U15" s="155" t="b">
        <f t="shared" si="4"/>
        <v>1</v>
      </c>
      <c r="V15" s="155">
        <f t="shared" ref="V15:V18" si="17">T15-K15</f>
        <v>0</v>
      </c>
      <c r="W15" s="155">
        <v>115.15597219000003</v>
      </c>
      <c r="X15" s="155" t="b">
        <f t="shared" si="5"/>
        <v>1</v>
      </c>
      <c r="Y15" s="155">
        <f t="shared" si="6"/>
        <v>0</v>
      </c>
      <c r="Z15" s="191">
        <v>-1.8498042099999736</v>
      </c>
    </row>
    <row r="16" spans="1:26" ht="29.25" customHeight="1" x14ac:dyDescent="0.4">
      <c r="A16" s="90"/>
      <c r="B16" s="132">
        <f t="shared" si="9"/>
        <v>44512</v>
      </c>
      <c r="C16" s="108">
        <v>14264.11</v>
      </c>
      <c r="D16" s="108">
        <v>2567.5398</v>
      </c>
      <c r="E16" s="108">
        <v>5288.0836757809993</v>
      </c>
      <c r="F16" s="108">
        <v>0</v>
      </c>
      <c r="G16" s="108">
        <v>240.92213075800004</v>
      </c>
      <c r="H16" s="178">
        <v>3.3013281977142817</v>
      </c>
      <c r="I16" s="108">
        <v>112.37158936100002</v>
      </c>
      <c r="J16" s="108">
        <v>0</v>
      </c>
      <c r="K16" s="108">
        <v>8.7245469169999996</v>
      </c>
      <c r="L16" s="108">
        <v>0</v>
      </c>
      <c r="M16" s="108">
        <v>0</v>
      </c>
      <c r="N16" s="108">
        <v>0</v>
      </c>
      <c r="O16" s="179">
        <f t="shared" si="15"/>
        <v>5653.4032710147139</v>
      </c>
      <c r="P16" s="179">
        <f t="shared" si="16"/>
        <v>3085.8634710147139</v>
      </c>
      <c r="Q16" s="155">
        <f t="shared" si="14"/>
        <v>39.633800000000001</v>
      </c>
      <c r="R16" s="148">
        <f t="shared" si="2"/>
        <v>565340.32710147137</v>
      </c>
      <c r="T16" s="155">
        <v>8.7245469169999996</v>
      </c>
      <c r="U16" s="155" t="b">
        <f t="shared" si="4"/>
        <v>1</v>
      </c>
      <c r="V16" s="155">
        <f t="shared" si="17"/>
        <v>0</v>
      </c>
      <c r="W16" s="155">
        <v>112.37158936100002</v>
      </c>
      <c r="X16" s="155" t="b">
        <f t="shared" si="5"/>
        <v>1</v>
      </c>
      <c r="Y16" s="155">
        <f t="shared" si="6"/>
        <v>0</v>
      </c>
      <c r="Z16" s="191">
        <v>-1.6799045099999859</v>
      </c>
    </row>
    <row r="17" spans="1:26" ht="29.25" customHeight="1" x14ac:dyDescent="0.4">
      <c r="A17" s="90"/>
      <c r="B17" s="132">
        <f t="shared" si="9"/>
        <v>44513</v>
      </c>
      <c r="C17" s="108">
        <v>14264.11</v>
      </c>
      <c r="D17" s="108">
        <v>2567.5398</v>
      </c>
      <c r="E17" s="108">
        <v>5288.0762085569995</v>
      </c>
      <c r="F17" s="108">
        <v>0</v>
      </c>
      <c r="G17" s="108">
        <v>240.94803489399973</v>
      </c>
      <c r="H17" s="178">
        <v>3.3013281977142817</v>
      </c>
      <c r="I17" s="108">
        <v>122.20805662100003</v>
      </c>
      <c r="J17" s="108">
        <v>0</v>
      </c>
      <c r="K17" s="108">
        <v>8.7945469169999999</v>
      </c>
      <c r="L17" s="108">
        <v>0</v>
      </c>
      <c r="M17" s="108">
        <v>0</v>
      </c>
      <c r="N17" s="108">
        <v>0</v>
      </c>
      <c r="O17" s="179">
        <f t="shared" si="15"/>
        <v>5663.3281751867135</v>
      </c>
      <c r="P17" s="179">
        <f t="shared" si="16"/>
        <v>3095.7883751867134</v>
      </c>
      <c r="Q17" s="155">
        <f t="shared" si="14"/>
        <v>39.703299999999999</v>
      </c>
      <c r="R17" s="148">
        <f t="shared" si="2"/>
        <v>566332.81751867139</v>
      </c>
      <c r="T17" s="155">
        <v>8.7945469169999999</v>
      </c>
      <c r="U17" s="155" t="b">
        <f t="shared" si="4"/>
        <v>1</v>
      </c>
      <c r="V17" s="155">
        <f t="shared" si="17"/>
        <v>0</v>
      </c>
      <c r="W17" s="155">
        <v>122.20805662100003</v>
      </c>
      <c r="X17" s="155" t="b">
        <f t="shared" si="5"/>
        <v>1</v>
      </c>
      <c r="Y17" s="155">
        <f t="shared" si="6"/>
        <v>0</v>
      </c>
      <c r="Z17" s="191">
        <v>-1.9832433099999633</v>
      </c>
    </row>
    <row r="18" spans="1:26" ht="29.25" customHeight="1" x14ac:dyDescent="0.4">
      <c r="A18" s="90"/>
      <c r="B18" s="132">
        <f t="shared" si="9"/>
        <v>44514</v>
      </c>
      <c r="C18" s="108">
        <v>14264.11</v>
      </c>
      <c r="D18" s="108">
        <v>2567.5398</v>
      </c>
      <c r="E18" s="108">
        <v>5288.0687413309997</v>
      </c>
      <c r="F18" s="108">
        <v>0</v>
      </c>
      <c r="G18" s="108">
        <v>240.97393903099999</v>
      </c>
      <c r="H18" s="178">
        <v>3.3013281977142817</v>
      </c>
      <c r="I18" s="108">
        <v>121.67589662100002</v>
      </c>
      <c r="J18" s="108">
        <v>0</v>
      </c>
      <c r="K18" s="108">
        <v>8.7945469169999999</v>
      </c>
      <c r="L18" s="108">
        <v>0</v>
      </c>
      <c r="M18" s="108">
        <v>0</v>
      </c>
      <c r="N18" s="108">
        <v>0</v>
      </c>
      <c r="O18" s="179">
        <f t="shared" si="15"/>
        <v>5662.8144520977139</v>
      </c>
      <c r="P18" s="179">
        <f t="shared" si="16"/>
        <v>3095.2746520977139</v>
      </c>
      <c r="Q18" s="155">
        <f t="shared" si="14"/>
        <v>39.6997</v>
      </c>
      <c r="R18" s="148">
        <f t="shared" si="2"/>
        <v>566281.44520977139</v>
      </c>
      <c r="T18" s="155">
        <v>8.7945469169999999</v>
      </c>
      <c r="U18" s="155" t="b">
        <f t="shared" si="4"/>
        <v>1</v>
      </c>
      <c r="V18" s="155">
        <f t="shared" si="17"/>
        <v>0</v>
      </c>
      <c r="W18" s="155">
        <v>121.67589662100002</v>
      </c>
      <c r="X18" s="155" t="b">
        <f t="shared" si="5"/>
        <v>1</v>
      </c>
      <c r="Y18" s="155">
        <f t="shared" si="6"/>
        <v>0</v>
      </c>
      <c r="Z18" s="191">
        <v>-1.9832433099999776</v>
      </c>
    </row>
    <row r="19" spans="1:26" ht="29.25" customHeight="1" x14ac:dyDescent="0.4">
      <c r="A19" s="90"/>
      <c r="B19" s="132">
        <f t="shared" si="9"/>
        <v>44515</v>
      </c>
      <c r="C19" s="108">
        <v>14264.11</v>
      </c>
      <c r="D19" s="108">
        <v>2567.5398</v>
      </c>
      <c r="E19" s="108">
        <v>5223.0612741059995</v>
      </c>
      <c r="F19" s="108">
        <v>0</v>
      </c>
      <c r="G19" s="108">
        <v>291.72675049200006</v>
      </c>
      <c r="H19" s="178">
        <v>3.3013281977142817</v>
      </c>
      <c r="I19" s="108">
        <v>132.49157202100002</v>
      </c>
      <c r="J19" s="108">
        <v>0</v>
      </c>
      <c r="K19" s="108">
        <v>7.4852979170000005</v>
      </c>
      <c r="L19" s="108">
        <v>0</v>
      </c>
      <c r="M19" s="108">
        <v>0</v>
      </c>
      <c r="N19" s="108">
        <v>0</v>
      </c>
      <c r="O19" s="179">
        <f t="shared" si="15"/>
        <v>5658.0662227337143</v>
      </c>
      <c r="P19" s="179">
        <f t="shared" si="16"/>
        <v>3090.5264227337143</v>
      </c>
      <c r="Q19" s="155">
        <f t="shared" si="14"/>
        <v>39.666499999999999</v>
      </c>
      <c r="R19" s="148">
        <f t="shared" si="2"/>
        <v>565806.62227337144</v>
      </c>
      <c r="T19" s="155">
        <v>7.4852979170000005</v>
      </c>
      <c r="U19" s="155" t="b">
        <f t="shared" si="4"/>
        <v>1</v>
      </c>
      <c r="V19" s="155"/>
      <c r="W19" s="155">
        <v>132.49157202100002</v>
      </c>
      <c r="X19" s="155" t="b">
        <f t="shared" si="5"/>
        <v>1</v>
      </c>
      <c r="Y19" s="155">
        <f t="shared" si="6"/>
        <v>0</v>
      </c>
      <c r="Z19" s="191">
        <v>2.2371090000035565E-2</v>
      </c>
    </row>
    <row r="20" spans="1:26" ht="29.25" customHeight="1" x14ac:dyDescent="0.4">
      <c r="A20" s="90"/>
      <c r="B20" s="132">
        <f t="shared" si="9"/>
        <v>44516</v>
      </c>
      <c r="C20" s="108">
        <v>14264.11</v>
      </c>
      <c r="D20" s="108">
        <v>2567.5398</v>
      </c>
      <c r="E20" s="108">
        <v>5243.5530377230007</v>
      </c>
      <c r="F20" s="108">
        <v>0</v>
      </c>
      <c r="G20" s="108">
        <v>300.37613939300036</v>
      </c>
      <c r="H20" s="178">
        <v>3.3013281977142817</v>
      </c>
      <c r="I20" s="108">
        <v>120.61315192100002</v>
      </c>
      <c r="J20" s="108">
        <v>0</v>
      </c>
      <c r="K20" s="108">
        <v>7.1680009170000005</v>
      </c>
      <c r="L20" s="108">
        <v>0</v>
      </c>
      <c r="M20" s="108">
        <v>0</v>
      </c>
      <c r="N20" s="108">
        <v>0</v>
      </c>
      <c r="O20" s="179">
        <f t="shared" si="15"/>
        <v>5675.0116581517159</v>
      </c>
      <c r="P20" s="179">
        <f t="shared" si="16"/>
        <v>3107.4718581517159</v>
      </c>
      <c r="Q20" s="155">
        <f t="shared" si="14"/>
        <v>39.785200000000003</v>
      </c>
      <c r="R20" s="148">
        <f t="shared" si="2"/>
        <v>567501.16581517155</v>
      </c>
      <c r="T20" s="155">
        <v>7.1680009170000005</v>
      </c>
      <c r="U20" s="155" t="b">
        <f t="shared" si="4"/>
        <v>1</v>
      </c>
      <c r="V20" s="155"/>
      <c r="W20" s="155">
        <v>120.61315192100002</v>
      </c>
      <c r="X20" s="155" t="b">
        <f t="shared" si="5"/>
        <v>1</v>
      </c>
      <c r="Y20" s="155">
        <f t="shared" si="6"/>
        <v>0</v>
      </c>
      <c r="Z20" s="191">
        <v>1.770925700003545E-2</v>
      </c>
    </row>
    <row r="21" spans="1:26" ht="29.25" customHeight="1" x14ac:dyDescent="0.4">
      <c r="A21" s="90"/>
      <c r="B21" s="132">
        <f t="shared" si="9"/>
        <v>44517</v>
      </c>
      <c r="C21" s="108">
        <v>14264.11</v>
      </c>
      <c r="D21" s="108">
        <v>2567.5398</v>
      </c>
      <c r="E21" s="108">
        <v>5171.864146506</v>
      </c>
      <c r="F21" s="108">
        <v>0</v>
      </c>
      <c r="G21" s="108">
        <v>300.40487463800031</v>
      </c>
      <c r="H21" s="178">
        <v>3.3013281977142817</v>
      </c>
      <c r="I21" s="108">
        <v>118.92189282700004</v>
      </c>
      <c r="J21" s="108">
        <v>0</v>
      </c>
      <c r="K21" s="108">
        <v>5.1731829170000001</v>
      </c>
      <c r="L21" s="108">
        <v>0</v>
      </c>
      <c r="M21" s="108">
        <v>0</v>
      </c>
      <c r="N21" s="108">
        <v>0</v>
      </c>
      <c r="O21" s="179">
        <f t="shared" si="15"/>
        <v>5599.6654250857155</v>
      </c>
      <c r="P21" s="179">
        <f t="shared" si="16"/>
        <v>3032.1256250857155</v>
      </c>
      <c r="Q21" s="155">
        <f>ROUND((O21/C21%),4)</f>
        <v>39.256999999999998</v>
      </c>
      <c r="R21" s="148">
        <f>(O21*10^7)/10^5</f>
        <v>559966.54250857153</v>
      </c>
      <c r="T21" s="155">
        <v>5.1731829170000001</v>
      </c>
      <c r="U21" s="155" t="b">
        <f t="shared" si="4"/>
        <v>1</v>
      </c>
      <c r="V21" s="155"/>
      <c r="W21" s="155">
        <v>118.92189282700004</v>
      </c>
      <c r="X21" s="155" t="b">
        <f t="shared" si="5"/>
        <v>1</v>
      </c>
      <c r="Y21" s="155">
        <f t="shared" si="6"/>
        <v>0</v>
      </c>
      <c r="Z21" s="191">
        <v>-3.4972429999697852E-3</v>
      </c>
    </row>
    <row r="22" spans="1:26" ht="29.25" customHeight="1" x14ac:dyDescent="0.4">
      <c r="A22" s="90"/>
      <c r="B22" s="132">
        <f t="shared" si="9"/>
        <v>44518</v>
      </c>
      <c r="C22" s="108">
        <v>14264.11</v>
      </c>
      <c r="D22" s="108">
        <v>2567.5398</v>
      </c>
      <c r="E22" s="108">
        <v>5247.2885235659996</v>
      </c>
      <c r="F22" s="108">
        <v>0</v>
      </c>
      <c r="G22" s="108">
        <v>275.97831676799996</v>
      </c>
      <c r="H22" s="178">
        <v>3.3013281977142817</v>
      </c>
      <c r="I22" s="108">
        <v>114.85072007900003</v>
      </c>
      <c r="J22" s="108">
        <v>0</v>
      </c>
      <c r="K22" s="108">
        <v>10.784979916999999</v>
      </c>
      <c r="L22" s="108">
        <v>0</v>
      </c>
      <c r="M22" s="108">
        <v>0</v>
      </c>
      <c r="N22" s="108">
        <v>0</v>
      </c>
      <c r="O22" s="179">
        <f t="shared" ref="O22:O23" si="18">SUM(E22:N22)</f>
        <v>5652.2038685277139</v>
      </c>
      <c r="P22" s="179">
        <f t="shared" ref="P22:P23" si="19">O22-D22</f>
        <v>3084.6640685277139</v>
      </c>
      <c r="Q22" s="155">
        <f>ROUND((O22/C22%),4)</f>
        <v>39.625399999999999</v>
      </c>
      <c r="R22" s="148">
        <f>(O22*10^7)/10^5</f>
        <v>565220.38685277139</v>
      </c>
      <c r="T22" s="155">
        <v>10.784979916999999</v>
      </c>
      <c r="U22" s="155" t="b">
        <f t="shared" si="4"/>
        <v>1</v>
      </c>
      <c r="V22" s="155"/>
      <c r="W22" s="155">
        <v>114.85072007900003</v>
      </c>
      <c r="X22" s="155" t="b">
        <f t="shared" si="5"/>
        <v>1</v>
      </c>
      <c r="Y22" s="155">
        <f t="shared" si="6"/>
        <v>0</v>
      </c>
      <c r="Z22" s="191">
        <v>5.2359957000021495E-2</v>
      </c>
    </row>
    <row r="23" spans="1:26" ht="29.25" customHeight="1" x14ac:dyDescent="0.4">
      <c r="A23" s="90"/>
      <c r="B23" s="132">
        <f t="shared" si="9"/>
        <v>44519</v>
      </c>
      <c r="C23" s="108">
        <v>14264.11</v>
      </c>
      <c r="D23" s="108">
        <v>2567.5398</v>
      </c>
      <c r="E23" s="108">
        <v>5282.2856152009999</v>
      </c>
      <c r="F23" s="108">
        <v>0</v>
      </c>
      <c r="G23" s="108">
        <v>276.00903651299978</v>
      </c>
      <c r="H23" s="178">
        <v>3.3013281977142817</v>
      </c>
      <c r="I23" s="108">
        <v>95.865752292000025</v>
      </c>
      <c r="J23" s="108">
        <v>0</v>
      </c>
      <c r="K23" s="108">
        <v>1.577077917</v>
      </c>
      <c r="L23" s="108">
        <v>0</v>
      </c>
      <c r="M23" s="108">
        <v>0</v>
      </c>
      <c r="N23" s="108">
        <v>0</v>
      </c>
      <c r="O23" s="179">
        <f t="shared" si="18"/>
        <v>5659.0388101207145</v>
      </c>
      <c r="P23" s="179">
        <f t="shared" si="19"/>
        <v>3091.4990101207145</v>
      </c>
      <c r="Q23" s="155">
        <f>ROUND((O23/C23%),4)</f>
        <v>39.673299999999998</v>
      </c>
      <c r="R23" s="148">
        <f t="shared" si="2"/>
        <v>565903.88101207151</v>
      </c>
      <c r="T23" s="155">
        <v>1.577077917</v>
      </c>
      <c r="U23" s="155" t="b">
        <f t="shared" si="4"/>
        <v>1</v>
      </c>
      <c r="V23" s="155"/>
      <c r="W23" s="155">
        <v>95.865752292000025</v>
      </c>
      <c r="X23" s="155" t="b">
        <f t="shared" si="5"/>
        <v>1</v>
      </c>
      <c r="Y23" s="155">
        <f t="shared" si="6"/>
        <v>0</v>
      </c>
      <c r="Z23" s="191">
        <v>-15.288710139999964</v>
      </c>
    </row>
    <row r="24" spans="1:26" ht="29.25" customHeight="1" x14ac:dyDescent="0.4">
      <c r="A24" s="90"/>
      <c r="B24" s="132" t="s">
        <v>4</v>
      </c>
      <c r="C24" s="108">
        <v>0</v>
      </c>
      <c r="D24" s="108">
        <f>SUM(D10:D23)</f>
        <v>35945.557199999996</v>
      </c>
      <c r="E24" s="108">
        <f>SUM(E10:E23)</f>
        <v>74120.464839206004</v>
      </c>
      <c r="F24" s="108">
        <f>SUM(F10:F23)</f>
        <v>0</v>
      </c>
      <c r="G24" s="108">
        <f>SUM(G10:G23)</f>
        <v>3533.3152248290007</v>
      </c>
      <c r="H24" s="108">
        <f>SUM(H10:H23)</f>
        <v>46.218594767999946</v>
      </c>
      <c r="I24" s="108">
        <f t="shared" ref="I24:O24" si="20">SUM(I10:I23)</f>
        <v>1594.1967051150002</v>
      </c>
      <c r="J24" s="108">
        <f t="shared" si="20"/>
        <v>0</v>
      </c>
      <c r="K24" s="108">
        <f t="shared" si="20"/>
        <v>97.872522837999995</v>
      </c>
      <c r="L24" s="108">
        <f t="shared" si="20"/>
        <v>0</v>
      </c>
      <c r="M24" s="108">
        <f t="shared" si="20"/>
        <v>0</v>
      </c>
      <c r="N24" s="108">
        <f t="shared" si="20"/>
        <v>0</v>
      </c>
      <c r="O24" s="179">
        <f t="shared" si="20"/>
        <v>79392.067886756005</v>
      </c>
      <c r="P24" s="179">
        <f>SUM(P10:P23)</f>
        <v>43446.51068675601</v>
      </c>
      <c r="Q24" s="155"/>
    </row>
    <row r="25" spans="1:26" ht="29.25" customHeight="1" x14ac:dyDescent="0.4">
      <c r="A25" s="90"/>
      <c r="B25" s="132" t="s">
        <v>3</v>
      </c>
      <c r="C25" s="108">
        <v>0</v>
      </c>
      <c r="D25" s="108">
        <f>AVERAGE(D10:D23)</f>
        <v>2567.5397999999996</v>
      </c>
      <c r="E25" s="108">
        <f t="shared" ref="E25:P25" si="21">AVERAGE(E10:E23)</f>
        <v>5294.3189170861433</v>
      </c>
      <c r="F25" s="108"/>
      <c r="G25" s="108">
        <f t="shared" si="21"/>
        <v>252.37965891635719</v>
      </c>
      <c r="H25" s="108">
        <f t="shared" si="21"/>
        <v>3.3013281977142817</v>
      </c>
      <c r="I25" s="108">
        <f t="shared" si="21"/>
        <v>113.87119322250001</v>
      </c>
      <c r="J25" s="108">
        <v>0</v>
      </c>
      <c r="K25" s="108">
        <f t="shared" si="21"/>
        <v>6.9908944884285713</v>
      </c>
      <c r="L25" s="108">
        <f t="shared" si="21"/>
        <v>0</v>
      </c>
      <c r="M25" s="108">
        <f t="shared" si="21"/>
        <v>0</v>
      </c>
      <c r="N25" s="108">
        <f t="shared" si="21"/>
        <v>0</v>
      </c>
      <c r="O25" s="180">
        <f t="shared" si="21"/>
        <v>5670.8619919111434</v>
      </c>
      <c r="P25" s="180">
        <f t="shared" si="21"/>
        <v>3103.3221919111434</v>
      </c>
      <c r="Q25" s="155"/>
    </row>
    <row r="26" spans="1:26" x14ac:dyDescent="0.4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26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56"/>
    </row>
    <row r="28" spans="1:26" ht="27" thickBot="1" x14ac:dyDescent="0.45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89" t="s">
        <v>225</v>
      </c>
      <c r="L28" s="189" t="s">
        <v>224</v>
      </c>
      <c r="M28" s="1"/>
      <c r="N28" s="1"/>
      <c r="O28" s="1"/>
      <c r="P28" s="1"/>
      <c r="Q28" s="156"/>
    </row>
    <row r="29" spans="1:26" ht="27" thickBot="1" x14ac:dyDescent="0.45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85">
        <v>750926473.5</v>
      </c>
      <c r="L29" s="190">
        <v>12292826.529999999</v>
      </c>
      <c r="M29" s="1"/>
      <c r="N29" s="1"/>
      <c r="O29" s="1"/>
      <c r="P29" s="1"/>
      <c r="Q29" s="156"/>
    </row>
    <row r="30" spans="1:26" x14ac:dyDescent="0.4">
      <c r="B30" s="5"/>
      <c r="C30" s="1"/>
      <c r="D30" s="1"/>
      <c r="E30" s="1"/>
      <c r="F30" s="1"/>
      <c r="G30" s="1"/>
      <c r="H30" s="1"/>
      <c r="I30" s="1"/>
      <c r="J30" s="1"/>
      <c r="K30" s="186">
        <v>144122200</v>
      </c>
      <c r="L30" s="244"/>
      <c r="M30" s="1"/>
      <c r="N30" s="22" t="s">
        <v>35</v>
      </c>
      <c r="O30" s="22"/>
      <c r="P30" s="22"/>
      <c r="Q30" s="156"/>
    </row>
    <row r="31" spans="1:26" x14ac:dyDescent="0.4">
      <c r="B31" s="5"/>
      <c r="C31" s="1"/>
      <c r="D31" s="74"/>
      <c r="E31" s="1"/>
      <c r="F31" s="1"/>
      <c r="G31" s="1"/>
      <c r="H31" s="22"/>
      <c r="I31" s="22"/>
      <c r="J31" s="22"/>
      <c r="K31" s="186">
        <v>-906105</v>
      </c>
      <c r="L31" s="244"/>
      <c r="M31" s="22"/>
      <c r="N31" s="22"/>
      <c r="O31" s="22"/>
      <c r="P31" s="22"/>
      <c r="Q31" s="156"/>
    </row>
    <row r="32" spans="1:26" ht="27" thickBot="1" x14ac:dyDescent="0.45">
      <c r="B32" s="5"/>
      <c r="C32" s="1"/>
      <c r="D32" s="74"/>
      <c r="E32" s="1"/>
      <c r="F32" s="1"/>
      <c r="G32" s="1"/>
      <c r="H32" s="22"/>
      <c r="I32" s="22"/>
      <c r="J32" s="22"/>
      <c r="K32" s="187">
        <v>217402055.81999999</v>
      </c>
      <c r="L32" s="245"/>
      <c r="M32" s="22"/>
      <c r="N32" s="22"/>
      <c r="O32" s="22"/>
      <c r="P32" s="22"/>
      <c r="Q32" s="156"/>
    </row>
    <row r="33" spans="2:16" ht="27" thickBot="1" x14ac:dyDescent="0.45">
      <c r="B33" s="5"/>
      <c r="C33" s="1"/>
      <c r="D33" s="1"/>
      <c r="E33" s="1"/>
      <c r="F33" s="1"/>
      <c r="G33" s="1"/>
      <c r="H33" s="22"/>
      <c r="I33" s="242" t="s">
        <v>230</v>
      </c>
      <c r="J33" s="243"/>
      <c r="K33" s="184">
        <f>SUM(K29:K32)</f>
        <v>1111544624.3199999</v>
      </c>
      <c r="L33" s="184">
        <f>SUM(L29:L32)</f>
        <v>12292826.529999999</v>
      </c>
      <c r="M33" s="22"/>
      <c r="N33" s="22"/>
      <c r="O33" s="22"/>
      <c r="P33" s="22"/>
    </row>
    <row r="34" spans="2:16" ht="27" thickTop="1" x14ac:dyDescent="0.4">
      <c r="B34" s="5" t="s">
        <v>41</v>
      </c>
      <c r="C34" s="1"/>
      <c r="D34" s="1"/>
      <c r="E34" s="1"/>
      <c r="F34" s="1"/>
      <c r="G34" s="1"/>
      <c r="H34" s="22"/>
      <c r="I34" s="242" t="s">
        <v>231</v>
      </c>
      <c r="J34" s="243"/>
      <c r="K34" s="188">
        <f>K33/10^7</f>
        <v>111.15446243199999</v>
      </c>
      <c r="L34" s="188">
        <f>L33/10^7</f>
        <v>1.2292826529999998</v>
      </c>
      <c r="M34" s="22"/>
      <c r="N34" s="22"/>
      <c r="O34" s="22"/>
      <c r="P34" s="22"/>
    </row>
    <row r="35" spans="2:16" x14ac:dyDescent="0.4">
      <c r="B35" s="5" t="s">
        <v>8</v>
      </c>
      <c r="H35" s="144"/>
      <c r="N35" s="22" t="s">
        <v>10</v>
      </c>
    </row>
    <row r="36" spans="2:16" x14ac:dyDescent="0.4">
      <c r="B36" s="14"/>
      <c r="H36" s="144"/>
    </row>
    <row r="37" spans="2:16" x14ac:dyDescent="0.4">
      <c r="B37" s="14"/>
      <c r="H37" s="144"/>
    </row>
    <row r="38" spans="2:16" x14ac:dyDescent="0.4">
      <c r="B38" s="14"/>
      <c r="H38" s="88"/>
      <c r="I38" s="88"/>
    </row>
    <row r="39" spans="2:16" x14ac:dyDescent="0.4">
      <c r="H39" s="88"/>
      <c r="I39" s="88"/>
    </row>
    <row r="40" spans="2:16" x14ac:dyDescent="0.4">
      <c r="H40" s="88"/>
      <c r="I40" s="88"/>
    </row>
    <row r="41" spans="2:16" x14ac:dyDescent="0.4">
      <c r="H41" s="88"/>
      <c r="I41" s="88"/>
    </row>
  </sheetData>
  <mergeCells count="3">
    <mergeCell ref="L30:L32"/>
    <mergeCell ref="I33:J33"/>
    <mergeCell ref="I34:J34"/>
  </mergeCell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opLeftCell="A19" zoomScale="50" zoomScaleNormal="50" workbookViewId="0">
      <selection activeCell="I22" sqref="I22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22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34.570312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</cols>
  <sheetData>
    <row r="1" spans="1:18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18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58"/>
      <c r="M2" s="84"/>
      <c r="N2" s="85"/>
      <c r="O2" s="85"/>
      <c r="P2" s="85"/>
    </row>
    <row r="3" spans="1:18" x14ac:dyDescent="0.4">
      <c r="B3" s="45" t="s">
        <v>52</v>
      </c>
      <c r="C3" s="1"/>
      <c r="D3" s="74"/>
      <c r="E3" s="85"/>
      <c r="F3" s="8"/>
      <c r="G3" s="8"/>
      <c r="H3" s="8"/>
      <c r="I3" s="8"/>
      <c r="J3" s="8"/>
      <c r="K3" s="85"/>
      <c r="L3" s="85"/>
      <c r="M3" s="8"/>
      <c r="N3" s="8"/>
      <c r="O3" s="8"/>
      <c r="P3" s="85"/>
    </row>
    <row r="4" spans="1:18" ht="22.5" customHeight="1" x14ac:dyDescent="0.45">
      <c r="B4" s="46" t="s">
        <v>13</v>
      </c>
      <c r="C4" s="17"/>
      <c r="D4" s="17"/>
      <c r="E4" s="15"/>
      <c r="F4" s="15"/>
      <c r="G4" s="47" t="s">
        <v>245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18" x14ac:dyDescent="0.4">
      <c r="B5" s="45" t="s">
        <v>50</v>
      </c>
      <c r="C5" s="1"/>
      <c r="D5" s="157"/>
      <c r="E5" s="158"/>
      <c r="F5" s="11"/>
      <c r="G5" s="11"/>
      <c r="H5" s="100"/>
      <c r="I5" s="100"/>
      <c r="J5" s="11"/>
      <c r="K5" s="86">
        <v>14411.78</v>
      </c>
      <c r="L5" s="181">
        <f>K5*18/100</f>
        <v>2594.1204000000002</v>
      </c>
      <c r="M5" s="2"/>
      <c r="N5" s="2"/>
      <c r="O5" s="2"/>
      <c r="P5" s="2"/>
      <c r="Q5" s="149"/>
    </row>
    <row r="6" spans="1:18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18" x14ac:dyDescent="0.4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18" s="33" customFormat="1" ht="126" customHeight="1" x14ac:dyDescent="0.25">
      <c r="B8" s="34" t="s">
        <v>21</v>
      </c>
      <c r="C8" s="164" t="s">
        <v>246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18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18" ht="29.25" customHeight="1" x14ac:dyDescent="0.4">
      <c r="B10" s="132">
        <v>44520</v>
      </c>
      <c r="C10" s="108">
        <v>14411.78</v>
      </c>
      <c r="D10" s="108">
        <v>2594.1204000000002</v>
      </c>
      <c r="E10" s="108">
        <v>5282.2735891140001</v>
      </c>
      <c r="F10" s="108">
        <v>0</v>
      </c>
      <c r="G10" s="108">
        <v>276.039756259</v>
      </c>
      <c r="H10" s="178">
        <v>2.8223624217142822</v>
      </c>
      <c r="I10" s="108">
        <v>102.92903789200003</v>
      </c>
      <c r="J10" s="108">
        <v>0</v>
      </c>
      <c r="K10" s="108">
        <v>5.0452484169999998</v>
      </c>
      <c r="L10" s="108">
        <v>0</v>
      </c>
      <c r="M10" s="108">
        <v>0</v>
      </c>
      <c r="N10" s="108">
        <v>0</v>
      </c>
      <c r="O10" s="179">
        <f t="shared" ref="O10:O23" si="0">SUM(E10:N10)</f>
        <v>5669.1099941037146</v>
      </c>
      <c r="P10" s="179">
        <f t="shared" ref="P10:P23" si="1">O10-D10</f>
        <v>3074.9895941037144</v>
      </c>
      <c r="Q10" s="155">
        <f>ROUND((O10/C10%),4)</f>
        <v>39.336599999999997</v>
      </c>
      <c r="R10" s="148">
        <f t="shared" ref="R10:R11" si="2">(O10*10^7)/10^5</f>
        <v>566910.99941037153</v>
      </c>
    </row>
    <row r="11" spans="1:18" ht="29.25" customHeight="1" x14ac:dyDescent="0.4">
      <c r="B11" s="132">
        <f>B10+1</f>
        <v>44521</v>
      </c>
      <c r="C11" s="108">
        <v>14411.78</v>
      </c>
      <c r="D11" s="108">
        <v>2594.1204000000002</v>
      </c>
      <c r="E11" s="108">
        <v>5282.2661218890007</v>
      </c>
      <c r="F11" s="108">
        <v>0</v>
      </c>
      <c r="G11" s="108">
        <v>276.070476004</v>
      </c>
      <c r="H11" s="178">
        <v>2.8223624217142822</v>
      </c>
      <c r="I11" s="108">
        <v>102.56327789200002</v>
      </c>
      <c r="J11" s="108">
        <v>0</v>
      </c>
      <c r="K11" s="108">
        <v>5.0452484169999998</v>
      </c>
      <c r="L11" s="108">
        <v>0</v>
      </c>
      <c r="M11" s="108">
        <v>0</v>
      </c>
      <c r="N11" s="108">
        <v>0</v>
      </c>
      <c r="O11" s="179">
        <f t="shared" si="0"/>
        <v>5668.7674866237148</v>
      </c>
      <c r="P11" s="179">
        <f t="shared" si="1"/>
        <v>3074.6470866237146</v>
      </c>
      <c r="Q11" s="155">
        <f>ROUND((O11/C11%),4)</f>
        <v>39.334299999999999</v>
      </c>
      <c r="R11" s="148">
        <f t="shared" si="2"/>
        <v>566876.74866237154</v>
      </c>
    </row>
    <row r="12" spans="1:18" ht="29.25" customHeight="1" x14ac:dyDescent="0.4">
      <c r="B12" s="132">
        <f>B11+1</f>
        <v>44522</v>
      </c>
      <c r="C12" s="108">
        <v>14411.78</v>
      </c>
      <c r="D12" s="108">
        <v>2594.1204000000002</v>
      </c>
      <c r="E12" s="108">
        <v>5347.2814835259996</v>
      </c>
      <c r="F12" s="108">
        <v>0</v>
      </c>
      <c r="G12" s="108">
        <v>225.97649916899985</v>
      </c>
      <c r="H12" s="178">
        <v>2.8223624217142822</v>
      </c>
      <c r="I12" s="108">
        <v>94.045297492000032</v>
      </c>
      <c r="J12" s="108">
        <v>0</v>
      </c>
      <c r="K12" s="108">
        <v>3.8187994170000001</v>
      </c>
      <c r="L12" s="108">
        <v>0</v>
      </c>
      <c r="M12" s="108">
        <v>0</v>
      </c>
      <c r="N12" s="108">
        <v>0</v>
      </c>
      <c r="O12" s="179">
        <f t="shared" si="0"/>
        <v>5673.9444420257141</v>
      </c>
      <c r="P12" s="179">
        <f t="shared" si="1"/>
        <v>3079.8240420257139</v>
      </c>
      <c r="Q12" s="155">
        <f t="shared" ref="Q12:Q23" si="3">ROUND((O12/C12%),4)</f>
        <v>39.370199999999997</v>
      </c>
      <c r="R12" s="148">
        <f t="shared" ref="R12:R23" si="4">(O12*10^7)/10^5</f>
        <v>567394.44420257141</v>
      </c>
    </row>
    <row r="13" spans="1:18" ht="29.25" customHeight="1" x14ac:dyDescent="0.4">
      <c r="B13" s="132">
        <f t="shared" ref="B13:B23" si="5">B12+1</f>
        <v>44523</v>
      </c>
      <c r="C13" s="108">
        <v>14411.78</v>
      </c>
      <c r="D13" s="108">
        <v>2594.1204000000002</v>
      </c>
      <c r="E13" s="108">
        <v>5473.0015363000002</v>
      </c>
      <c r="F13" s="108">
        <v>0</v>
      </c>
      <c r="G13" s="108">
        <v>478.73253805500013</v>
      </c>
      <c r="H13" s="178">
        <v>2.8223624217142822</v>
      </c>
      <c r="I13" s="108">
        <v>94.069931039000025</v>
      </c>
      <c r="J13" s="108">
        <v>0</v>
      </c>
      <c r="K13" s="108">
        <v>7.4492590010000006</v>
      </c>
      <c r="L13" s="108">
        <v>0</v>
      </c>
      <c r="M13" s="108">
        <v>0</v>
      </c>
      <c r="N13" s="108">
        <v>0</v>
      </c>
      <c r="O13" s="179">
        <f t="shared" si="0"/>
        <v>6056.0756268167152</v>
      </c>
      <c r="P13" s="179">
        <f t="shared" si="1"/>
        <v>3461.9552268167149</v>
      </c>
      <c r="Q13" s="155">
        <f t="shared" si="3"/>
        <v>42.021700000000003</v>
      </c>
      <c r="R13" s="148">
        <f t="shared" si="4"/>
        <v>605607.56268167158</v>
      </c>
    </row>
    <row r="14" spans="1:18" ht="29.25" customHeight="1" x14ac:dyDescent="0.4">
      <c r="B14" s="132">
        <f t="shared" si="5"/>
        <v>44524</v>
      </c>
      <c r="C14" s="108">
        <v>14411.78</v>
      </c>
      <c r="D14" s="108">
        <v>2594.1204000000002</v>
      </c>
      <c r="E14" s="108">
        <v>5640.2948190739999</v>
      </c>
      <c r="F14" s="108">
        <v>0</v>
      </c>
      <c r="G14" s="108">
        <v>277.19365495600005</v>
      </c>
      <c r="H14" s="178">
        <v>2.8223624217142822</v>
      </c>
      <c r="I14" s="108">
        <v>102.74008939300003</v>
      </c>
      <c r="J14" s="108">
        <v>0</v>
      </c>
      <c r="K14" s="108">
        <v>3.9421369810000004</v>
      </c>
      <c r="L14" s="108">
        <v>0</v>
      </c>
      <c r="M14" s="108">
        <v>0</v>
      </c>
      <c r="N14" s="108">
        <v>0</v>
      </c>
      <c r="O14" s="179">
        <f t="shared" si="0"/>
        <v>6026.9930628257143</v>
      </c>
      <c r="P14" s="179">
        <f t="shared" si="1"/>
        <v>3432.8726628257141</v>
      </c>
      <c r="Q14" s="155">
        <f t="shared" si="3"/>
        <v>41.819899999999997</v>
      </c>
      <c r="R14" s="148">
        <f t="shared" si="4"/>
        <v>602699.3062825714</v>
      </c>
    </row>
    <row r="15" spans="1:18" ht="29.25" customHeight="1" x14ac:dyDescent="0.4">
      <c r="A15" s="90"/>
      <c r="B15" s="132">
        <f t="shared" si="5"/>
        <v>44525</v>
      </c>
      <c r="C15" s="108">
        <v>14411.78</v>
      </c>
      <c r="D15" s="108">
        <v>2594.1204000000002</v>
      </c>
      <c r="E15" s="108">
        <v>5465.0946018479999</v>
      </c>
      <c r="F15" s="108">
        <v>0</v>
      </c>
      <c r="G15" s="108">
        <v>478.75506562600003</v>
      </c>
      <c r="H15" s="178">
        <v>2.8223624217142822</v>
      </c>
      <c r="I15" s="108">
        <v>89.928313546000027</v>
      </c>
      <c r="J15" s="108">
        <v>0</v>
      </c>
      <c r="K15" s="108">
        <v>2.123200481</v>
      </c>
      <c r="L15" s="108">
        <v>0</v>
      </c>
      <c r="M15" s="108">
        <v>0</v>
      </c>
      <c r="N15" s="108">
        <v>0</v>
      </c>
      <c r="O15" s="179">
        <f t="shared" si="0"/>
        <v>6038.7235439227143</v>
      </c>
      <c r="P15" s="179">
        <f t="shared" si="1"/>
        <v>3444.603143922714</v>
      </c>
      <c r="Q15" s="155">
        <f t="shared" si="3"/>
        <v>41.901299999999999</v>
      </c>
      <c r="R15" s="148">
        <f t="shared" si="4"/>
        <v>603872.35439227137</v>
      </c>
    </row>
    <row r="16" spans="1:18" ht="29.25" customHeight="1" x14ac:dyDescent="0.4">
      <c r="A16" s="90"/>
      <c r="B16" s="132">
        <f t="shared" si="5"/>
        <v>44526</v>
      </c>
      <c r="C16" s="108">
        <v>14411.78</v>
      </c>
      <c r="D16" s="108">
        <v>2594.1204000000002</v>
      </c>
      <c r="E16" s="108">
        <v>5459.2978796230009</v>
      </c>
      <c r="F16" s="108">
        <v>0</v>
      </c>
      <c r="G16" s="108">
        <v>479.19131307700002</v>
      </c>
      <c r="H16" s="178">
        <v>2.8223624217142822</v>
      </c>
      <c r="I16" s="108">
        <v>86.43191854100003</v>
      </c>
      <c r="J16" s="108">
        <v>0</v>
      </c>
      <c r="K16" s="108">
        <v>3.2774284809999998</v>
      </c>
      <c r="L16" s="108">
        <v>0</v>
      </c>
      <c r="M16" s="108">
        <v>0</v>
      </c>
      <c r="N16" s="108">
        <v>0</v>
      </c>
      <c r="O16" s="179">
        <f t="shared" si="0"/>
        <v>6031.0209021437158</v>
      </c>
      <c r="P16" s="179">
        <f t="shared" si="1"/>
        <v>3436.9005021437156</v>
      </c>
      <c r="Q16" s="155">
        <f t="shared" si="3"/>
        <v>41.847900000000003</v>
      </c>
      <c r="R16" s="148">
        <f t="shared" si="4"/>
        <v>603102.09021437156</v>
      </c>
    </row>
    <row r="17" spans="1:18" ht="29.25" customHeight="1" x14ac:dyDescent="0.4">
      <c r="A17" s="90"/>
      <c r="B17" s="132">
        <f t="shared" si="5"/>
        <v>44527</v>
      </c>
      <c r="C17" s="108">
        <v>14411.78</v>
      </c>
      <c r="D17" s="108">
        <v>2594.1204000000002</v>
      </c>
      <c r="E17" s="108">
        <v>5459.2904123959997</v>
      </c>
      <c r="F17" s="108">
        <v>0</v>
      </c>
      <c r="G17" s="108">
        <v>479.24455912500002</v>
      </c>
      <c r="H17" s="178">
        <v>2.8223624217142822</v>
      </c>
      <c r="I17" s="108">
        <v>90.970116841000021</v>
      </c>
      <c r="J17" s="108">
        <v>0</v>
      </c>
      <c r="K17" s="108">
        <v>3.2774284809999998</v>
      </c>
      <c r="L17" s="108">
        <v>0</v>
      </c>
      <c r="M17" s="108">
        <v>0</v>
      </c>
      <c r="N17" s="108">
        <v>0</v>
      </c>
      <c r="O17" s="179">
        <f t="shared" si="0"/>
        <v>6035.6048792647143</v>
      </c>
      <c r="P17" s="179">
        <f t="shared" si="1"/>
        <v>3441.4844792647141</v>
      </c>
      <c r="Q17" s="155">
        <f t="shared" si="3"/>
        <v>41.8797</v>
      </c>
      <c r="R17" s="148">
        <f t="shared" si="4"/>
        <v>603560.4879264714</v>
      </c>
    </row>
    <row r="18" spans="1:18" ht="29.25" customHeight="1" x14ac:dyDescent="0.4">
      <c r="A18" s="90"/>
      <c r="B18" s="132">
        <f t="shared" si="5"/>
        <v>44528</v>
      </c>
      <c r="C18" s="108">
        <v>14411.78</v>
      </c>
      <c r="D18" s="108">
        <v>2594.1204000000002</v>
      </c>
      <c r="E18" s="108">
        <v>5459.2829451710004</v>
      </c>
      <c r="F18" s="108">
        <v>0</v>
      </c>
      <c r="G18" s="108">
        <v>479.29780517400008</v>
      </c>
      <c r="H18" s="178">
        <v>2.8223624217142822</v>
      </c>
      <c r="I18" s="108">
        <v>91.571107241000021</v>
      </c>
      <c r="J18" s="108">
        <v>0</v>
      </c>
      <c r="K18" s="108">
        <v>3.2774284809999998</v>
      </c>
      <c r="L18" s="108">
        <v>0</v>
      </c>
      <c r="M18" s="108">
        <v>0</v>
      </c>
      <c r="N18" s="108">
        <v>0</v>
      </c>
      <c r="O18" s="179">
        <f t="shared" si="0"/>
        <v>6036.2516484887155</v>
      </c>
      <c r="P18" s="179">
        <f t="shared" si="1"/>
        <v>3442.1312484887153</v>
      </c>
      <c r="Q18" s="155">
        <f t="shared" si="3"/>
        <v>41.8842</v>
      </c>
      <c r="R18" s="148">
        <f t="shared" si="4"/>
        <v>603625.16484887153</v>
      </c>
    </row>
    <row r="19" spans="1:18" ht="29.25" customHeight="1" x14ac:dyDescent="0.4">
      <c r="A19" s="90"/>
      <c r="B19" s="132">
        <f t="shared" si="5"/>
        <v>44529</v>
      </c>
      <c r="C19" s="108">
        <v>14411.78</v>
      </c>
      <c r="D19" s="108">
        <v>2594.1204000000002</v>
      </c>
      <c r="E19" s="108">
        <v>5495.1929677749995</v>
      </c>
      <c r="F19" s="108">
        <v>0</v>
      </c>
      <c r="G19" s="108">
        <v>479.36421851099999</v>
      </c>
      <c r="H19" s="178">
        <v>2.8223624217142822</v>
      </c>
      <c r="I19" s="108">
        <v>90.423295366000019</v>
      </c>
      <c r="J19" s="108">
        <v>0</v>
      </c>
      <c r="K19" s="108">
        <v>2.6856192059999997</v>
      </c>
      <c r="L19" s="108">
        <v>0</v>
      </c>
      <c r="M19" s="108">
        <v>0</v>
      </c>
      <c r="N19" s="108">
        <v>0</v>
      </c>
      <c r="O19" s="179">
        <f t="shared" si="0"/>
        <v>6070.4884632797148</v>
      </c>
      <c r="P19" s="179">
        <f t="shared" si="1"/>
        <v>3476.3680632797145</v>
      </c>
      <c r="Q19" s="155">
        <f t="shared" si="3"/>
        <v>42.121699999999997</v>
      </c>
      <c r="R19" s="148">
        <f t="shared" si="4"/>
        <v>607048.84632797155</v>
      </c>
    </row>
    <row r="20" spans="1:18" ht="29.25" customHeight="1" x14ac:dyDescent="0.4">
      <c r="A20" s="90"/>
      <c r="B20" s="132">
        <f t="shared" si="5"/>
        <v>44530</v>
      </c>
      <c r="C20" s="108">
        <v>14411.78</v>
      </c>
      <c r="D20" s="108">
        <v>2594.1204000000002</v>
      </c>
      <c r="E20" s="108">
        <v>4891.9740404329996</v>
      </c>
      <c r="F20" s="108">
        <v>0</v>
      </c>
      <c r="G20" s="108">
        <v>1085.1930848069999</v>
      </c>
      <c r="H20" s="178">
        <v>2.8223624217142822</v>
      </c>
      <c r="I20" s="108">
        <v>86.323501963000027</v>
      </c>
      <c r="J20" s="108">
        <v>0</v>
      </c>
      <c r="K20" s="108">
        <v>2.9240847059999999</v>
      </c>
      <c r="L20" s="108">
        <v>0</v>
      </c>
      <c r="M20" s="108">
        <v>0</v>
      </c>
      <c r="N20" s="108">
        <v>0</v>
      </c>
      <c r="O20" s="179">
        <f t="shared" si="0"/>
        <v>6069.2370743307138</v>
      </c>
      <c r="P20" s="179">
        <f t="shared" si="1"/>
        <v>3475.1166743307135</v>
      </c>
      <c r="Q20" s="155">
        <f t="shared" si="3"/>
        <v>42.113</v>
      </c>
      <c r="R20" s="148">
        <f t="shared" si="4"/>
        <v>606923.70743307134</v>
      </c>
    </row>
    <row r="21" spans="1:18" ht="29.25" customHeight="1" x14ac:dyDescent="0.4">
      <c r="A21" s="90"/>
      <c r="B21" s="132">
        <f t="shared" si="5"/>
        <v>44531</v>
      </c>
      <c r="C21" s="108">
        <v>14411.78</v>
      </c>
      <c r="D21" s="108">
        <v>2594.1204000000002</v>
      </c>
      <c r="E21" s="108">
        <v>4936.3656491880001</v>
      </c>
      <c r="F21" s="108">
        <v>0</v>
      </c>
      <c r="G21" s="108">
        <v>974.71431915599976</v>
      </c>
      <c r="H21" s="178">
        <v>2.8223624217142822</v>
      </c>
      <c r="I21" s="108">
        <v>80.413691507000024</v>
      </c>
      <c r="J21" s="108">
        <v>0</v>
      </c>
      <c r="K21" s="108">
        <v>2.6586537059999999</v>
      </c>
      <c r="L21" s="108">
        <v>0</v>
      </c>
      <c r="M21" s="108">
        <v>0</v>
      </c>
      <c r="N21" s="108">
        <v>0</v>
      </c>
      <c r="O21" s="179">
        <f t="shared" si="0"/>
        <v>5996.9746759787149</v>
      </c>
      <c r="P21" s="179">
        <f t="shared" si="1"/>
        <v>3402.8542759787147</v>
      </c>
      <c r="Q21" s="155">
        <f t="shared" si="3"/>
        <v>41.611600000000003</v>
      </c>
      <c r="R21" s="148">
        <f t="shared" si="4"/>
        <v>599697.46759787144</v>
      </c>
    </row>
    <row r="22" spans="1:18" ht="29.25" customHeight="1" x14ac:dyDescent="0.4">
      <c r="A22" s="90"/>
      <c r="B22" s="132">
        <f t="shared" si="5"/>
        <v>44532</v>
      </c>
      <c r="C22" s="108">
        <v>14411.78</v>
      </c>
      <c r="D22" s="108">
        <v>2594.1204000000002</v>
      </c>
      <c r="E22" s="108">
        <v>4792.1248507649998</v>
      </c>
      <c r="F22" s="108">
        <v>0</v>
      </c>
      <c r="G22" s="108">
        <v>1011.556479875</v>
      </c>
      <c r="H22" s="178">
        <v>2.8223624217142822</v>
      </c>
      <c r="I22" s="108">
        <v>76.282902798000023</v>
      </c>
      <c r="J22" s="108">
        <v>0</v>
      </c>
      <c r="K22" s="108">
        <v>2.9882687059999999</v>
      </c>
      <c r="L22" s="108">
        <v>0</v>
      </c>
      <c r="M22" s="108">
        <v>0</v>
      </c>
      <c r="N22" s="108">
        <v>0</v>
      </c>
      <c r="O22" s="179">
        <f t="shared" si="0"/>
        <v>5885.7748645657139</v>
      </c>
      <c r="P22" s="179">
        <f t="shared" si="1"/>
        <v>3291.6544645657136</v>
      </c>
      <c r="Q22" s="155">
        <f t="shared" si="3"/>
        <v>40.840000000000003</v>
      </c>
      <c r="R22" s="148">
        <f t="shared" si="4"/>
        <v>588577.48645657138</v>
      </c>
    </row>
    <row r="23" spans="1:18" ht="29.25" customHeight="1" x14ac:dyDescent="0.4">
      <c r="A23" s="90"/>
      <c r="B23" s="132">
        <f t="shared" si="5"/>
        <v>44533</v>
      </c>
      <c r="C23" s="108">
        <v>14411.78</v>
      </c>
      <c r="D23" s="108">
        <v>2594.1204000000002</v>
      </c>
      <c r="E23" s="108">
        <v>4886.2196236950003</v>
      </c>
      <c r="F23" s="108">
        <v>0</v>
      </c>
      <c r="G23" s="108">
        <v>960.5443066480002</v>
      </c>
      <c r="H23" s="178">
        <v>2.8223624217142822</v>
      </c>
      <c r="I23" s="108">
        <v>79.111925698000022</v>
      </c>
      <c r="J23" s="108">
        <v>0</v>
      </c>
      <c r="K23" s="108">
        <v>4.7684537059999998</v>
      </c>
      <c r="L23" s="108">
        <v>0</v>
      </c>
      <c r="M23" s="108">
        <v>0</v>
      </c>
      <c r="N23" s="108">
        <v>0</v>
      </c>
      <c r="O23" s="179">
        <f t="shared" si="0"/>
        <v>5933.4666721687154</v>
      </c>
      <c r="P23" s="179">
        <f t="shared" si="1"/>
        <v>3339.3462721687151</v>
      </c>
      <c r="Q23" s="155">
        <f t="shared" si="3"/>
        <v>41.170900000000003</v>
      </c>
      <c r="R23" s="148">
        <f t="shared" si="4"/>
        <v>593346.66721687152</v>
      </c>
    </row>
    <row r="24" spans="1:18" ht="29.25" customHeight="1" x14ac:dyDescent="0.4">
      <c r="A24" s="90"/>
      <c r="B24" s="132" t="s">
        <v>4</v>
      </c>
      <c r="C24" s="108">
        <v>0</v>
      </c>
      <c r="D24" s="108">
        <f>SUM(D10:D23)</f>
        <v>36317.685600000004</v>
      </c>
      <c r="E24" s="108">
        <f>SUM(E10:E23)</f>
        <v>73869.960520797002</v>
      </c>
      <c r="F24" s="108">
        <f>SUM(F10:F23)</f>
        <v>0</v>
      </c>
      <c r="G24" s="108">
        <f>SUM(G10:G23)</f>
        <v>7961.8740764419999</v>
      </c>
      <c r="H24" s="108">
        <f>SUM(H10:H23)</f>
        <v>39.513073903999945</v>
      </c>
      <c r="I24" s="108">
        <f t="shared" ref="I24:O24" si="6">SUM(I10:I23)</f>
        <v>1267.8044072090006</v>
      </c>
      <c r="J24" s="108">
        <f t="shared" si="6"/>
        <v>0</v>
      </c>
      <c r="K24" s="108">
        <f t="shared" si="6"/>
        <v>53.281258187000013</v>
      </c>
      <c r="L24" s="108">
        <f t="shared" si="6"/>
        <v>0</v>
      </c>
      <c r="M24" s="108">
        <f t="shared" si="6"/>
        <v>0</v>
      </c>
      <c r="N24" s="108">
        <f t="shared" si="6"/>
        <v>0</v>
      </c>
      <c r="O24" s="179">
        <f t="shared" si="6"/>
        <v>83192.43333653899</v>
      </c>
      <c r="P24" s="179">
        <f>SUM(P10:P23)</f>
        <v>46874.747736539</v>
      </c>
      <c r="Q24" s="155"/>
    </row>
    <row r="25" spans="1:18" ht="29.25" customHeight="1" x14ac:dyDescent="0.4">
      <c r="A25" s="90"/>
      <c r="B25" s="132" t="s">
        <v>3</v>
      </c>
      <c r="C25" s="108">
        <v>0</v>
      </c>
      <c r="D25" s="108">
        <f>AVERAGE(D10:D23)</f>
        <v>2594.1204000000002</v>
      </c>
      <c r="E25" s="108">
        <f t="shared" ref="E25:P25" si="7">AVERAGE(E10:E23)</f>
        <v>5276.4257514854999</v>
      </c>
      <c r="F25" s="108">
        <f t="shared" si="7"/>
        <v>0</v>
      </c>
      <c r="G25" s="108">
        <f t="shared" si="7"/>
        <v>568.70529117442857</v>
      </c>
      <c r="H25" s="108">
        <f t="shared" si="7"/>
        <v>2.8223624217142818</v>
      </c>
      <c r="I25" s="108">
        <f t="shared" si="7"/>
        <v>90.557457657785761</v>
      </c>
      <c r="J25" s="108">
        <f t="shared" si="7"/>
        <v>0</v>
      </c>
      <c r="K25" s="108">
        <f t="shared" si="7"/>
        <v>3.8058041562142866</v>
      </c>
      <c r="L25" s="108">
        <f t="shared" si="7"/>
        <v>0</v>
      </c>
      <c r="M25" s="108">
        <f t="shared" si="7"/>
        <v>0</v>
      </c>
      <c r="N25" s="108">
        <f t="shared" si="7"/>
        <v>0</v>
      </c>
      <c r="O25" s="180">
        <f t="shared" si="7"/>
        <v>5942.3166668956419</v>
      </c>
      <c r="P25" s="180">
        <f t="shared" si="7"/>
        <v>3348.196266895643</v>
      </c>
      <c r="Q25" s="155"/>
    </row>
    <row r="26" spans="1:18" x14ac:dyDescent="0.4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18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56"/>
    </row>
    <row r="28" spans="1:18" ht="27" thickBot="1" x14ac:dyDescent="0.45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89" t="s">
        <v>225</v>
      </c>
      <c r="L28" s="189" t="s">
        <v>224</v>
      </c>
      <c r="M28" s="1"/>
      <c r="N28" s="1"/>
      <c r="O28" s="1"/>
      <c r="P28" s="1"/>
      <c r="Q28" s="156"/>
    </row>
    <row r="29" spans="1:18" ht="27" thickBot="1" x14ac:dyDescent="0.45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85">
        <v>640992488.5</v>
      </c>
      <c r="L29" s="190">
        <v>47684537.060000002</v>
      </c>
      <c r="M29" s="1"/>
      <c r="N29" s="1"/>
      <c r="O29" s="1"/>
      <c r="P29" s="1"/>
      <c r="Q29" s="156"/>
    </row>
    <row r="30" spans="1:18" x14ac:dyDescent="0.4">
      <c r="B30" s="5"/>
      <c r="C30" s="1"/>
      <c r="D30" s="1"/>
      <c r="E30" s="1"/>
      <c r="F30" s="1"/>
      <c r="G30" s="1"/>
      <c r="H30" s="1"/>
      <c r="I30" s="1"/>
      <c r="J30" s="1"/>
      <c r="K30" s="186">
        <v>86927800</v>
      </c>
      <c r="L30" s="244"/>
      <c r="M30" s="1"/>
      <c r="N30" s="22" t="s">
        <v>35</v>
      </c>
      <c r="O30" s="22"/>
      <c r="P30" s="22"/>
      <c r="Q30" s="156"/>
    </row>
    <row r="31" spans="1:18" x14ac:dyDescent="0.4">
      <c r="B31" s="5"/>
      <c r="C31" s="1"/>
      <c r="D31" s="74"/>
      <c r="E31" s="1"/>
      <c r="F31" s="1"/>
      <c r="G31" s="1"/>
      <c r="H31" s="22"/>
      <c r="I31" s="22"/>
      <c r="J31" s="22"/>
      <c r="K31" s="186">
        <v>52030</v>
      </c>
      <c r="L31" s="244"/>
      <c r="M31" s="22"/>
      <c r="N31" s="22"/>
      <c r="O31" s="22"/>
      <c r="P31" s="22"/>
      <c r="Q31" s="156"/>
    </row>
    <row r="32" spans="1:18" ht="27" thickBot="1" x14ac:dyDescent="0.45">
      <c r="B32" s="5"/>
      <c r="C32" s="1"/>
      <c r="D32" s="74"/>
      <c r="E32" s="1"/>
      <c r="F32" s="1"/>
      <c r="G32" s="1"/>
      <c r="H32" s="22"/>
      <c r="I32" s="22"/>
      <c r="J32" s="22"/>
      <c r="K32" s="187">
        <v>63184497.939999998</v>
      </c>
      <c r="L32" s="245"/>
      <c r="M32" s="22"/>
      <c r="N32" s="22"/>
      <c r="O32" s="22"/>
      <c r="P32" s="22"/>
      <c r="Q32" s="156"/>
    </row>
    <row r="33" spans="2:16" ht="27" thickBot="1" x14ac:dyDescent="0.45">
      <c r="B33" s="5"/>
      <c r="C33" s="1"/>
      <c r="D33" s="1"/>
      <c r="E33" s="1"/>
      <c r="F33" s="1"/>
      <c r="G33" s="1"/>
      <c r="H33" s="1"/>
      <c r="I33" s="242" t="s">
        <v>230</v>
      </c>
      <c r="J33" s="243"/>
      <c r="K33" s="184">
        <f>SUM(K29:K32)</f>
        <v>791156816.44000006</v>
      </c>
      <c r="L33" s="184">
        <f>SUM(L29:L32)</f>
        <v>47684537.060000002</v>
      </c>
      <c r="M33" s="22"/>
      <c r="N33" s="22"/>
      <c r="O33" s="22"/>
      <c r="P33" s="22"/>
    </row>
    <row r="34" spans="2:16" ht="27" thickTop="1" x14ac:dyDescent="0.4">
      <c r="B34" s="5" t="s">
        <v>41</v>
      </c>
      <c r="C34" s="1"/>
      <c r="D34" s="1"/>
      <c r="E34" s="1"/>
      <c r="F34" s="1"/>
      <c r="G34" s="1"/>
      <c r="H34" s="1"/>
      <c r="I34" s="242" t="s">
        <v>231</v>
      </c>
      <c r="J34" s="243"/>
      <c r="K34" s="188">
        <f>K33/10^7</f>
        <v>79.115681644000006</v>
      </c>
      <c r="L34" s="188">
        <f>L33/10^7</f>
        <v>4.7684537059999998</v>
      </c>
      <c r="M34" s="22"/>
      <c r="N34" s="22"/>
      <c r="O34" s="22"/>
      <c r="P34" s="22"/>
    </row>
    <row r="35" spans="2:16" x14ac:dyDescent="0.4">
      <c r="B35" s="5" t="s">
        <v>8</v>
      </c>
      <c r="N35" s="22" t="s">
        <v>10</v>
      </c>
    </row>
    <row r="36" spans="2:16" x14ac:dyDescent="0.4">
      <c r="B36" s="14"/>
    </row>
    <row r="37" spans="2:16" x14ac:dyDescent="0.4">
      <c r="B37" s="14"/>
    </row>
    <row r="38" spans="2:16" x14ac:dyDescent="0.4">
      <c r="B38" s="14"/>
      <c r="I38" s="88"/>
    </row>
    <row r="39" spans="2:16" x14ac:dyDescent="0.4">
      <c r="H39" s="88"/>
      <c r="I39" s="88"/>
    </row>
    <row r="40" spans="2:16" x14ac:dyDescent="0.4">
      <c r="H40" s="88"/>
      <c r="I40" s="88"/>
    </row>
    <row r="41" spans="2:16" x14ac:dyDescent="0.4">
      <c r="H41" s="88"/>
      <c r="I41" s="88"/>
    </row>
  </sheetData>
  <mergeCells count="3">
    <mergeCell ref="L30:L32"/>
    <mergeCell ref="I33:J33"/>
    <mergeCell ref="I34:J34"/>
  </mergeCells>
  <pageMargins left="0.7" right="0.7" top="0.75" bottom="0.75" header="0.3" footer="0.3"/>
  <pageSetup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zoomScale="50" zoomScaleNormal="50" workbookViewId="0">
      <selection activeCell="C1" sqref="C1"/>
    </sheetView>
  </sheetViews>
  <sheetFormatPr defaultRowHeight="26.25" x14ac:dyDescent="0.4"/>
  <cols>
    <col min="1" max="1" width="11.5703125" bestFit="1" customWidth="1"/>
    <col min="2" max="2" width="19.140625" customWidth="1"/>
    <col min="3" max="3" width="37.42578125" customWidth="1"/>
    <col min="4" max="4" width="23.28515625" customWidth="1"/>
    <col min="5" max="5" width="22" customWidth="1"/>
    <col min="6" max="6" width="19" customWidth="1"/>
    <col min="7" max="7" width="18.7109375" customWidth="1"/>
    <col min="8" max="8" width="42.42578125" customWidth="1"/>
    <col min="9" max="9" width="19.28515625" bestFit="1" customWidth="1"/>
    <col min="10" max="10" width="12.85546875" customWidth="1"/>
    <col min="11" max="11" width="40.7109375" customWidth="1"/>
    <col min="12" max="12" width="34.5703125" customWidth="1"/>
    <col min="13" max="13" width="21.28515625" customWidth="1"/>
    <col min="14" max="14" width="31" customWidth="1"/>
    <col min="15" max="15" width="17.85546875" customWidth="1"/>
    <col min="16" max="16" width="17" customWidth="1"/>
    <col min="17" max="17" width="18.5703125" style="148" bestFit="1" customWidth="1"/>
    <col min="18" max="18" width="21" style="148" bestFit="1" customWidth="1"/>
    <col min="20" max="20" width="13.7109375" customWidth="1"/>
    <col min="21" max="21" width="12.5703125" customWidth="1"/>
    <col min="22" max="22" width="12.28515625" customWidth="1"/>
  </cols>
  <sheetData>
    <row r="1" spans="1:26" x14ac:dyDescent="0.4">
      <c r="B1" s="45" t="s">
        <v>36</v>
      </c>
      <c r="C1" s="1"/>
      <c r="D1" s="1"/>
      <c r="E1" s="8"/>
      <c r="F1" s="25" t="s">
        <v>104</v>
      </c>
      <c r="G1" s="29"/>
      <c r="H1" s="29"/>
      <c r="I1" s="29"/>
      <c r="J1" s="29"/>
      <c r="K1" s="29"/>
      <c r="L1" s="30"/>
      <c r="M1" s="31"/>
      <c r="N1" s="85"/>
      <c r="O1" s="8"/>
      <c r="P1" s="8"/>
    </row>
    <row r="2" spans="1:26" x14ac:dyDescent="0.4">
      <c r="B2" s="45" t="s">
        <v>1</v>
      </c>
      <c r="C2" s="1"/>
      <c r="D2" s="1"/>
      <c r="E2" s="8"/>
      <c r="F2" s="26" t="s">
        <v>107</v>
      </c>
      <c r="G2" s="29"/>
      <c r="H2" s="29"/>
      <c r="I2" s="29"/>
      <c r="J2" s="29"/>
      <c r="K2" s="143"/>
      <c r="L2" s="58"/>
      <c r="M2" s="84"/>
      <c r="N2" s="85"/>
      <c r="O2" s="85"/>
      <c r="P2" s="85"/>
    </row>
    <row r="3" spans="1:26" x14ac:dyDescent="0.4">
      <c r="B3" s="45" t="s">
        <v>52</v>
      </c>
      <c r="C3" s="1"/>
      <c r="D3" s="74"/>
      <c r="E3" s="85"/>
      <c r="F3" s="8"/>
      <c r="G3" s="8"/>
      <c r="H3" s="8"/>
      <c r="I3" s="8"/>
      <c r="J3" s="8"/>
      <c r="K3" s="85"/>
      <c r="L3" s="85"/>
      <c r="M3" s="8"/>
      <c r="N3" s="8"/>
      <c r="O3" s="8"/>
      <c r="P3" s="85"/>
    </row>
    <row r="4" spans="1:26" ht="22.5" customHeight="1" x14ac:dyDescent="0.45">
      <c r="B4" s="46" t="s">
        <v>13</v>
      </c>
      <c r="C4" s="17"/>
      <c r="D4" s="17"/>
      <c r="E4" s="15"/>
      <c r="F4" s="15"/>
      <c r="G4" s="47" t="s">
        <v>250</v>
      </c>
      <c r="H4" s="2"/>
      <c r="I4" s="2"/>
      <c r="J4" s="2"/>
      <c r="K4" s="2"/>
      <c r="L4" s="86"/>
      <c r="M4" s="2"/>
      <c r="N4" s="2" t="s">
        <v>45</v>
      </c>
      <c r="O4" s="2"/>
      <c r="P4" s="2"/>
      <c r="Q4" s="149"/>
    </row>
    <row r="5" spans="1:26" x14ac:dyDescent="0.4">
      <c r="B5" s="45" t="s">
        <v>50</v>
      </c>
      <c r="C5" s="1"/>
      <c r="D5" s="157"/>
      <c r="E5" s="158"/>
      <c r="F5" s="11"/>
      <c r="G5" s="11"/>
      <c r="H5" s="100"/>
      <c r="I5" s="100"/>
      <c r="J5" s="11"/>
      <c r="K5" s="86">
        <v>14206.07</v>
      </c>
      <c r="L5" s="181">
        <f>K5*18/100</f>
        <v>2557.0925999999999</v>
      </c>
      <c r="M5" s="2"/>
      <c r="N5" s="2"/>
      <c r="O5" s="2"/>
      <c r="P5" s="2"/>
      <c r="Q5" s="149"/>
    </row>
    <row r="6" spans="1:26" x14ac:dyDescent="0.4">
      <c r="B6" s="13"/>
      <c r="C6" s="13"/>
      <c r="D6" s="13"/>
      <c r="E6" s="9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50" t="s">
        <v>12</v>
      </c>
    </row>
    <row r="7" spans="1:26" x14ac:dyDescent="0.4">
      <c r="B7" s="27"/>
      <c r="C7" s="24"/>
      <c r="D7" s="28"/>
      <c r="E7" s="44" t="s">
        <v>11</v>
      </c>
      <c r="F7" s="16"/>
      <c r="G7" s="43"/>
      <c r="H7" s="16"/>
      <c r="I7" s="16"/>
      <c r="J7" s="23"/>
      <c r="K7" s="4"/>
      <c r="L7" s="3"/>
      <c r="M7" s="38"/>
      <c r="N7" s="38"/>
      <c r="O7" s="39"/>
      <c r="Q7" s="151"/>
    </row>
    <row r="8" spans="1:26" s="33" customFormat="1" ht="126" customHeight="1" x14ac:dyDescent="0.25">
      <c r="B8" s="34" t="s">
        <v>21</v>
      </c>
      <c r="C8" s="164" t="s">
        <v>249</v>
      </c>
      <c r="D8" s="35" t="s">
        <v>23</v>
      </c>
      <c r="E8" s="34" t="s">
        <v>24</v>
      </c>
      <c r="F8" s="34" t="s">
        <v>25</v>
      </c>
      <c r="G8" s="34" t="s">
        <v>26</v>
      </c>
      <c r="H8" s="61" t="s">
        <v>27</v>
      </c>
      <c r="I8" s="60" t="s">
        <v>28</v>
      </c>
      <c r="J8" s="53" t="s">
        <v>15</v>
      </c>
      <c r="K8" s="61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40" t="s">
        <v>34</v>
      </c>
      <c r="Q8" s="152"/>
      <c r="R8" s="153"/>
    </row>
    <row r="9" spans="1:26" x14ac:dyDescent="0.4">
      <c r="B9" s="18">
        <v>1</v>
      </c>
      <c r="C9" s="19">
        <v>2</v>
      </c>
      <c r="D9" s="19">
        <v>3</v>
      </c>
      <c r="E9" s="18">
        <v>4</v>
      </c>
      <c r="F9" s="18">
        <v>5</v>
      </c>
      <c r="G9" s="18">
        <v>6</v>
      </c>
      <c r="H9" s="18">
        <v>7</v>
      </c>
      <c r="I9" s="20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37">
        <v>14</v>
      </c>
      <c r="P9" s="18">
        <v>15</v>
      </c>
      <c r="Q9" s="154"/>
    </row>
    <row r="10" spans="1:26" ht="29.25" customHeight="1" x14ac:dyDescent="0.4">
      <c r="B10" s="132">
        <v>44534</v>
      </c>
      <c r="C10" s="108">
        <v>14206.07</v>
      </c>
      <c r="D10" s="108">
        <v>2557.0925999999999</v>
      </c>
      <c r="E10" s="108">
        <v>4886.2121564690005</v>
      </c>
      <c r="F10" s="108">
        <v>0</v>
      </c>
      <c r="G10" s="108">
        <v>960.65147481099984</v>
      </c>
      <c r="H10" s="178">
        <v>3.0617517277857149</v>
      </c>
      <c r="I10" s="108">
        <v>79.787400446000021</v>
      </c>
      <c r="J10" s="108">
        <v>0</v>
      </c>
      <c r="K10" s="108">
        <v>7.3483832060000003</v>
      </c>
      <c r="L10" s="108">
        <v>0</v>
      </c>
      <c r="M10" s="108">
        <v>0</v>
      </c>
      <c r="N10" s="108">
        <v>0</v>
      </c>
      <c r="O10" s="179">
        <f t="shared" ref="O10:O23" si="0">SUM(E10:N10)</f>
        <v>5937.061166659787</v>
      </c>
      <c r="P10" s="179">
        <f t="shared" ref="P10:P23" si="1">O10-D10</f>
        <v>3379.968566659787</v>
      </c>
      <c r="Q10" s="155">
        <f>ROUND((O10/C10%),4)</f>
        <v>41.792400000000001</v>
      </c>
      <c r="R10" s="148">
        <f t="shared" ref="R10:R23" si="2">(O10*10^7)/10^5</f>
        <v>593706.11666597868</v>
      </c>
      <c r="T10">
        <v>79.787400446000021</v>
      </c>
      <c r="U10" t="b">
        <f>T10=I10</f>
        <v>1</v>
      </c>
      <c r="V10" s="179">
        <f>T10-I10</f>
        <v>0</v>
      </c>
      <c r="X10">
        <v>7.3483832060000003</v>
      </c>
      <c r="Y10" t="b">
        <f>X10=K10</f>
        <v>1</v>
      </c>
    </row>
    <row r="11" spans="1:26" ht="29.25" customHeight="1" x14ac:dyDescent="0.4">
      <c r="B11" s="132">
        <f>B10+1</f>
        <v>44535</v>
      </c>
      <c r="C11" s="108">
        <v>14206.07</v>
      </c>
      <c r="D11" s="108">
        <v>2557.0925999999999</v>
      </c>
      <c r="E11" s="108">
        <v>4886.2046892429989</v>
      </c>
      <c r="F11" s="108">
        <v>0</v>
      </c>
      <c r="G11" s="108">
        <v>960.75864297199973</v>
      </c>
      <c r="H11" s="178">
        <v>3.0617517277857149</v>
      </c>
      <c r="I11" s="108">
        <v>79.299430446000031</v>
      </c>
      <c r="J11" s="108">
        <v>0</v>
      </c>
      <c r="K11" s="108">
        <v>7.3483832060000003</v>
      </c>
      <c r="L11" s="108">
        <v>0</v>
      </c>
      <c r="M11" s="108">
        <v>0</v>
      </c>
      <c r="N11" s="108">
        <v>0</v>
      </c>
      <c r="O11" s="179">
        <f t="shared" si="0"/>
        <v>5936.6728975947844</v>
      </c>
      <c r="P11" s="179">
        <f t="shared" si="1"/>
        <v>3379.5802975947845</v>
      </c>
      <c r="Q11" s="155">
        <f>ROUND((O11/C11%),4)</f>
        <v>41.789700000000003</v>
      </c>
      <c r="R11" s="148">
        <f t="shared" si="2"/>
        <v>593667.28975947842</v>
      </c>
      <c r="T11">
        <v>79.299430446000017</v>
      </c>
      <c r="U11" t="b">
        <f t="shared" ref="U11:U23" si="3">T11=I11</f>
        <v>1</v>
      </c>
      <c r="V11" s="179">
        <f t="shared" ref="V11:V23" si="4">T11-I11</f>
        <v>0</v>
      </c>
      <c r="X11">
        <v>7.3483832060000003</v>
      </c>
      <c r="Y11" t="b">
        <f t="shared" ref="Y11:Y23" si="5">X11=K11</f>
        <v>1</v>
      </c>
      <c r="Z11" s="75">
        <f>X11-K11</f>
        <v>0</v>
      </c>
    </row>
    <row r="12" spans="1:26" ht="29.25" customHeight="1" x14ac:dyDescent="0.4">
      <c r="B12" s="132">
        <f>B11+1</f>
        <v>44536</v>
      </c>
      <c r="C12" s="108">
        <v>14206.07</v>
      </c>
      <c r="D12" s="108">
        <v>2557.0925999999999</v>
      </c>
      <c r="E12" s="108">
        <v>4925.2052123660005</v>
      </c>
      <c r="F12" s="108">
        <v>0</v>
      </c>
      <c r="G12" s="108">
        <v>910.42825683399985</v>
      </c>
      <c r="H12" s="178">
        <v>3.0617517277857149</v>
      </c>
      <c r="I12" s="108">
        <v>79.867636146000024</v>
      </c>
      <c r="J12" s="108">
        <v>0</v>
      </c>
      <c r="K12" s="108">
        <v>2.1040772059999999</v>
      </c>
      <c r="L12" s="108">
        <v>0</v>
      </c>
      <c r="M12" s="108">
        <v>0</v>
      </c>
      <c r="N12" s="108">
        <v>0</v>
      </c>
      <c r="O12" s="179">
        <f t="shared" si="0"/>
        <v>5920.6669342797859</v>
      </c>
      <c r="P12" s="179">
        <f t="shared" si="1"/>
        <v>3363.5743342797859</v>
      </c>
      <c r="Q12" s="155">
        <f t="shared" ref="Q12:Q23" si="6">ROUND((O12/C12%),4)</f>
        <v>41.677</v>
      </c>
      <c r="R12" s="148">
        <f t="shared" si="2"/>
        <v>592066.69342797855</v>
      </c>
      <c r="T12">
        <v>79.867636146000024</v>
      </c>
      <c r="U12" t="b">
        <f t="shared" si="3"/>
        <v>1</v>
      </c>
      <c r="V12" s="179">
        <f t="shared" si="4"/>
        <v>0</v>
      </c>
      <c r="X12">
        <v>2.1040772059999999</v>
      </c>
      <c r="Y12" t="b">
        <f t="shared" si="5"/>
        <v>1</v>
      </c>
    </row>
    <row r="13" spans="1:26" ht="29.25" customHeight="1" x14ac:dyDescent="0.4">
      <c r="B13" s="132">
        <f t="shared" ref="B13:B23" si="7">B12+1</f>
        <v>44537</v>
      </c>
      <c r="C13" s="108">
        <v>14206.07</v>
      </c>
      <c r="D13" s="108">
        <v>2557.0925999999999</v>
      </c>
      <c r="E13" s="108">
        <v>4925.1977451399998</v>
      </c>
      <c r="F13" s="108">
        <v>0</v>
      </c>
      <c r="G13" s="108">
        <v>658.44026674300017</v>
      </c>
      <c r="H13" s="178">
        <v>3.0617517277857149</v>
      </c>
      <c r="I13" s="108">
        <v>84.772710246000031</v>
      </c>
      <c r="J13" s="108">
        <v>0</v>
      </c>
      <c r="K13" s="108">
        <v>5.0034704560000005</v>
      </c>
      <c r="L13" s="108">
        <v>0</v>
      </c>
      <c r="M13" s="108">
        <v>0</v>
      </c>
      <c r="N13" s="108">
        <v>0</v>
      </c>
      <c r="O13" s="179">
        <f t="shared" si="0"/>
        <v>5676.4759443127869</v>
      </c>
      <c r="P13" s="179">
        <f t="shared" si="1"/>
        <v>3119.3833443127869</v>
      </c>
      <c r="Q13" s="155">
        <f t="shared" si="6"/>
        <v>39.958100000000002</v>
      </c>
      <c r="R13" s="148">
        <f t="shared" si="2"/>
        <v>567647.59443127865</v>
      </c>
      <c r="T13">
        <v>84.772710246000031</v>
      </c>
      <c r="U13" t="b">
        <f t="shared" si="3"/>
        <v>1</v>
      </c>
      <c r="V13" s="179">
        <f t="shared" si="4"/>
        <v>0</v>
      </c>
      <c r="X13">
        <v>5.0034704560000005</v>
      </c>
      <c r="Y13" t="b">
        <f t="shared" si="5"/>
        <v>1</v>
      </c>
    </row>
    <row r="14" spans="1:26" ht="29.25" customHeight="1" x14ac:dyDescent="0.4">
      <c r="B14" s="132">
        <f t="shared" si="7"/>
        <v>44538</v>
      </c>
      <c r="C14" s="108">
        <v>14206.07</v>
      </c>
      <c r="D14" s="108">
        <v>2557.0925999999999</v>
      </c>
      <c r="E14" s="108">
        <v>4900.1902779149996</v>
      </c>
      <c r="F14" s="108">
        <v>0</v>
      </c>
      <c r="G14" s="108">
        <v>658.70208502500009</v>
      </c>
      <c r="H14" s="178">
        <v>3.0617517277857149</v>
      </c>
      <c r="I14" s="108">
        <v>86.821970746000034</v>
      </c>
      <c r="J14" s="108">
        <v>0</v>
      </c>
      <c r="K14" s="108">
        <v>4.3643482560000004</v>
      </c>
      <c r="L14" s="108">
        <v>0</v>
      </c>
      <c r="M14" s="108">
        <v>0</v>
      </c>
      <c r="N14" s="108">
        <v>0</v>
      </c>
      <c r="O14" s="179">
        <f t="shared" si="0"/>
        <v>5653.140433669786</v>
      </c>
      <c r="P14" s="179">
        <f t="shared" si="1"/>
        <v>3096.0478336697861</v>
      </c>
      <c r="Q14" s="155">
        <f t="shared" si="6"/>
        <v>39.793799999999997</v>
      </c>
      <c r="R14" s="148">
        <f t="shared" si="2"/>
        <v>565314.04336697864</v>
      </c>
      <c r="T14">
        <v>86.821970746000019</v>
      </c>
      <c r="U14" t="b">
        <f t="shared" si="3"/>
        <v>1</v>
      </c>
      <c r="V14" s="179">
        <f t="shared" si="4"/>
        <v>0</v>
      </c>
      <c r="X14">
        <v>4.3643482560000004</v>
      </c>
      <c r="Y14" t="b">
        <f t="shared" si="5"/>
        <v>1</v>
      </c>
    </row>
    <row r="15" spans="1:26" ht="29.25" customHeight="1" x14ac:dyDescent="0.4">
      <c r="A15" s="90"/>
      <c r="B15" s="132">
        <f t="shared" si="7"/>
        <v>44539</v>
      </c>
      <c r="C15" s="108">
        <v>14206.07</v>
      </c>
      <c r="D15" s="108">
        <v>2557.0925999999999</v>
      </c>
      <c r="E15" s="108">
        <v>4888.3087756880004</v>
      </c>
      <c r="F15" s="108">
        <v>0</v>
      </c>
      <c r="G15" s="108">
        <v>682.95733143400003</v>
      </c>
      <c r="H15" s="178">
        <v>3.0617517277857149</v>
      </c>
      <c r="I15" s="108">
        <v>89.489067646000024</v>
      </c>
      <c r="J15" s="108">
        <v>0</v>
      </c>
      <c r="K15" s="108">
        <v>4.2307927560000005</v>
      </c>
      <c r="L15" s="108">
        <v>0</v>
      </c>
      <c r="M15" s="108">
        <v>0</v>
      </c>
      <c r="N15" s="108">
        <v>0</v>
      </c>
      <c r="O15" s="179">
        <f t="shared" si="0"/>
        <v>5668.0477192517865</v>
      </c>
      <c r="P15" s="179">
        <f t="shared" si="1"/>
        <v>3110.9551192517865</v>
      </c>
      <c r="Q15" s="155">
        <f t="shared" si="6"/>
        <v>39.898800000000001</v>
      </c>
      <c r="R15" s="148">
        <f t="shared" si="2"/>
        <v>566804.77192517871</v>
      </c>
      <c r="T15">
        <v>89.489067646000024</v>
      </c>
      <c r="U15" t="b">
        <f t="shared" si="3"/>
        <v>1</v>
      </c>
      <c r="V15" s="179">
        <f t="shared" si="4"/>
        <v>0</v>
      </c>
      <c r="X15">
        <v>4.2307927560000005</v>
      </c>
      <c r="Y15" t="b">
        <f t="shared" si="5"/>
        <v>1</v>
      </c>
    </row>
    <row r="16" spans="1:26" ht="29.25" customHeight="1" x14ac:dyDescent="0.4">
      <c r="A16" s="90"/>
      <c r="B16" s="132">
        <f t="shared" si="7"/>
        <v>44540</v>
      </c>
      <c r="C16" s="108">
        <v>14206.07</v>
      </c>
      <c r="D16" s="108">
        <v>2557.0925999999999</v>
      </c>
      <c r="E16" s="108">
        <v>4839.3732884630008</v>
      </c>
      <c r="F16" s="108">
        <v>0</v>
      </c>
      <c r="G16" s="108">
        <v>682.94731885300018</v>
      </c>
      <c r="H16" s="178">
        <v>3.0617517277857149</v>
      </c>
      <c r="I16" s="108">
        <v>88.91963070700001</v>
      </c>
      <c r="J16" s="108">
        <v>0</v>
      </c>
      <c r="K16" s="108">
        <v>5.7091506259999996</v>
      </c>
      <c r="L16" s="108">
        <v>0</v>
      </c>
      <c r="M16" s="108">
        <v>0</v>
      </c>
      <c r="N16" s="108">
        <v>0</v>
      </c>
      <c r="O16" s="179">
        <f t="shared" si="0"/>
        <v>5620.0111403767869</v>
      </c>
      <c r="P16" s="179">
        <f t="shared" si="1"/>
        <v>3062.918540376787</v>
      </c>
      <c r="Q16" s="155">
        <f t="shared" si="6"/>
        <v>39.560600000000001</v>
      </c>
      <c r="R16" s="148">
        <f t="shared" si="2"/>
        <v>562001.11403767869</v>
      </c>
      <c r="T16">
        <v>88.919630707000024</v>
      </c>
      <c r="U16" t="b">
        <f t="shared" si="3"/>
        <v>1</v>
      </c>
      <c r="V16" s="179">
        <f t="shared" si="4"/>
        <v>0</v>
      </c>
      <c r="X16">
        <v>5.7091506259999996</v>
      </c>
      <c r="Y16" t="b">
        <f t="shared" si="5"/>
        <v>1</v>
      </c>
    </row>
    <row r="17" spans="1:25" ht="29.25" customHeight="1" x14ac:dyDescent="0.4">
      <c r="A17" s="90"/>
      <c r="B17" s="132">
        <f t="shared" si="7"/>
        <v>44541</v>
      </c>
      <c r="C17" s="108">
        <v>14206.07</v>
      </c>
      <c r="D17" s="108">
        <v>2557.0925999999999</v>
      </c>
      <c r="E17" s="108">
        <v>4839.3658212380005</v>
      </c>
      <c r="F17" s="108">
        <v>0</v>
      </c>
      <c r="G17" s="108">
        <v>683.02381032600033</v>
      </c>
      <c r="H17" s="178">
        <v>3.0617517277857149</v>
      </c>
      <c r="I17" s="108">
        <v>98.964040807000018</v>
      </c>
      <c r="J17" s="108">
        <v>0</v>
      </c>
      <c r="K17" s="108">
        <v>6.0091506259999994</v>
      </c>
      <c r="L17" s="108">
        <v>0</v>
      </c>
      <c r="M17" s="108">
        <v>0</v>
      </c>
      <c r="N17" s="108">
        <v>0</v>
      </c>
      <c r="O17" s="179">
        <f t="shared" si="0"/>
        <v>5630.4245747247869</v>
      </c>
      <c r="P17" s="179">
        <f t="shared" si="1"/>
        <v>3073.331974724787</v>
      </c>
      <c r="Q17" s="155">
        <f t="shared" si="6"/>
        <v>39.633899999999997</v>
      </c>
      <c r="R17" s="148">
        <f t="shared" si="2"/>
        <v>563042.45747247874</v>
      </c>
      <c r="T17">
        <v>98.964040807000018</v>
      </c>
      <c r="U17" t="b">
        <f t="shared" si="3"/>
        <v>1</v>
      </c>
      <c r="V17" s="179">
        <f t="shared" si="4"/>
        <v>0</v>
      </c>
      <c r="X17">
        <v>6.0091506259999994</v>
      </c>
      <c r="Y17" t="b">
        <f t="shared" si="5"/>
        <v>1</v>
      </c>
    </row>
    <row r="18" spans="1:25" ht="29.25" customHeight="1" x14ac:dyDescent="0.4">
      <c r="A18" s="90"/>
      <c r="B18" s="132">
        <f t="shared" si="7"/>
        <v>44542</v>
      </c>
      <c r="C18" s="108">
        <v>14206.07</v>
      </c>
      <c r="D18" s="108">
        <v>2557.0925999999999</v>
      </c>
      <c r="E18" s="108">
        <v>4839.3583540119998</v>
      </c>
      <c r="F18" s="108">
        <v>0</v>
      </c>
      <c r="G18" s="108">
        <v>683.1003017999999</v>
      </c>
      <c r="H18" s="178">
        <v>3.0617517277857149</v>
      </c>
      <c r="I18" s="108">
        <v>98.512160807000015</v>
      </c>
      <c r="J18" s="108">
        <v>0</v>
      </c>
      <c r="K18" s="108">
        <v>6.0091506259999994</v>
      </c>
      <c r="L18" s="108">
        <v>0</v>
      </c>
      <c r="M18" s="108">
        <v>0</v>
      </c>
      <c r="N18" s="108">
        <v>0</v>
      </c>
      <c r="O18" s="179">
        <f t="shared" si="0"/>
        <v>5630.0417189727859</v>
      </c>
      <c r="P18" s="179">
        <f t="shared" si="1"/>
        <v>3072.949118972786</v>
      </c>
      <c r="Q18" s="155">
        <f t="shared" si="6"/>
        <v>39.6312</v>
      </c>
      <c r="R18" s="148">
        <f t="shared" si="2"/>
        <v>563004.17189727863</v>
      </c>
      <c r="T18">
        <v>98.512160807000029</v>
      </c>
      <c r="U18" t="b">
        <f t="shared" si="3"/>
        <v>1</v>
      </c>
      <c r="V18" s="179">
        <f t="shared" si="4"/>
        <v>0</v>
      </c>
      <c r="X18">
        <v>6.0091506259999994</v>
      </c>
      <c r="Y18" t="b">
        <f t="shared" si="5"/>
        <v>1</v>
      </c>
    </row>
    <row r="19" spans="1:25" ht="29.25" customHeight="1" x14ac:dyDescent="0.4">
      <c r="A19" s="90"/>
      <c r="B19" s="132">
        <f t="shared" si="7"/>
        <v>44543</v>
      </c>
      <c r="C19" s="108">
        <v>14206.07</v>
      </c>
      <c r="D19" s="108">
        <v>2557.0925999999999</v>
      </c>
      <c r="E19" s="108">
        <v>4875.1529417860002</v>
      </c>
      <c r="F19" s="108">
        <v>0</v>
      </c>
      <c r="G19" s="108">
        <v>683.68194733799976</v>
      </c>
      <c r="H19" s="178">
        <v>3.0617517277857149</v>
      </c>
      <c r="I19" s="108">
        <v>99.198489507000019</v>
      </c>
      <c r="J19" s="108">
        <v>0</v>
      </c>
      <c r="K19" s="108">
        <v>6.7978760260000008</v>
      </c>
      <c r="L19" s="108">
        <v>0</v>
      </c>
      <c r="M19" s="108">
        <v>0</v>
      </c>
      <c r="N19" s="108">
        <v>0</v>
      </c>
      <c r="O19" s="179">
        <f t="shared" si="0"/>
        <v>5667.8930063847865</v>
      </c>
      <c r="P19" s="179">
        <f t="shared" si="1"/>
        <v>3110.8004063847866</v>
      </c>
      <c r="Q19" s="155">
        <f t="shared" si="6"/>
        <v>39.8977</v>
      </c>
      <c r="R19" s="148">
        <f t="shared" si="2"/>
        <v>566789.3006384786</v>
      </c>
      <c r="T19">
        <v>99.198489507000033</v>
      </c>
      <c r="U19" t="b">
        <f t="shared" si="3"/>
        <v>1</v>
      </c>
      <c r="V19" s="179">
        <f t="shared" si="4"/>
        <v>0</v>
      </c>
      <c r="X19">
        <v>6.7978760260000008</v>
      </c>
      <c r="Y19" t="b">
        <f t="shared" si="5"/>
        <v>1</v>
      </c>
    </row>
    <row r="20" spans="1:25" ht="29.25" customHeight="1" x14ac:dyDescent="0.4">
      <c r="A20" s="90"/>
      <c r="B20" s="132">
        <f t="shared" si="7"/>
        <v>44544</v>
      </c>
      <c r="C20" s="108">
        <v>14206.07</v>
      </c>
      <c r="D20" s="108">
        <v>2557.0925999999999</v>
      </c>
      <c r="E20" s="108">
        <v>4885.1454745600004</v>
      </c>
      <c r="F20" s="108">
        <v>0</v>
      </c>
      <c r="G20" s="108">
        <v>683.77257804600004</v>
      </c>
      <c r="H20" s="178">
        <v>3.0617517277857149</v>
      </c>
      <c r="I20" s="108">
        <v>102.89907891700003</v>
      </c>
      <c r="J20" s="108">
        <v>0</v>
      </c>
      <c r="K20" s="108">
        <v>6.4711652260000001</v>
      </c>
      <c r="L20" s="108">
        <v>0</v>
      </c>
      <c r="M20" s="108">
        <v>0</v>
      </c>
      <c r="N20" s="108">
        <v>0</v>
      </c>
      <c r="O20" s="179">
        <f t="shared" si="0"/>
        <v>5681.3500484767874</v>
      </c>
      <c r="P20" s="179">
        <f t="shared" si="1"/>
        <v>3124.2574484767874</v>
      </c>
      <c r="Q20" s="155">
        <f t="shared" si="6"/>
        <v>39.992400000000004</v>
      </c>
      <c r="R20" s="148">
        <f t="shared" si="2"/>
        <v>568135.00484767871</v>
      </c>
      <c r="T20">
        <v>102.89907891700003</v>
      </c>
      <c r="U20" t="b">
        <f t="shared" si="3"/>
        <v>1</v>
      </c>
      <c r="V20" s="179">
        <f t="shared" si="4"/>
        <v>0</v>
      </c>
      <c r="X20">
        <v>6.4711652260000001</v>
      </c>
      <c r="Y20" t="b">
        <f t="shared" si="5"/>
        <v>1</v>
      </c>
    </row>
    <row r="21" spans="1:25" ht="29.25" customHeight="1" x14ac:dyDescent="0.4">
      <c r="A21" s="90"/>
      <c r="B21" s="132">
        <f t="shared" si="7"/>
        <v>44545</v>
      </c>
      <c r="C21" s="108">
        <v>14206.07</v>
      </c>
      <c r="D21" s="108">
        <v>2557.0925999999999</v>
      </c>
      <c r="E21" s="108">
        <v>4825.1380073339997</v>
      </c>
      <c r="F21" s="108">
        <v>0</v>
      </c>
      <c r="G21" s="108">
        <v>685.98642712900016</v>
      </c>
      <c r="H21" s="178">
        <v>3.0617517277857149</v>
      </c>
      <c r="I21" s="108">
        <v>100.57646310300002</v>
      </c>
      <c r="J21" s="108">
        <v>0</v>
      </c>
      <c r="K21" s="108">
        <v>11.956799565999999</v>
      </c>
      <c r="L21" s="108">
        <v>0</v>
      </c>
      <c r="M21" s="108">
        <v>0</v>
      </c>
      <c r="N21" s="108">
        <v>0</v>
      </c>
      <c r="O21" s="179">
        <f t="shared" si="0"/>
        <v>5626.7194488597852</v>
      </c>
      <c r="P21" s="179">
        <f t="shared" si="1"/>
        <v>3069.6268488597852</v>
      </c>
      <c r="Q21" s="155">
        <f t="shared" si="6"/>
        <v>39.607900000000001</v>
      </c>
      <c r="R21" s="148">
        <f t="shared" si="2"/>
        <v>562671.94488597859</v>
      </c>
      <c r="T21">
        <v>100.57646310300002</v>
      </c>
      <c r="U21" t="b">
        <f t="shared" si="3"/>
        <v>1</v>
      </c>
      <c r="V21" s="179">
        <f t="shared" si="4"/>
        <v>0</v>
      </c>
      <c r="X21">
        <v>11.956799565999999</v>
      </c>
      <c r="Y21" t="b">
        <f t="shared" si="5"/>
        <v>1</v>
      </c>
    </row>
    <row r="22" spans="1:25" ht="29.25" customHeight="1" x14ac:dyDescent="0.4">
      <c r="A22" s="90"/>
      <c r="B22" s="132">
        <f t="shared" si="7"/>
        <v>44546</v>
      </c>
      <c r="C22" s="108">
        <v>14206.07</v>
      </c>
      <c r="D22" s="108">
        <v>2557.0925999999999</v>
      </c>
      <c r="E22" s="108">
        <v>4797.8589590150004</v>
      </c>
      <c r="F22" s="108">
        <v>0</v>
      </c>
      <c r="G22" s="108">
        <v>741.13616141699993</v>
      </c>
      <c r="H22" s="178">
        <v>3.0617517277857149</v>
      </c>
      <c r="I22" s="108">
        <v>100.06559120300003</v>
      </c>
      <c r="J22" s="108">
        <v>0</v>
      </c>
      <c r="K22" s="108">
        <v>1.9799566000000001E-2</v>
      </c>
      <c r="L22" s="108">
        <v>0</v>
      </c>
      <c r="M22" s="108">
        <v>0</v>
      </c>
      <c r="N22" s="108">
        <v>0</v>
      </c>
      <c r="O22" s="179">
        <f t="shared" si="0"/>
        <v>5642.1422629287863</v>
      </c>
      <c r="P22" s="179">
        <f t="shared" si="1"/>
        <v>3085.0496629287863</v>
      </c>
      <c r="Q22" s="155">
        <f t="shared" si="6"/>
        <v>39.7164</v>
      </c>
      <c r="R22" s="148">
        <f t="shared" si="2"/>
        <v>564214.22629287862</v>
      </c>
      <c r="T22">
        <v>100.06559120300003</v>
      </c>
      <c r="U22" t="b">
        <f t="shared" si="3"/>
        <v>1</v>
      </c>
      <c r="V22" s="179">
        <f t="shared" si="4"/>
        <v>0</v>
      </c>
      <c r="X22">
        <v>1.9799566000000001E-2</v>
      </c>
      <c r="Y22" t="b">
        <f t="shared" si="5"/>
        <v>1</v>
      </c>
    </row>
    <row r="23" spans="1:25" ht="29.25" customHeight="1" x14ac:dyDescent="0.4">
      <c r="A23" s="90"/>
      <c r="B23" s="132">
        <f t="shared" si="7"/>
        <v>44547</v>
      </c>
      <c r="C23" s="108">
        <v>14206.07</v>
      </c>
      <c r="D23" s="108">
        <v>2557.0925999999999</v>
      </c>
      <c r="E23" s="108">
        <v>4275.0909006840011</v>
      </c>
      <c r="F23" s="108">
        <v>0</v>
      </c>
      <c r="G23" s="108">
        <v>1181.0090217389998</v>
      </c>
      <c r="H23" s="178">
        <v>3.0617517277857149</v>
      </c>
      <c r="I23" s="108">
        <v>104.52333590300002</v>
      </c>
      <c r="J23" s="108">
        <v>0</v>
      </c>
      <c r="K23" s="108">
        <v>1.9799566000000001E-2</v>
      </c>
      <c r="L23" s="108">
        <v>0</v>
      </c>
      <c r="M23" s="108">
        <v>0</v>
      </c>
      <c r="N23" s="108">
        <v>0</v>
      </c>
      <c r="O23" s="179">
        <f t="shared" si="0"/>
        <v>5563.7048096197868</v>
      </c>
      <c r="P23" s="179">
        <f t="shared" si="1"/>
        <v>3006.6122096197869</v>
      </c>
      <c r="Q23" s="155">
        <f t="shared" si="6"/>
        <v>39.164299999999997</v>
      </c>
      <c r="R23" s="148">
        <f t="shared" si="2"/>
        <v>556370.48096197867</v>
      </c>
      <c r="T23">
        <v>104.52333590300002</v>
      </c>
      <c r="U23" t="b">
        <f t="shared" si="3"/>
        <v>1</v>
      </c>
      <c r="V23" s="179">
        <f t="shared" si="4"/>
        <v>0</v>
      </c>
      <c r="X23">
        <v>1.9799566000000001E-2</v>
      </c>
      <c r="Y23" t="b">
        <f t="shared" si="5"/>
        <v>1</v>
      </c>
    </row>
    <row r="24" spans="1:25" ht="29.25" customHeight="1" x14ac:dyDescent="0.4">
      <c r="A24" s="90"/>
      <c r="B24" s="132" t="s">
        <v>4</v>
      </c>
      <c r="C24" s="108">
        <v>0</v>
      </c>
      <c r="D24" s="108">
        <f>SUM(D10:D23)</f>
        <v>35799.296400000007</v>
      </c>
      <c r="E24" s="108">
        <f>SUM(E10:E23)</f>
        <v>67587.802603913005</v>
      </c>
      <c r="F24" s="108">
        <f>SUM(F10:F23)</f>
        <v>0</v>
      </c>
      <c r="G24" s="108">
        <f>SUM(G10:G23)</f>
        <v>10856.595624467001</v>
      </c>
      <c r="H24" s="108">
        <f>SUM(H10:H23)</f>
        <v>42.864524189000001</v>
      </c>
      <c r="I24" s="108">
        <f t="shared" ref="I24:O24" si="8">SUM(I10:I23)</f>
        <v>1293.6970066300003</v>
      </c>
      <c r="J24" s="108">
        <f t="shared" si="8"/>
        <v>0</v>
      </c>
      <c r="K24" s="108">
        <f t="shared" si="8"/>
        <v>73.392346914000001</v>
      </c>
      <c r="L24" s="108">
        <f t="shared" si="8"/>
        <v>0</v>
      </c>
      <c r="M24" s="108">
        <f t="shared" si="8"/>
        <v>0</v>
      </c>
      <c r="N24" s="108">
        <f t="shared" si="8"/>
        <v>0</v>
      </c>
      <c r="O24" s="179">
        <f t="shared" si="8"/>
        <v>79854.352106113001</v>
      </c>
      <c r="P24" s="179">
        <f>SUM(P10:P23)</f>
        <v>44055.055706113017</v>
      </c>
      <c r="Q24" s="155"/>
    </row>
    <row r="25" spans="1:25" ht="29.25" customHeight="1" x14ac:dyDescent="0.4">
      <c r="A25" s="90"/>
      <c r="B25" s="132" t="s">
        <v>3</v>
      </c>
      <c r="C25" s="108">
        <v>0</v>
      </c>
      <c r="D25" s="108">
        <f>AVERAGE(D10:D23)</f>
        <v>2557.0926000000004</v>
      </c>
      <c r="E25" s="108">
        <f t="shared" ref="E25:P25" si="9">AVERAGE(E10:E23)</f>
        <v>4827.7001859937864</v>
      </c>
      <c r="F25" s="108">
        <f t="shared" si="9"/>
        <v>0</v>
      </c>
      <c r="G25" s="108">
        <f t="shared" si="9"/>
        <v>775.47111603335725</v>
      </c>
      <c r="H25" s="108">
        <f t="shared" si="9"/>
        <v>3.0617517277857145</v>
      </c>
      <c r="I25" s="108">
        <f t="shared" si="9"/>
        <v>92.406929045000012</v>
      </c>
      <c r="J25" s="108">
        <f t="shared" si="9"/>
        <v>0</v>
      </c>
      <c r="K25" s="108">
        <f t="shared" si="9"/>
        <v>5.2423104938571425</v>
      </c>
      <c r="L25" s="108">
        <f t="shared" si="9"/>
        <v>0</v>
      </c>
      <c r="M25" s="108">
        <f t="shared" si="9"/>
        <v>0</v>
      </c>
      <c r="N25" s="108">
        <f t="shared" si="9"/>
        <v>0</v>
      </c>
      <c r="O25" s="180">
        <f t="shared" si="9"/>
        <v>5703.8822932937856</v>
      </c>
      <c r="P25" s="180">
        <f t="shared" si="9"/>
        <v>3146.789693293787</v>
      </c>
      <c r="Q25" s="155"/>
    </row>
    <row r="26" spans="1:25" x14ac:dyDescent="0.4">
      <c r="B26" s="2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56"/>
    </row>
    <row r="27" spans="1:25" x14ac:dyDescent="0.4">
      <c r="B27" s="5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56"/>
    </row>
    <row r="28" spans="1:25" ht="27" thickBot="1" x14ac:dyDescent="0.45">
      <c r="B28" s="5" t="s">
        <v>6</v>
      </c>
      <c r="C28" s="1"/>
      <c r="D28" s="1"/>
      <c r="E28" s="1"/>
      <c r="F28" s="1"/>
      <c r="G28" s="1"/>
      <c r="H28" s="1"/>
      <c r="I28" s="1"/>
      <c r="J28" s="1"/>
      <c r="K28" s="189" t="s">
        <v>225</v>
      </c>
      <c r="L28" s="189" t="s">
        <v>224</v>
      </c>
      <c r="M28" s="1"/>
      <c r="N28" s="1"/>
      <c r="O28" s="1"/>
      <c r="P28" s="1"/>
      <c r="Q28" s="156"/>
    </row>
    <row r="29" spans="1:25" ht="27" thickBot="1" x14ac:dyDescent="0.45">
      <c r="B29" s="5" t="s">
        <v>7</v>
      </c>
      <c r="C29" s="1"/>
      <c r="D29" s="1"/>
      <c r="E29" s="1"/>
      <c r="F29" s="1"/>
      <c r="G29" s="1"/>
      <c r="H29" s="1"/>
      <c r="I29" s="1"/>
      <c r="J29" s="1"/>
      <c r="K29" s="185">
        <v>896870935.5</v>
      </c>
      <c r="L29" s="190">
        <v>64711652.259999998</v>
      </c>
      <c r="M29" s="1"/>
      <c r="N29" s="1"/>
      <c r="O29" s="1"/>
      <c r="P29" s="1"/>
      <c r="Q29" s="156"/>
    </row>
    <row r="30" spans="1:25" x14ac:dyDescent="0.4">
      <c r="B30" s="5"/>
      <c r="C30" s="1"/>
      <c r="D30" s="1"/>
      <c r="E30" s="1"/>
      <c r="F30" s="1"/>
      <c r="G30" s="1"/>
      <c r="H30" s="1"/>
      <c r="I30" s="1"/>
      <c r="J30" s="1"/>
      <c r="K30" s="186">
        <v>91836100</v>
      </c>
      <c r="L30" s="244"/>
      <c r="M30" s="1"/>
      <c r="N30" s="22" t="s">
        <v>35</v>
      </c>
      <c r="O30" s="22"/>
      <c r="P30" s="22"/>
      <c r="Q30" s="156"/>
    </row>
    <row r="31" spans="1:25" x14ac:dyDescent="0.4">
      <c r="B31" s="5"/>
      <c r="C31" s="1"/>
      <c r="D31" s="74"/>
      <c r="E31" s="1"/>
      <c r="F31" s="1"/>
      <c r="G31" s="5"/>
      <c r="H31" s="192"/>
      <c r="I31" s="22"/>
      <c r="J31" s="22"/>
      <c r="K31" s="186">
        <v>102030</v>
      </c>
      <c r="L31" s="244"/>
      <c r="M31" s="22"/>
      <c r="N31" s="22"/>
      <c r="O31" s="22"/>
      <c r="P31" s="22"/>
      <c r="Q31" s="156"/>
    </row>
    <row r="32" spans="1:25" ht="27" thickBot="1" x14ac:dyDescent="0.45">
      <c r="B32" s="5"/>
      <c r="C32" s="1"/>
      <c r="D32" s="74"/>
      <c r="E32" s="1"/>
      <c r="F32" s="1"/>
      <c r="G32" s="5"/>
      <c r="H32" s="194"/>
      <c r="I32" s="22"/>
      <c r="J32" s="22"/>
      <c r="K32" s="187">
        <v>56424411.990000002</v>
      </c>
      <c r="L32" s="245"/>
      <c r="M32" s="22"/>
      <c r="N32" s="22"/>
      <c r="O32" s="22"/>
      <c r="P32" s="22"/>
      <c r="Q32" s="156"/>
    </row>
    <row r="33" spans="2:16" ht="27" thickBot="1" x14ac:dyDescent="0.45">
      <c r="B33" s="5"/>
      <c r="C33" s="1"/>
      <c r="D33" s="1"/>
      <c r="E33" s="1"/>
      <c r="F33" s="1"/>
      <c r="G33" s="5"/>
      <c r="H33" s="194"/>
      <c r="I33" s="242" t="s">
        <v>230</v>
      </c>
      <c r="J33" s="243"/>
      <c r="K33" s="184">
        <f>SUM(K29:K32)</f>
        <v>1045233477.49</v>
      </c>
      <c r="L33" s="184">
        <f>SUM(L29:L32)</f>
        <v>64711652.259999998</v>
      </c>
      <c r="M33" s="22"/>
      <c r="N33" s="22"/>
      <c r="O33" s="22"/>
      <c r="P33" s="22"/>
    </row>
    <row r="34" spans="2:16" ht="27" thickTop="1" x14ac:dyDescent="0.4">
      <c r="B34" s="5" t="s">
        <v>41</v>
      </c>
      <c r="C34" s="1"/>
      <c r="D34" s="1"/>
      <c r="E34" s="1"/>
      <c r="F34" s="1"/>
      <c r="G34" s="5"/>
      <c r="H34" s="194"/>
      <c r="I34" s="242" t="s">
        <v>231</v>
      </c>
      <c r="J34" s="243"/>
      <c r="K34" s="188">
        <f>K33/10^7</f>
        <v>104.523347749</v>
      </c>
      <c r="L34" s="188">
        <f>L33/10^7</f>
        <v>6.4711652260000001</v>
      </c>
      <c r="M34" s="22"/>
      <c r="N34" s="22"/>
      <c r="O34" s="22"/>
      <c r="P34" s="22"/>
    </row>
    <row r="35" spans="2:16" x14ac:dyDescent="0.4">
      <c r="B35" s="5" t="s">
        <v>8</v>
      </c>
      <c r="G35" s="14"/>
      <c r="H35" s="194"/>
      <c r="N35" s="22" t="s">
        <v>10</v>
      </c>
    </row>
    <row r="36" spans="2:16" x14ac:dyDescent="0.4">
      <c r="B36" s="14"/>
      <c r="G36" s="14"/>
      <c r="H36" s="193"/>
    </row>
    <row r="37" spans="2:16" x14ac:dyDescent="0.4">
      <c r="B37" s="14"/>
      <c r="G37" s="14"/>
      <c r="H37" s="193"/>
    </row>
    <row r="38" spans="2:16" x14ac:dyDescent="0.4">
      <c r="B38" s="14"/>
      <c r="H38" s="88"/>
      <c r="I38" s="88"/>
      <c r="K38" s="88"/>
    </row>
    <row r="39" spans="2:16" x14ac:dyDescent="0.4">
      <c r="H39" s="88"/>
      <c r="I39" s="88"/>
      <c r="K39" s="88"/>
    </row>
    <row r="40" spans="2:16" x14ac:dyDescent="0.4">
      <c r="H40" s="88"/>
      <c r="I40" s="88"/>
      <c r="K40" s="88"/>
    </row>
    <row r="41" spans="2:16" x14ac:dyDescent="0.4">
      <c r="H41" s="88"/>
      <c r="I41" s="88"/>
      <c r="K41" s="88"/>
    </row>
    <row r="44" spans="2:16" x14ac:dyDescent="0.4">
      <c r="K44" s="88"/>
    </row>
  </sheetData>
  <mergeCells count="3">
    <mergeCell ref="L30:L32"/>
    <mergeCell ref="I33:J33"/>
    <mergeCell ref="I34:J3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118</vt:i4>
      </vt:variant>
      <vt:variant>
        <vt:lpstr>Named Ranges</vt:lpstr>
      </vt:variant>
      <vt:variant>
        <vt:i4>24</vt:i4>
      </vt:variant>
    </vt:vector>
  </HeadingPairs>
  <TitlesOfParts>
    <vt:vector size="142" baseType="lpstr">
      <vt:lpstr>Format</vt:lpstr>
      <vt:lpstr>30-03-2018</vt:lpstr>
      <vt:lpstr>13-04-2018</vt:lpstr>
      <vt:lpstr>27-04-2018</vt:lpstr>
      <vt:lpstr>11-05-2018</vt:lpstr>
      <vt:lpstr>25-05-2018 </vt:lpstr>
      <vt:lpstr>08-06-2018 </vt:lpstr>
      <vt:lpstr>22-06-2018  </vt:lpstr>
      <vt:lpstr>06-07-2018 </vt:lpstr>
      <vt:lpstr>20-07-2018 </vt:lpstr>
      <vt:lpstr>03-08-2018</vt:lpstr>
      <vt:lpstr>17-08-2018 </vt:lpstr>
      <vt:lpstr>31-08-2018  </vt:lpstr>
      <vt:lpstr>14-09-2018</vt:lpstr>
      <vt:lpstr>28-09-2018</vt:lpstr>
      <vt:lpstr>12-10-2018</vt:lpstr>
      <vt:lpstr>26-10-2018</vt:lpstr>
      <vt:lpstr>09-11-2018 </vt:lpstr>
      <vt:lpstr>23-11-2018</vt:lpstr>
      <vt:lpstr>07-12-2018</vt:lpstr>
      <vt:lpstr>21-12-2018</vt:lpstr>
      <vt:lpstr>04-01-2019</vt:lpstr>
      <vt:lpstr>18-01-2019 </vt:lpstr>
      <vt:lpstr>01-02-2019</vt:lpstr>
      <vt:lpstr>15-02-2019</vt:lpstr>
      <vt:lpstr>01-03-2019</vt:lpstr>
      <vt:lpstr>15-03-2019</vt:lpstr>
      <vt:lpstr>29-03-2019</vt:lpstr>
      <vt:lpstr>12-04-2019</vt:lpstr>
      <vt:lpstr>26-04-2019</vt:lpstr>
      <vt:lpstr>10-05-2019</vt:lpstr>
      <vt:lpstr>24-05-2019</vt:lpstr>
      <vt:lpstr>07-06-2019</vt:lpstr>
      <vt:lpstr>21-06-2019</vt:lpstr>
      <vt:lpstr>05-07-19</vt:lpstr>
      <vt:lpstr>19-07-19</vt:lpstr>
      <vt:lpstr>02-08-19</vt:lpstr>
      <vt:lpstr>16-08-19</vt:lpstr>
      <vt:lpstr>30-08-19</vt:lpstr>
      <vt:lpstr>13-09-19</vt:lpstr>
      <vt:lpstr>27-09-19</vt:lpstr>
      <vt:lpstr>11-10-19</vt:lpstr>
      <vt:lpstr>25-10-19</vt:lpstr>
      <vt:lpstr>08-11-19</vt:lpstr>
      <vt:lpstr>22-11-19</vt:lpstr>
      <vt:lpstr>6-12-19</vt:lpstr>
      <vt:lpstr>20-12-19</vt:lpstr>
      <vt:lpstr>03-01-20</vt:lpstr>
      <vt:lpstr>17-01-20</vt:lpstr>
      <vt:lpstr>310120</vt:lpstr>
      <vt:lpstr>140220</vt:lpstr>
      <vt:lpstr>280220</vt:lpstr>
      <vt:lpstr>130320</vt:lpstr>
      <vt:lpstr>270320</vt:lpstr>
      <vt:lpstr>100420</vt:lpstr>
      <vt:lpstr>240420</vt:lpstr>
      <vt:lpstr>080520</vt:lpstr>
      <vt:lpstr>220520</vt:lpstr>
      <vt:lpstr>050620</vt:lpstr>
      <vt:lpstr>190620</vt:lpstr>
      <vt:lpstr>030720</vt:lpstr>
      <vt:lpstr>170720</vt:lpstr>
      <vt:lpstr>310720</vt:lpstr>
      <vt:lpstr>140820</vt:lpstr>
      <vt:lpstr>280820</vt:lpstr>
      <vt:lpstr>110920</vt:lpstr>
      <vt:lpstr>25092020</vt:lpstr>
      <vt:lpstr>09102020</vt:lpstr>
      <vt:lpstr>23102020</vt:lpstr>
      <vt:lpstr>06112020</vt:lpstr>
      <vt:lpstr>20112020</vt:lpstr>
      <vt:lpstr>04122020</vt:lpstr>
      <vt:lpstr>18122020</vt:lpstr>
      <vt:lpstr>01012021</vt:lpstr>
      <vt:lpstr>15012021</vt:lpstr>
      <vt:lpstr>29012021</vt:lpstr>
      <vt:lpstr>12022021</vt:lpstr>
      <vt:lpstr>26022021</vt:lpstr>
      <vt:lpstr>12032021</vt:lpstr>
      <vt:lpstr>26032021</vt:lpstr>
      <vt:lpstr>09042021</vt:lpstr>
      <vt:lpstr>230421</vt:lpstr>
      <vt:lpstr>070521</vt:lpstr>
      <vt:lpstr>21052021</vt:lpstr>
      <vt:lpstr>04062021</vt:lpstr>
      <vt:lpstr>18062021</vt:lpstr>
      <vt:lpstr>02072021</vt:lpstr>
      <vt:lpstr>16072021</vt:lpstr>
      <vt:lpstr>30072021</vt:lpstr>
      <vt:lpstr>13082021</vt:lpstr>
      <vt:lpstr>27082021</vt:lpstr>
      <vt:lpstr>10092021</vt:lpstr>
      <vt:lpstr>24092021</vt:lpstr>
      <vt:lpstr>08102021</vt:lpstr>
      <vt:lpstr>22102021</vt:lpstr>
      <vt:lpstr>05112021</vt:lpstr>
      <vt:lpstr>19112021</vt:lpstr>
      <vt:lpstr>03122021</vt:lpstr>
      <vt:lpstr>17122021</vt:lpstr>
      <vt:lpstr>31122021</vt:lpstr>
      <vt:lpstr>14012022</vt:lpstr>
      <vt:lpstr>28012022</vt:lpstr>
      <vt:lpstr>11022022</vt:lpstr>
      <vt:lpstr>25022022</vt:lpstr>
      <vt:lpstr>11032022</vt:lpstr>
      <vt:lpstr>25032022</vt:lpstr>
      <vt:lpstr>08042022</vt:lpstr>
      <vt:lpstr>22042022</vt:lpstr>
      <vt:lpstr>06052022</vt:lpstr>
      <vt:lpstr>20052022</vt:lpstr>
      <vt:lpstr>03062022</vt:lpstr>
      <vt:lpstr>17062022</vt:lpstr>
      <vt:lpstr>01072022</vt:lpstr>
      <vt:lpstr>15072022</vt:lpstr>
      <vt:lpstr>29072022</vt:lpstr>
      <vt:lpstr>12082022</vt:lpstr>
      <vt:lpstr>26082022</vt:lpstr>
      <vt:lpstr>09092022</vt:lpstr>
      <vt:lpstr>'01-02-2019'!Print_Area</vt:lpstr>
      <vt:lpstr>'03-08-2018'!Print_Area</vt:lpstr>
      <vt:lpstr>'04-01-2019'!Print_Area</vt:lpstr>
      <vt:lpstr>'06-07-2018 '!Print_Area</vt:lpstr>
      <vt:lpstr>'07-12-2018'!Print_Area</vt:lpstr>
      <vt:lpstr>'08-06-2018 '!Print_Area</vt:lpstr>
      <vt:lpstr>'09-11-2018 '!Print_Area</vt:lpstr>
      <vt:lpstr>'11-05-2018'!Print_Area</vt:lpstr>
      <vt:lpstr>'12-10-2018'!Print_Area</vt:lpstr>
      <vt:lpstr>'13-04-2018'!Print_Area</vt:lpstr>
      <vt:lpstr>'14-09-2018'!Print_Area</vt:lpstr>
      <vt:lpstr>'17-08-2018 '!Print_Area</vt:lpstr>
      <vt:lpstr>'18-01-2019 '!Print_Area</vt:lpstr>
      <vt:lpstr>'20-07-2018 '!Print_Area</vt:lpstr>
      <vt:lpstr>'21-12-2018'!Print_Area</vt:lpstr>
      <vt:lpstr>'22-06-2018  '!Print_Area</vt:lpstr>
      <vt:lpstr>'23-11-2018'!Print_Area</vt:lpstr>
      <vt:lpstr>'25-05-2018 '!Print_Area</vt:lpstr>
      <vt:lpstr>'26-10-2018'!Print_Area</vt:lpstr>
      <vt:lpstr>'27-04-2018'!Print_Area</vt:lpstr>
      <vt:lpstr>'28-09-2018'!Print_Area</vt:lpstr>
      <vt:lpstr>'30-03-2018'!Print_Area</vt:lpstr>
      <vt:lpstr>'31-08-2018  '!Print_Area</vt:lpstr>
      <vt:lpstr>Format!Print_Area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user</dc:creator>
  <cp:lastModifiedBy>Suraj Omprakash Pandey</cp:lastModifiedBy>
  <cp:lastPrinted>2018-04-02T10:18:02Z</cp:lastPrinted>
  <dcterms:created xsi:type="dcterms:W3CDTF">2013-02-26T09:19:21Z</dcterms:created>
  <dcterms:modified xsi:type="dcterms:W3CDTF">2022-09-07T02:35:38Z</dcterms:modified>
</cp:coreProperties>
</file>