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a40c505c3828ba5/Desktop/Rutgers Bootcamp/Week 1/"/>
    </mc:Choice>
  </mc:AlternateContent>
  <xr:revisionPtr revIDLastSave="36" documentId="13_ncr:1_{D754642E-E684-4F4D-953B-1821B0424A6E}" xr6:coauthVersionLast="47" xr6:coauthVersionMax="47" xr10:uidLastSave="{B86FA7EA-E257-4946-A637-51A20B577E67}"/>
  <bookViews>
    <workbookView xWindow="28680" yWindow="-120" windowWidth="21840" windowHeight="13140" tabRatio="736" xr2:uid="{00000000-000D-0000-FFFF-FFFF00000000}"/>
  </bookViews>
  <sheets>
    <sheet name="Kickstarter" sheetId="1" r:id="rId1"/>
    <sheet name="Outcomes Based on Launch Date" sheetId="5" r:id="rId2"/>
    <sheet name="Outcomes Based on Goals" sheetId="9" r:id="rId3"/>
    <sheet name="Category Statistics" sheetId="2" r:id="rId4"/>
    <sheet name="Subcategory Statistics" sheetId="4" r:id="rId5"/>
    <sheet name="Edinburgh Research" sheetId="6" r:id="rId6"/>
  </sheets>
  <definedNames>
    <definedName name="_xlnm._FilterDatabase" localSheetId="0" hidden="1">Kickstarter!$R$1:$R$4115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2" i="9"/>
  <c r="D11" i="9"/>
  <c r="D10" i="9"/>
  <c r="D9" i="9"/>
  <c r="D8" i="9"/>
  <c r="D7" i="9"/>
  <c r="D5" i="9"/>
  <c r="D6" i="9"/>
  <c r="D4" i="9"/>
  <c r="D3" i="9"/>
  <c r="C13" i="9"/>
  <c r="C12" i="9"/>
  <c r="C11" i="9"/>
  <c r="C10" i="9"/>
  <c r="C9" i="9"/>
  <c r="C8" i="9"/>
  <c r="G8" i="9" s="1"/>
  <c r="C7" i="9"/>
  <c r="C6" i="9"/>
  <c r="C5" i="9"/>
  <c r="C4" i="9"/>
  <c r="C3" i="9"/>
  <c r="D2" i="9"/>
  <c r="C2" i="9"/>
  <c r="G2" i="9" s="1"/>
  <c r="B2" i="9"/>
  <c r="E2" i="9" s="1"/>
  <c r="B13" i="9"/>
  <c r="B12" i="9"/>
  <c r="B11" i="9"/>
  <c r="B10" i="9"/>
  <c r="B9" i="9"/>
  <c r="B8" i="9"/>
  <c r="E8" i="9" s="1"/>
  <c r="B7" i="9"/>
  <c r="E7" i="9" s="1"/>
  <c r="B6" i="9"/>
  <c r="E6" i="9" s="1"/>
  <c r="B5" i="9"/>
  <c r="B4" i="9"/>
  <c r="B3" i="9"/>
  <c r="D2" i="6"/>
  <c r="B6" i="6"/>
  <c r="D3" i="6"/>
  <c r="D4" i="6"/>
  <c r="D5" i="6"/>
  <c r="D6" i="6"/>
  <c r="C3" i="6"/>
  <c r="C4" i="6"/>
  <c r="C5" i="6"/>
  <c r="C6" i="6"/>
  <c r="C2" i="6"/>
  <c r="B3" i="6"/>
  <c r="B4" i="6"/>
  <c r="B5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5" i="9" l="1"/>
  <c r="H2" i="9"/>
  <c r="H7" i="9"/>
  <c r="H8" i="9"/>
  <c r="G12" i="9"/>
  <c r="G13" i="9"/>
  <c r="F12" i="9"/>
  <c r="G6" i="9"/>
  <c r="F13" i="9"/>
  <c r="G7" i="9"/>
  <c r="H12" i="9"/>
  <c r="H6" i="9"/>
  <c r="E13" i="9"/>
  <c r="H13" i="9" s="1"/>
  <c r="E5" i="9"/>
  <c r="G5" i="9" s="1"/>
  <c r="F8" i="9"/>
  <c r="E12" i="9"/>
  <c r="E4" i="9"/>
  <c r="G4" i="9" s="1"/>
  <c r="F7" i="9"/>
  <c r="E11" i="9"/>
  <c r="G11" i="9" s="1"/>
  <c r="E3" i="9"/>
  <c r="F3" i="9" s="1"/>
  <c r="F6" i="9"/>
  <c r="E10" i="9"/>
  <c r="F10" i="9" s="1"/>
  <c r="E9" i="9"/>
  <c r="H9" i="9" s="1"/>
  <c r="F2" i="9"/>
  <c r="H11" i="9" l="1"/>
  <c r="F11" i="9"/>
  <c r="G3" i="9"/>
  <c r="F5" i="9"/>
  <c r="H3" i="9"/>
  <c r="F9" i="9"/>
  <c r="G9" i="9"/>
  <c r="H4" i="9"/>
  <c r="F4" i="9"/>
  <c r="G10" i="9"/>
  <c r="H10" i="9"/>
</calcChain>
</file>

<file path=xl/sharedStrings.xml><?xml version="1.0" encoding="utf-8"?>
<sst xmlns="http://schemas.openxmlformats.org/spreadsheetml/2006/main" count="33011" uniqueCount="8407">
  <si>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</si>
  <si>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</si>
  <si>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</si>
  <si>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</si>
  <si>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</si>
  <si>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</si>
  <si>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</si>
  <si>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</si>
  <si>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</si>
  <si>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</si>
  <si>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</si>
  <si>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</si>
  <si>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</si>
  <si>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</si>
  <si>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</si>
  <si>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</si>
  <si>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</si>
  <si>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</si>
  <si>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</si>
  <si>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</si>
  <si>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</si>
  <si>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</si>
  <si>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</si>
  <si>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</si>
  <si>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</si>
  <si>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</si>
  <si>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</si>
  <si>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</si>
  <si>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</si>
  <si>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</si>
  <si>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</si>
  <si>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</si>
  <si>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</si>
  <si>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</si>
  <si>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</si>
  <si>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</si>
  <si>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</si>
  <si>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</si>
  <si>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</si>
  <si>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</si>
  <si>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</si>
  <si>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</si>
  <si>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</si>
  <si>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</si>
  <si>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</si>
  <si>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</si>
  <si>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</si>
  <si>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</si>
  <si>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</si>
  <si>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</si>
  <si>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</si>
  <si>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</si>
  <si>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</si>
  <si>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</si>
  <si>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</si>
  <si>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</si>
  <si>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</si>
  <si>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</si>
  <si>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</si>
  <si>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</si>
  <si>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</si>
  <si>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</si>
  <si>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</si>
  <si>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</si>
  <si>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</si>
  <si>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</si>
  <si>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</si>
  <si>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</si>
  <si>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</si>
  <si>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</si>
  <si>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</si>
  <si>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</si>
  <si>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</si>
  <si>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</si>
  <si>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</si>
  <si>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</si>
  <si>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</si>
  <si>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</si>
  <si>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</si>
  <si>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</si>
  <si>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</si>
  <si>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</si>
  <si>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</si>
  <si>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</si>
  <si>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</si>
  <si>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</si>
  <si>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</si>
  <si>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</si>
  <si>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</si>
  <si>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</si>
  <si>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</si>
  <si>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</si>
  <si>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</si>
  <si>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</si>
  <si>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</si>
  <si>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</si>
  <si>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</si>
  <si>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</si>
  <si>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</si>
  <si>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</si>
  <si>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</si>
  <si>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</si>
  <si>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</si>
  <si>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</si>
  <si>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</si>
  <si>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</si>
  <si>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</si>
  <si>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</si>
  <si>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</si>
  <si>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</si>
  <si>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</si>
  <si>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</si>
  <si>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</si>
  <si>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</si>
  <si>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</si>
  <si>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</si>
  <si>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</si>
  <si>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</si>
  <si>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</si>
  <si>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</si>
  <si>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</si>
  <si>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</si>
  <si>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</si>
  <si>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</si>
  <si>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</si>
  <si>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</si>
  <si>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</si>
  <si>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</si>
  <si>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</si>
  <si>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</si>
  <si>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</si>
  <si>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</si>
  <si>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</si>
  <si>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</si>
  <si>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</si>
  <si>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</si>
  <si>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</si>
  <si>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</si>
  <si>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</si>
  <si>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</si>
  <si>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</si>
  <si>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</si>
  <si>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</si>
  <si>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</si>
  <si>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</si>
  <si>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</si>
  <si>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</si>
  <si>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</si>
  <si>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</si>
  <si>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</si>
  <si>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</si>
  <si>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</si>
  <si>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</si>
  <si>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</si>
  <si>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</si>
  <si>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</si>
  <si>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</si>
  <si>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</si>
  <si>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</si>
  <si>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</si>
  <si>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</si>
  <si>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</si>
  <si>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</si>
  <si>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</si>
  <si>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</si>
  <si>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</si>
  <si>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</si>
  <si>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</si>
  <si>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</si>
  <si>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</si>
  <si>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</si>
  <si>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</si>
  <si>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</si>
  <si>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</si>
  <si>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</si>
  <si>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</si>
  <si>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</si>
  <si>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</si>
  <si>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</si>
  <si>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</si>
  <si>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</si>
  <si>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</si>
  <si>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</si>
  <si>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</si>
  <si>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</si>
  <si>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</si>
  <si>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</si>
  <si>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</si>
  <si>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</si>
  <si>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</si>
  <si>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</si>
  <si>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</si>
  <si>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</si>
  <si>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</si>
  <si>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</si>
  <si>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</si>
  <si>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</si>
  <si>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</si>
  <si>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</si>
  <si>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</si>
  <si>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</si>
  <si>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</si>
  <si>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</si>
  <si>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</si>
  <si>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</si>
  <si>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</si>
  <si>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</si>
  <si>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</si>
  <si>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</si>
  <si>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</si>
  <si>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</si>
  <si>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</si>
  <si>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</si>
  <si>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</si>
  <si>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</si>
  <si>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</si>
  <si>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</si>
  <si>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</si>
  <si>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</si>
  <si>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</si>
  <si>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</si>
  <si>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</si>
  <si>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</si>
  <si>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</si>
  <si>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</si>
  <si>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</si>
  <si>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</si>
  <si>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</si>
  <si>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</si>
  <si>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</si>
  <si>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</si>
  <si>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</si>
  <si>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</si>
  <si>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</si>
  <si>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</si>
  <si>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</si>
  <si>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</si>
  <si>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</si>
  <si>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</si>
  <si>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</si>
  <si>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</si>
  <si>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</si>
  <si>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</si>
  <si>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</si>
  <si>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</si>
  <si>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</si>
  <si>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</si>
  <si>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</si>
  <si>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</si>
  <si>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</si>
  <si>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</si>
  <si>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</si>
  <si>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</si>
  <si>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</si>
  <si>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</si>
  <si>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</si>
  <si>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</si>
  <si>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</si>
  <si>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</si>
  <si>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</si>
  <si>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</si>
  <si>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</si>
  <si>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</si>
  <si>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</si>
  <si>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</si>
  <si>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</si>
  <si>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</si>
  <si>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</si>
  <si>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</si>
  <si>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</si>
  <si>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</si>
  <si>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</si>
  <si>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</si>
  <si>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</si>
  <si>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</si>
  <si>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</si>
  <si>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</si>
  <si>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</si>
  <si>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</si>
  <si>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</si>
  <si>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</si>
  <si>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</si>
  <si>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</si>
  <si>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</si>
  <si>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</si>
  <si>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</si>
  <si>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</si>
  <si>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</si>
  <si>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</si>
  <si>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</si>
  <si>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</si>
  <si>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</si>
  <si>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</si>
  <si>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</si>
  <si>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</si>
  <si>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</si>
  <si>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</si>
  <si>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</si>
  <si>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</si>
  <si>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</si>
  <si>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</si>
  <si>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</si>
  <si>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</si>
  <si>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</si>
  <si>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</si>
  <si>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</si>
  <si>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</si>
  <si>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</si>
  <si>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</si>
  <si>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</si>
  <si>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</si>
  <si>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</si>
  <si>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</si>
  <si>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</si>
  <si>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</si>
  <si>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</si>
  <si>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</si>
  <si>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</si>
  <si>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</si>
  <si>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</si>
  <si>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</si>
  <si>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</si>
  <si>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</si>
  <si>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</si>
  <si>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</si>
  <si>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</si>
  <si>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</si>
  <si>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</si>
  <si>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</si>
  <si>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</si>
  <si>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</si>
  <si>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</si>
  <si>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</si>
  <si>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</si>
  <si>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</si>
  <si>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</si>
  <si>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</si>
  <si>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</si>
  <si>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</si>
  <si>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</si>
  <si>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</si>
  <si>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</si>
  <si>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</si>
  <si>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</si>
  <si>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</si>
  <si>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</si>
  <si>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</si>
  <si>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</si>
  <si>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</si>
  <si>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</si>
  <si>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</si>
  <si>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</si>
  <si>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</si>
  <si>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</si>
  <si>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</si>
  <si>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</si>
  <si>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</si>
  <si>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</si>
  <si>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</si>
  <si>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</si>
  <si>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</si>
  <si>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</si>
  <si>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</si>
  <si>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</si>
  <si>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</si>
  <si>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</si>
  <si>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</si>
  <si>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</si>
  <si>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</si>
  <si>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</si>
  <si>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</si>
  <si>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</si>
  <si>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</si>
  <si>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</si>
  <si>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</si>
  <si>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</si>
  <si>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</si>
  <si>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</si>
  <si>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</si>
  <si>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</si>
  <si>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</si>
  <si>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</si>
  <si>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</si>
  <si>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</si>
  <si>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</si>
  <si>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</si>
  <si>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</si>
  <si>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</si>
  <si>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</si>
  <si>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</si>
  <si>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</si>
  <si>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</si>
  <si>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</si>
  <si>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</si>
  <si>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</si>
  <si>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</si>
  <si>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</si>
  <si>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</si>
  <si>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</si>
  <si>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</si>
  <si>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</si>
  <si>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</si>
  <si>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</si>
  <si>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</si>
  <si>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</si>
  <si>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</si>
  <si>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</si>
  <si>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</si>
  <si>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</si>
  <si>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</si>
  <si>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</si>
  <si>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</si>
  <si>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</si>
  <si>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</si>
  <si>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</si>
  <si>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</si>
  <si>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</si>
  <si>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</si>
  <si>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</si>
  <si>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</si>
  <si>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</si>
  <si>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</si>
  <si>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</si>
  <si>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</si>
  <si>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</si>
  <si>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</si>
  <si>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</si>
  <si>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</si>
  <si>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</si>
  <si>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</si>
  <si>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</si>
  <si>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</si>
  <si>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</si>
  <si>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</si>
  <si>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</si>
  <si>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</si>
  <si>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</si>
  <si>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</si>
  <si>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</si>
  <si>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</si>
  <si>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</si>
  <si>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</si>
  <si>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</si>
  <si>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</si>
  <si>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</si>
  <si>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</si>
  <si>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</si>
  <si>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</si>
  <si>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</si>
  <si>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</si>
  <si>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</si>
  <si>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</si>
  <si>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</si>
  <si>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</si>
  <si>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</si>
  <si>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</si>
  <si>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</si>
  <si>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</si>
  <si>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</si>
  <si>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</si>
  <si>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</si>
  <si>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</si>
  <si>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</si>
  <si>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</si>
  <si>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</si>
  <si>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</si>
  <si>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</si>
  <si>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</si>
  <si>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</si>
  <si>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</si>
  <si>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</si>
  <si>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</si>
  <si>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</si>
  <si>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</si>
  <si>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</si>
  <si>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</si>
  <si>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</si>
  <si>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</si>
  <si>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</si>
  <si>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</si>
  <si>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</si>
  <si>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</si>
  <si>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</si>
  <si>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</si>
  <si>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</si>
  <si>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</si>
  <si>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</si>
  <si>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</si>
  <si>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</si>
  <si>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</si>
  <si>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</si>
  <si>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</si>
  <si>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</si>
  <si>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</si>
  <si>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</si>
  <si>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</si>
  <si>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</si>
  <si>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</si>
  <si>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</si>
  <si>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</si>
  <si>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</si>
  <si>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</si>
  <si>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</si>
  <si>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</si>
  <si>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</si>
  <si>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</si>
  <si>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</si>
  <si>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</si>
  <si>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</si>
  <si>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</si>
  <si>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</si>
  <si>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</si>
  <si>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</si>
  <si>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</si>
  <si>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</si>
  <si>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</si>
  <si>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</si>
  <si>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</si>
  <si>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</si>
  <si>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</si>
  <si>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</si>
  <si>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</si>
  <si>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</si>
  <si>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</si>
  <si>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</si>
  <si>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</si>
  <si>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</si>
  <si>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</si>
  <si>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</si>
  <si>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</si>
  <si>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</si>
  <si>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</si>
  <si>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</si>
  <si>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</si>
  <si>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</si>
  <si>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</si>
  <si>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</si>
  <si>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</si>
  <si>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</si>
  <si>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</si>
  <si>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</si>
  <si>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</si>
  <si>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</si>
  <si>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</si>
  <si>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</si>
  <si>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</si>
  <si>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</si>
  <si>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</si>
  <si>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</si>
  <si>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</si>
  <si>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</si>
  <si>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</si>
  <si>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</si>
  <si>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</si>
  <si>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</si>
  <si>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</si>
  <si>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</si>
  <si>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</si>
  <si>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</si>
  <si>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</si>
  <si>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</si>
  <si>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</si>
  <si>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</si>
  <si>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</si>
  <si>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</si>
  <si>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</si>
  <si>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</si>
  <si>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</si>
  <si>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</si>
  <si>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</si>
  <si>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</si>
  <si>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</si>
  <si>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</si>
  <si>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</si>
  <si>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</si>
  <si>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</si>
  <si>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</si>
  <si>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</si>
  <si>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</si>
  <si>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</si>
  <si>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</si>
  <si>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</si>
  <si>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</si>
  <si>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</si>
  <si>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</si>
  <si>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</si>
  <si>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</si>
  <si>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</si>
  <si>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</si>
  <si>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</si>
  <si>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</si>
  <si>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</si>
  <si>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</si>
  <si>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</si>
  <si>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</si>
  <si>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</si>
  <si>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</si>
  <si>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</si>
  <si>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</si>
  <si>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</si>
  <si>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</si>
  <si>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</si>
  <si>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</si>
  <si>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</si>
  <si>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</si>
  <si>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</si>
  <si>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</si>
  <si>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</si>
  <si>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</si>
  <si>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</si>
  <si>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</si>
  <si>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</si>
  <si>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</si>
  <si>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</si>
  <si>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</si>
  <si>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</si>
  <si>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</si>
  <si>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</si>
  <si>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</si>
  <si>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</si>
  <si>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</si>
  <si>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</si>
  <si>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</si>
  <si>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</si>
  <si>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</si>
  <si>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</si>
  <si>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</si>
  <si>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</si>
  <si>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</si>
  <si>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</si>
  <si>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</si>
  <si>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</si>
  <si>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</si>
  <si>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</si>
  <si>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</si>
  <si>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</si>
  <si>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</si>
  <si>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</si>
  <si>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</si>
  <si>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</si>
  <si>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</si>
  <si>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</si>
  <si>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</si>
  <si>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</si>
  <si>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</si>
  <si>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</si>
  <si>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</si>
  <si>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</si>
  <si>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</si>
  <si>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</si>
  <si>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</si>
  <si>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</si>
  <si>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</si>
  <si>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</si>
  <si>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</si>
  <si>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</si>
  <si>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</si>
  <si>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</si>
  <si>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</si>
  <si>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</si>
  <si>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</si>
  <si>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</si>
  <si>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</si>
  <si>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</si>
  <si>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</si>
  <si>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</si>
  <si>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</si>
  <si>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</si>
  <si>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</si>
  <si>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</si>
  <si>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</si>
  <si>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</si>
  <si>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</si>
  <si>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</si>
  <si>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</si>
  <si>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</si>
  <si>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</si>
  <si>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</si>
  <si>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</si>
  <si>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</si>
  <si>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</si>
  <si>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</si>
  <si>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</si>
  <si>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</si>
  <si>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</si>
  <si>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</si>
  <si>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</si>
  <si>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</si>
  <si>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</si>
  <si>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</si>
  <si>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</si>
  <si>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</si>
  <si>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</si>
  <si>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</si>
  <si>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</si>
  <si>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</si>
  <si>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</si>
  <si>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</si>
  <si>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</si>
  <si>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</si>
  <si>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</si>
  <si>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</si>
  <si>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</si>
  <si>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</si>
  <si>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</si>
  <si>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</si>
  <si>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</si>
  <si>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</si>
  <si>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</si>
  <si>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</si>
  <si>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</si>
  <si>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</si>
  <si>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</si>
  <si>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</si>
  <si>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</si>
  <si>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</si>
  <si>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</si>
  <si>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</si>
  <si>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</si>
  <si>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</si>
  <si>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</si>
  <si>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</si>
  <si>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</si>
  <si>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</si>
  <si>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</si>
  <si>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</si>
  <si>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</si>
  <si>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</si>
  <si>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</si>
  <si>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</si>
  <si>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</si>
  <si>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</si>
  <si>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</si>
  <si>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</si>
  <si>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</si>
  <si>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</si>
  <si>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</si>
  <si>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</si>
  <si>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</si>
  <si>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</si>
  <si>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</si>
  <si>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</si>
  <si>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</si>
  <si>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</si>
  <si>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</si>
  <si>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</si>
  <si>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</si>
  <si>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</si>
  <si>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</si>
  <si>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</si>
  <si>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</si>
  <si>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</si>
  <si>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</si>
  <si>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</si>
  <si>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</si>
  <si>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</si>
  <si>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</si>
  <si>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</si>
  <si>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</si>
  <si>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</si>
  <si>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</si>
  <si>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</si>
  <si>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</si>
  <si>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</si>
  <si>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</si>
  <si>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</si>
  <si>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</si>
  <si>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</si>
  <si>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</si>
  <si>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</si>
  <si>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</si>
  <si>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</si>
  <si>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</si>
  <si>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</si>
  <si>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</si>
  <si>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</si>
  <si>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</si>
  <si>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</si>
  <si>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</si>
  <si>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</si>
  <si>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</si>
  <si>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</si>
  <si>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</si>
  <si>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</si>
  <si>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</si>
  <si>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</si>
  <si>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</si>
  <si>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</si>
  <si>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</si>
  <si>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</si>
  <si>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</si>
  <si>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</si>
  <si>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</si>
  <si>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</si>
  <si>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</si>
  <si>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</si>
  <si>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</si>
  <si>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</si>
  <si>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</si>
  <si>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</si>
  <si>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</si>
  <si>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</si>
  <si>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</si>
  <si>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</si>
  <si>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</si>
  <si>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</si>
  <si>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</si>
  <si>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</si>
  <si>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</si>
  <si>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</si>
  <si>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</si>
  <si>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</si>
  <si>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</si>
  <si>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</si>
  <si>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</si>
  <si>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</si>
  <si>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</si>
  <si>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</si>
  <si>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</si>
  <si>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</si>
  <si>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</si>
  <si>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</si>
  <si>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</si>
  <si>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</si>
  <si>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</si>
  <si>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</si>
  <si>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</si>
  <si>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</si>
  <si>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</si>
  <si>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</si>
  <si>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</si>
  <si>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</si>
  <si>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</si>
  <si>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</si>
  <si>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</si>
  <si>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</si>
  <si>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</si>
  <si>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</si>
  <si>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</si>
  <si>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</si>
  <si>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</si>
  <si>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</si>
  <si>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</si>
  <si>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</si>
  <si>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</si>
  <si>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</si>
  <si>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</si>
  <si>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</si>
  <si>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</si>
  <si>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</si>
  <si>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</si>
  <si>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</si>
  <si>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</si>
  <si>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</si>
  <si>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</si>
  <si>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</si>
  <si>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</si>
  <si>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</si>
  <si>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</si>
  <si>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</si>
  <si>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</si>
  <si>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</si>
  <si>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</si>
  <si>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</si>
  <si>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</si>
  <si>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</si>
  <si>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</si>
  <si>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</si>
  <si>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</si>
  <si>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</si>
  <si>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</si>
  <si>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</si>
  <si>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</si>
  <si>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</si>
  <si>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</si>
  <si>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</si>
  <si>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</si>
  <si>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</si>
  <si>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</si>
  <si>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</si>
  <si>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</si>
  <si>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</si>
  <si>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</si>
  <si>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</si>
  <si>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</si>
  <si>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</si>
  <si>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</si>
  <si>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</si>
  <si>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</si>
  <si>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</si>
  <si>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</si>
  <si>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</si>
  <si>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</si>
  <si>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</si>
  <si>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</si>
  <si>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</si>
  <si>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</si>
  <si>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</si>
  <si>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</si>
  <si>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</si>
  <si>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</si>
  <si>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</si>
  <si>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</si>
  <si>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</si>
  <si>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</si>
  <si>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</si>
  <si>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</si>
  <si>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</si>
  <si>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</si>
  <si>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</si>
  <si>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</si>
  <si>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</si>
  <si>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</si>
  <si>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</si>
  <si>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</si>
  <si>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</si>
  <si>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</si>
  <si>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</si>
  <si>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</si>
  <si>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</si>
  <si>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</si>
  <si>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</si>
  <si>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</si>
  <si>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</si>
  <si>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</si>
  <si>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</si>
  <si>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</si>
  <si>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</si>
  <si>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</si>
  <si>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</si>
  <si>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</si>
  <si>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</si>
  <si>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</si>
  <si>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</si>
  <si>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</si>
  <si>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</si>
  <si>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</si>
  <si>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</si>
  <si>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</si>
  <si>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</si>
  <si>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</si>
  <si>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</si>
  <si>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</si>
  <si>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</si>
  <si>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</si>
  <si>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</si>
  <si>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</si>
  <si>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</si>
  <si>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</si>
  <si>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</si>
  <si>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</si>
  <si>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</si>
  <si>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</si>
  <si>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</si>
  <si>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</si>
  <si>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</si>
  <si>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</si>
  <si>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</si>
  <si>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</si>
  <si>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</si>
  <si>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</si>
  <si>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</si>
  <si>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</si>
  <si>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</si>
  <si>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</si>
  <si>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</si>
  <si>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</si>
  <si>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</si>
  <si>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</si>
  <si>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</si>
  <si>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</si>
  <si>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</si>
  <si>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</si>
  <si>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</si>
  <si>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</si>
  <si>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</si>
  <si>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</si>
  <si>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</si>
  <si>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</si>
  <si>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</si>
  <si>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</si>
  <si>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</si>
  <si>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</si>
  <si>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</si>
  <si>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</si>
  <si>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</si>
  <si>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</si>
  <si>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</si>
  <si>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</si>
  <si>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</si>
  <si>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</si>
  <si>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</si>
  <si>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</si>
  <si>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</si>
  <si>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</si>
  <si>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</si>
  <si>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</si>
  <si>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</si>
  <si>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</si>
  <si>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</si>
  <si>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</si>
  <si>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</si>
  <si>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</si>
  <si>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</si>
  <si>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</si>
  <si>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</si>
  <si>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</si>
  <si>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</si>
  <si>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</si>
  <si>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</si>
  <si>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</si>
  <si>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</si>
  <si>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</si>
  <si>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</si>
  <si>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</si>
  <si>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</si>
  <si>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</si>
  <si>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</si>
  <si>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</si>
  <si>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</si>
  <si>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</si>
  <si>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</si>
  <si>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</si>
  <si>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</si>
  <si>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</si>
  <si>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</si>
  <si>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</si>
  <si>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</si>
  <si>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</si>
  <si>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</si>
  <si>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</si>
  <si>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</si>
  <si>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</si>
  <si>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</si>
  <si>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</si>
  <si>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</si>
  <si>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</si>
  <si>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</si>
  <si>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</si>
  <si>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</si>
  <si>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</si>
  <si>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</si>
  <si>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</si>
  <si>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</si>
  <si>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</si>
  <si>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</si>
  <si>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</si>
  <si>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</si>
  <si>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</si>
  <si>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</si>
  <si>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</si>
  <si>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</si>
  <si>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</si>
  <si>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</si>
  <si>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</si>
  <si>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</si>
  <si>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</si>
  <si>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</si>
  <si>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</si>
  <si>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</si>
  <si>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</si>
  <si>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</si>
  <si>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</si>
  <si>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</si>
  <si>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</si>
  <si>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</si>
  <si>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</si>
  <si>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</si>
  <si>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</si>
  <si>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</si>
  <si>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</si>
  <si>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</si>
  <si>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</si>
  <si>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</si>
  <si>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</si>
  <si>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</si>
  <si>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</si>
  <si>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</si>
  <si>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</si>
  <si>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</si>
  <si>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</si>
  <si>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</si>
  <si>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</si>
  <si>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</si>
  <si>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</si>
  <si>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</si>
  <si>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</si>
  <si>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</si>
  <si>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</si>
  <si>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</si>
  <si>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</si>
  <si>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</si>
  <si>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</si>
  <si>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</si>
  <si>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</si>
  <si>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</si>
  <si>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</si>
  <si>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</si>
  <si>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</si>
  <si>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</si>
  <si>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</si>
  <si>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</si>
  <si>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</si>
  <si>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</si>
  <si>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</si>
  <si>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</si>
  <si>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</si>
  <si>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</si>
  <si>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</si>
  <si>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</si>
  <si>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</si>
  <si>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</si>
  <si>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</si>
  <si>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</si>
  <si>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</si>
  <si>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</si>
  <si>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</si>
  <si>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</si>
  <si>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</si>
  <si>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</si>
  <si>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</si>
  <si>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</si>
  <si>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</si>
  <si>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</si>
  <si>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</si>
  <si>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</si>
  <si>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</si>
  <si>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</si>
  <si>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</si>
  <si>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</si>
  <si>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</si>
  <si>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</si>
  <si>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</si>
  <si>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</si>
  <si>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</si>
  <si>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</si>
  <si>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</si>
  <si>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</si>
  <si>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</si>
  <si>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</si>
  <si>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</si>
  <si>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</si>
  <si>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</si>
  <si>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</si>
  <si>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</si>
  <si>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</si>
  <si>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</si>
  <si>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</si>
  <si>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</si>
  <si>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</si>
  <si>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</si>
  <si>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</si>
  <si>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</si>
  <si>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</si>
  <si>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</si>
  <si>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</si>
  <si>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</si>
  <si>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</si>
  <si>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</si>
  <si>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</si>
  <si>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</si>
  <si>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</si>
  <si>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</si>
  <si>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</si>
  <si>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</si>
  <si>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</si>
  <si>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</si>
  <si>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</si>
  <si>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</si>
  <si>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</si>
  <si>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</si>
  <si>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</si>
  <si>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</si>
  <si>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</si>
  <si>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</si>
  <si>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</si>
  <si>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</si>
  <si>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</si>
  <si>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</si>
  <si>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</si>
  <si>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</si>
  <si>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</si>
  <si>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</si>
  <si>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</si>
  <si>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</si>
  <si>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</si>
  <si>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</si>
  <si>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</si>
  <si>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</si>
  <si>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</si>
  <si>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</si>
  <si>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</si>
  <si>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</si>
  <si>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</si>
  <si>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</si>
  <si>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</si>
  <si>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</si>
  <si>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</si>
  <si>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</si>
  <si>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</si>
  <si>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</si>
  <si>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</si>
  <si>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</si>
  <si>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</si>
  <si>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</si>
  <si>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</si>
  <si>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</si>
  <si>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</si>
  <si>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</si>
  <si>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</si>
  <si>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</si>
  <si>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</si>
  <si>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</si>
  <si>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</si>
  <si>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</si>
  <si>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</si>
  <si>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</si>
  <si>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</si>
  <si>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</si>
  <si>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</si>
  <si>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</si>
  <si>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</si>
  <si>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</si>
  <si>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</si>
  <si>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</si>
  <si>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</si>
  <si>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</si>
  <si>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</si>
  <si>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</si>
  <si>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</si>
  <si>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</si>
  <si>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</si>
  <si>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</si>
  <si>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</si>
  <si>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</si>
  <si>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</si>
  <si>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</si>
  <si>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</si>
  <si>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</si>
  <si>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</si>
  <si>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</si>
  <si>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</si>
  <si>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</si>
  <si>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</si>
  <si>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</si>
  <si>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</si>
  <si>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</si>
  <si>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</si>
  <si>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</si>
  <si>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</si>
  <si>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</si>
  <si>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</si>
  <si>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</si>
  <si>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</si>
  <si>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</si>
  <si>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</si>
  <si>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</si>
  <si>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</si>
  <si>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</si>
  <si>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</si>
  <si>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</si>
  <si>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</si>
  <si>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</si>
  <si>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</si>
  <si>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</si>
  <si>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</si>
  <si>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</si>
  <si>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</si>
  <si>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</si>
  <si>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</si>
  <si>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</si>
  <si>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</si>
  <si>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</si>
  <si>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</si>
  <si>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</si>
  <si>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</si>
  <si>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</si>
  <si>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</si>
  <si>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</si>
  <si>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</si>
  <si>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</si>
  <si>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</si>
  <si>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</si>
  <si>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</si>
  <si>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</si>
  <si>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</si>
  <si>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</si>
  <si>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</si>
  <si>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</si>
  <si>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</si>
  <si>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</si>
  <si>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</si>
  <si>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</si>
  <si>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</si>
  <si>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</si>
  <si>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</si>
  <si>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</si>
  <si>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</si>
  <si>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</si>
  <si>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</si>
  <si>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</si>
  <si>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</si>
  <si>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</si>
  <si>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</si>
  <si>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</si>
  <si>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</si>
  <si>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</si>
  <si>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</si>
  <si>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</si>
  <si>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</si>
  <si>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</si>
  <si>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</si>
  <si>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</si>
  <si>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</si>
  <si>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</si>
  <si>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</si>
  <si>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</si>
  <si>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</si>
  <si>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</si>
  <si>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</si>
  <si>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</si>
  <si>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</si>
  <si>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</si>
  <si>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</si>
  <si>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</si>
  <si>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</si>
  <si>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</si>
  <si>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</si>
  <si>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</si>
  <si>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</si>
  <si>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</si>
  <si>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</si>
  <si>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</si>
  <si>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</si>
  <si>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</si>
  <si>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</si>
  <si>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</si>
  <si>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</si>
  <si>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</si>
  <si>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</si>
  <si>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</si>
  <si>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</si>
  <si>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</si>
  <si>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</si>
  <si>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</si>
  <si>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</si>
  <si>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</si>
  <si>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</si>
  <si>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</si>
  <si>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</si>
  <si>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</si>
  <si>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</si>
  <si>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</si>
  <si>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</si>
  <si>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</si>
  <si>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</si>
  <si>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</si>
  <si>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</si>
  <si>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</si>
  <si>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</si>
  <si>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</si>
  <si>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</si>
  <si>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</si>
  <si>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</si>
  <si>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</si>
  <si>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</si>
  <si>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</si>
  <si>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</si>
  <si>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</si>
  <si>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</si>
  <si>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</si>
  <si>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</si>
  <si>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</si>
  <si>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</si>
  <si>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</si>
  <si>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</si>
  <si>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</si>
  <si>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</si>
  <si>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</si>
  <si>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</si>
  <si>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</si>
  <si>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</si>
  <si>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</si>
  <si>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</si>
  <si>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</si>
  <si>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</si>
  <si>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</si>
  <si>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</si>
  <si>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</si>
  <si>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</si>
  <si>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</si>
  <si>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</si>
  <si>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</si>
  <si>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</si>
  <si>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</si>
  <si>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</si>
  <si>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</si>
  <si>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</si>
  <si>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</si>
  <si>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</si>
  <si>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</si>
  <si>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</si>
  <si>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</si>
  <si>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</si>
  <si>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</si>
  <si>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</si>
  <si>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</si>
  <si>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</si>
  <si>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</si>
  <si>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</si>
  <si>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</si>
  <si>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</si>
  <si>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</si>
  <si>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</si>
  <si>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</si>
  <si>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</si>
  <si>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</si>
  <si>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</si>
  <si>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</si>
  <si>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</si>
  <si>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</si>
  <si>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</si>
  <si>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</si>
  <si>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</si>
  <si>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</si>
  <si>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</si>
  <si>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</si>
  <si>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</si>
  <si>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</si>
  <si>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</si>
  <si>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</si>
  <si>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</si>
  <si>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</si>
  <si>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</si>
  <si>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</si>
  <si>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</si>
  <si>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</si>
  <si>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</si>
  <si>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</si>
  <si>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</si>
  <si>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</si>
  <si>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</si>
  <si>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</si>
  <si>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</si>
  <si>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</si>
  <si>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</si>
  <si>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</si>
  <si>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</si>
  <si>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</si>
  <si>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</si>
  <si>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</si>
  <si>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</si>
  <si>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</si>
  <si>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</si>
  <si>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</si>
  <si>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</si>
  <si>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</si>
  <si>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</si>
  <si>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</si>
  <si>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</si>
  <si>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</si>
  <si>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</si>
  <si>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</si>
  <si>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</si>
  <si>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</si>
  <si>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</si>
  <si>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</si>
  <si>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</si>
  <si>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</si>
  <si>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</si>
  <si>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</si>
  <si>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</si>
  <si>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</si>
  <si>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</si>
  <si>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</si>
  <si>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</si>
  <si>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</si>
  <si>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</si>
  <si>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</si>
  <si>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</si>
  <si>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</si>
  <si>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</si>
  <si>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</si>
  <si>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</si>
  <si>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</si>
  <si>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</si>
  <si>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</si>
  <si>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</si>
  <si>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</si>
  <si>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</si>
  <si>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</si>
  <si>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</si>
  <si>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</si>
  <si>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</si>
  <si>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</si>
  <si>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</si>
  <si>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</si>
  <si>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</si>
  <si>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</si>
  <si>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</si>
  <si>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</si>
  <si>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</si>
  <si>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</si>
  <si>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</si>
  <si>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</si>
  <si>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</si>
  <si>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</si>
  <si>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</si>
  <si>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</si>
  <si>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</si>
  <si>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</si>
  <si>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</si>
  <si>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</si>
  <si>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</si>
  <si>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</si>
  <si>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</si>
  <si>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</si>
  <si>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</si>
  <si>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</si>
  <si>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</si>
  <si>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</si>
  <si>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</si>
  <si>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</si>
  <si>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</si>
  <si>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</si>
  <si>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</si>
  <si>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</si>
  <si>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</si>
  <si>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</si>
  <si>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</si>
  <si>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</si>
  <si>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</si>
  <si>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</si>
  <si>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</si>
  <si>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</si>
  <si>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</si>
  <si>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</si>
  <si>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</si>
  <si>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</si>
  <si>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</si>
  <si>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</si>
  <si>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</si>
  <si>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</si>
  <si>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</si>
  <si>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</si>
  <si>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</si>
  <si>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</si>
  <si>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</si>
  <si>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</si>
  <si>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</si>
  <si>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</si>
  <si>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</si>
  <si>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</si>
  <si>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</si>
  <si>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</si>
  <si>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</si>
  <si>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</si>
  <si>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</si>
  <si>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</si>
  <si>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</si>
  <si>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</si>
  <si>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</si>
  <si>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</si>
  <si>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</si>
  <si>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</si>
  <si>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</si>
  <si>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</si>
  <si>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</si>
  <si>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</si>
  <si>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</si>
  <si>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</si>
  <si>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</si>
  <si>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</si>
  <si>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</si>
  <si>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</si>
  <si>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</si>
  <si>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</si>
  <si>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</si>
  <si>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</si>
  <si>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</si>
  <si>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</si>
  <si>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</si>
  <si>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</si>
  <si>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</si>
  <si>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</si>
  <si>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</si>
  <si>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</si>
  <si>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</si>
  <si>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</si>
  <si>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</si>
  <si>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</si>
  <si>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</si>
  <si>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</si>
  <si>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</si>
  <si>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</si>
  <si>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</si>
  <si>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</si>
  <si>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</si>
  <si>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</si>
  <si>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</si>
  <si>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</si>
  <si>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</si>
  <si>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</si>
  <si>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</si>
  <si>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</si>
  <si>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</si>
  <si>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</si>
  <si>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</si>
  <si>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</si>
  <si>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</si>
  <si>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</si>
  <si>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</si>
  <si>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</si>
  <si>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</si>
  <si>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</si>
  <si>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</si>
  <si>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</si>
  <si>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</si>
  <si>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</si>
  <si>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</si>
  <si>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</si>
  <si>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</si>
  <si>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</si>
  <si>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</si>
  <si>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</si>
  <si>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</si>
  <si>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</si>
  <si>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</si>
  <si>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</si>
  <si>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</si>
  <si>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</si>
  <si>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</si>
  <si>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</si>
  <si>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</si>
  <si>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</si>
  <si>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</si>
  <si>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</si>
  <si>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</si>
  <si>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</si>
  <si>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</si>
  <si>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</si>
  <si>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</si>
  <si>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</si>
  <si>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</si>
  <si>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</si>
  <si>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</si>
  <si>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</si>
  <si>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</si>
  <si>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</si>
  <si>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</si>
  <si>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</si>
  <si>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</si>
  <si>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</si>
  <si>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</si>
  <si>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</si>
  <si>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</si>
  <si>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</si>
  <si>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</si>
  <si>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</si>
  <si>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</si>
  <si>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</si>
  <si>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</si>
  <si>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</si>
  <si>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</si>
  <si>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</si>
  <si>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</si>
  <si>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</si>
  <si>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</si>
  <si>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</si>
  <si>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</si>
  <si>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</si>
  <si>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</si>
  <si>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</si>
  <si>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</si>
  <si>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</si>
  <si>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</si>
  <si>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</si>
  <si>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</si>
  <si>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</si>
  <si>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</si>
  <si>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</si>
  <si>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</si>
  <si>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</si>
  <si>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</si>
  <si>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</si>
  <si>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</si>
  <si>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</si>
  <si>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</si>
  <si>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</si>
  <si>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</si>
  <si>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</si>
  <si>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</si>
  <si>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</si>
  <si>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</si>
  <si>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</si>
  <si>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</si>
  <si>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</si>
  <si>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</si>
  <si>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</si>
  <si>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</si>
  <si>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</si>
  <si>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</si>
  <si>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</si>
  <si>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</si>
  <si>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</si>
  <si>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</si>
  <si>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</si>
  <si>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</si>
  <si>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</si>
  <si>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</si>
  <si>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</si>
  <si>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</si>
  <si>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</si>
  <si>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</si>
  <si>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</si>
  <si>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</si>
  <si>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</si>
  <si>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</si>
  <si>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</si>
  <si>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</si>
  <si>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</si>
  <si>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</si>
  <si>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</si>
  <si>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</si>
  <si>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</si>
  <si>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</si>
  <si>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</si>
  <si>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</si>
  <si>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</si>
  <si>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</si>
  <si>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</si>
  <si>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</si>
  <si>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</si>
  <si>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</si>
  <si>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</si>
  <si>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</si>
  <si>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</si>
  <si>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</si>
  <si>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</si>
  <si>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</si>
  <si>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</si>
  <si>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</si>
  <si>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</si>
  <si>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</si>
  <si>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</si>
  <si>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</si>
  <si>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</si>
  <si>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</si>
  <si>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</si>
  <si>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</si>
  <si>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</si>
  <si>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</si>
  <si>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</si>
  <si>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</si>
  <si>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</si>
  <si>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</si>
  <si>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</si>
  <si>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</si>
  <si>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</si>
  <si>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</si>
  <si>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</si>
  <si>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</si>
  <si>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</si>
  <si>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</si>
  <si>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</si>
  <si>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</si>
  <si>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</si>
  <si>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</si>
  <si>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</si>
  <si>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</si>
  <si>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</si>
  <si>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</si>
  <si>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</si>
  <si>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</si>
  <si>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</si>
  <si>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</si>
  <si>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</si>
  <si>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</si>
  <si>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</si>
  <si>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</si>
  <si>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</si>
  <si>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</si>
  <si>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</si>
  <si>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</si>
  <si>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</si>
  <si>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</si>
  <si>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</si>
  <si>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</si>
  <si>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</si>
  <si>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</si>
  <si>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</si>
  <si>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</si>
  <si>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</si>
  <si>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</si>
  <si>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</si>
  <si>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</si>
  <si>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</si>
  <si>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</si>
  <si>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</si>
  <si>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</si>
  <si>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</si>
  <si>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</si>
  <si>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</si>
  <si>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</si>
  <si>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</si>
  <si>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</si>
  <si>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</si>
  <si>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</si>
  <si>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</si>
  <si>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</si>
  <si>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</si>
  <si>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</si>
  <si>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</si>
  <si>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</si>
  <si>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</si>
  <si>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</si>
  <si>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</si>
  <si>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</si>
  <si>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</si>
  <si>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</si>
  <si>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</si>
  <si>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</si>
  <si>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</si>
  <si>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</si>
  <si>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</si>
  <si>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</si>
  <si>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</si>
  <si>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</si>
  <si>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</si>
  <si>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</si>
  <si>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</si>
  <si>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</si>
  <si>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</si>
  <si>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</si>
  <si>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</si>
  <si>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</si>
  <si>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</si>
  <si>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</si>
  <si>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</si>
  <si>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</si>
  <si>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</si>
  <si>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</si>
  <si>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</si>
  <si>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</si>
  <si>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</si>
  <si>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</si>
  <si>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</si>
  <si>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</si>
  <si>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</si>
  <si>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</si>
  <si>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</si>
  <si>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</si>
  <si>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</si>
  <si>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</si>
  <si>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</si>
  <si>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</si>
  <si>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</si>
  <si>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</si>
  <si>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</si>
  <si>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</si>
  <si>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</si>
  <si>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</si>
  <si>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</si>
  <si>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</si>
  <si>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</si>
  <si>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</si>
  <si>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</si>
  <si>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</si>
  <si>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</si>
  <si>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</si>
  <si>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</si>
  <si>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</si>
  <si>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</si>
  <si>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</si>
  <si>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</si>
  <si>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</si>
  <si>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</si>
  <si>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</si>
  <si>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</si>
  <si>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</si>
  <si>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</si>
  <si>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</si>
  <si>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</si>
  <si>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</si>
  <si>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</si>
  <si>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</si>
  <si>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</si>
  <si>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</si>
  <si>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</si>
  <si>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</si>
  <si>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</si>
  <si>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</si>
  <si>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</si>
  <si>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</si>
  <si>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</si>
  <si>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</si>
  <si>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</si>
  <si>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</si>
  <si>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</si>
  <si>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</si>
  <si>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</si>
  <si>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</si>
  <si>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</si>
  <si>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</si>
  <si>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</si>
  <si>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</si>
  <si>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</si>
  <si>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</si>
  <si>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</si>
  <si>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</si>
  <si>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</si>
  <si>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</si>
  <si>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</si>
  <si>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</si>
  <si>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</si>
  <si>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</si>
  <si>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</si>
  <si>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</si>
  <si>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</si>
  <si>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</si>
  <si>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</si>
  <si>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</si>
  <si>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</si>
  <si>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</si>
  <si>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</si>
  <si>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</si>
  <si>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</si>
  <si>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</si>
  <si>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</si>
  <si>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</si>
  <si>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</si>
  <si>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</si>
  <si>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</si>
  <si>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</si>
  <si>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</si>
  <si>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</si>
  <si>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</si>
  <si>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</si>
  <si>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</si>
  <si>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</si>
  <si>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</si>
  <si>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</si>
  <si>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</si>
  <si>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</si>
  <si>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</si>
  <si>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</si>
  <si>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</si>
  <si>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</si>
  <si>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</si>
  <si>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</si>
  <si>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</si>
  <si>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</si>
  <si>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</si>
  <si>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</si>
  <si>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</si>
  <si>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</si>
  <si>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</si>
  <si>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</si>
  <si>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</si>
  <si>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</si>
  <si>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</si>
  <si>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</si>
  <si>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</si>
  <si>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</si>
  <si>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</si>
  <si>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</si>
  <si>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</si>
  <si>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</si>
  <si>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</si>
  <si>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</si>
  <si>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</si>
  <si>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</si>
  <si>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</si>
  <si>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</si>
  <si>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</si>
  <si>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</si>
  <si>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</si>
  <si>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</si>
  <si>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</si>
  <si>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</si>
  <si>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</si>
  <si>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</si>
  <si>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</si>
  <si>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</si>
  <si>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</si>
  <si>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</si>
  <si>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</si>
  <si>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</si>
  <si>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</si>
  <si>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</si>
  <si>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</si>
  <si>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</si>
  <si>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</si>
  <si>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</si>
  <si>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</si>
  <si>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</si>
  <si>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</si>
  <si>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</si>
  <si>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</si>
  <si>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</si>
  <si>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</si>
  <si>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</si>
  <si>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</si>
  <si>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</si>
  <si>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</si>
  <si>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</si>
  <si>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</si>
  <si>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</si>
  <si>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</si>
  <si>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</si>
  <si>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</si>
  <si>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</si>
  <si>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</si>
  <si>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</si>
  <si>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</si>
  <si>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</si>
  <si>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</si>
  <si>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</si>
  <si>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</si>
  <si>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</si>
  <si>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</si>
  <si>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</si>
  <si>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</si>
  <si>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</si>
  <si>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</si>
  <si>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</si>
  <si>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</si>
  <si>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</si>
  <si>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</si>
  <si>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</si>
  <si>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</si>
  <si>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</si>
  <si>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</si>
  <si>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</si>
  <si>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</si>
  <si>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</si>
  <si>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</si>
  <si>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</si>
  <si>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</si>
  <si>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</si>
  <si>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</si>
  <si>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</si>
  <si>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</si>
  <si>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</si>
  <si>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</si>
  <si>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</si>
  <si>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</si>
  <si>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</si>
  <si>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</si>
  <si>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</si>
  <si>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</si>
  <si>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</si>
  <si>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</si>
  <si>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</si>
  <si>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</si>
  <si>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</si>
  <si>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</si>
  <si>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</si>
  <si>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</si>
  <si>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</si>
  <si>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</si>
  <si>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</si>
  <si>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</si>
  <si>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</si>
  <si>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</si>
  <si>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</si>
  <si>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</si>
  <si>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</si>
  <si>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</si>
  <si>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</si>
  <si>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</si>
  <si>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</si>
  <si>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</si>
  <si>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</si>
  <si>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</si>
  <si>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</si>
  <si>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</si>
  <si>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</si>
  <si>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</si>
  <si>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</si>
  <si>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</si>
  <si>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</si>
  <si>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</si>
  <si>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</si>
  <si>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</si>
  <si>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</si>
  <si>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</si>
  <si>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</si>
  <si>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</si>
  <si>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</si>
  <si>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</si>
  <si>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</si>
  <si>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</si>
  <si>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</si>
  <si>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</si>
  <si>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</si>
  <si>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</si>
  <si>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</si>
  <si>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</si>
  <si>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</si>
  <si>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</si>
  <si>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</si>
  <si>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</si>
  <si>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</si>
  <si>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</si>
  <si>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</si>
  <si>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</si>
  <si>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</si>
  <si>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</si>
  <si>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</si>
  <si>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</si>
  <si>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</si>
  <si>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</si>
  <si>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</si>
  <si>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</si>
  <si>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</si>
  <si>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</si>
  <si>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</si>
  <si>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</si>
  <si>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</si>
  <si>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</si>
  <si>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</si>
  <si>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</si>
  <si>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</si>
  <si>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</si>
  <si>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</si>
  <si>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</si>
  <si>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</si>
  <si>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</si>
  <si>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</si>
  <si>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</si>
  <si>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</si>
  <si>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</si>
  <si>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</si>
  <si>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</si>
  <si>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</si>
  <si>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</si>
  <si>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</si>
  <si>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</si>
  <si>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</si>
  <si>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</si>
  <si>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</si>
  <si>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</si>
  <si>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</si>
  <si>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</si>
  <si>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</si>
  <si>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</si>
  <si>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</si>
  <si>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</si>
  <si>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</si>
  <si>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</si>
  <si>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</si>
  <si>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</si>
  <si>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</si>
  <si>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</si>
  <si>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</si>
  <si>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</si>
  <si>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</si>
  <si>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</si>
  <si>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</si>
  <si>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</si>
  <si>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</si>
  <si>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</si>
  <si>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</si>
  <si>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</si>
  <si>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</si>
  <si>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</si>
  <si>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</si>
  <si>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</si>
  <si>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</si>
  <si>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</si>
  <si>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</si>
  <si>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</si>
  <si>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</si>
  <si>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</si>
  <si>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</si>
  <si>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</si>
  <si>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</si>
  <si>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</si>
  <si>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</si>
  <si>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</si>
  <si>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</si>
  <si>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</si>
  <si>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</si>
  <si>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</si>
  <si>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</si>
  <si>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</si>
  <si>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</si>
  <si>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</si>
  <si>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</si>
  <si>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</si>
  <si>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</si>
  <si>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</si>
  <si>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</si>
  <si>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</si>
  <si>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</si>
  <si>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</si>
  <si>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</si>
  <si>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</si>
  <si>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</si>
  <si>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</si>
  <si>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</si>
  <si>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</si>
  <si>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</si>
  <si>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</si>
  <si>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</si>
  <si>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</si>
  <si>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</si>
  <si>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</si>
  <si>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</si>
  <si>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</si>
  <si>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</si>
  <si>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</si>
  <si>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</si>
  <si>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</si>
  <si>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</si>
  <si>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</si>
  <si>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</si>
  <si>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</si>
  <si>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</si>
  <si>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</si>
  <si>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</si>
  <si>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</si>
  <si>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</si>
  <si>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</si>
  <si>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</si>
  <si>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</si>
  <si>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</si>
  <si>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</si>
  <si>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</si>
  <si>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</si>
  <si>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</si>
  <si>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</si>
  <si>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</si>
  <si>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</si>
  <si>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</si>
  <si>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</si>
  <si>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</si>
  <si>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</si>
  <si>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</si>
  <si>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</si>
  <si>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</si>
  <si>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</si>
  <si>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</si>
  <si>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</si>
  <si>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</si>
  <si>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</si>
  <si>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</si>
  <si>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</si>
  <si>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</si>
  <si>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</si>
  <si>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</si>
  <si>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</si>
  <si>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</si>
  <si>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</si>
  <si>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</si>
  <si>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</si>
  <si>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</si>
  <si>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</si>
  <si>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</si>
  <si>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</si>
  <si>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</si>
  <si>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</si>
  <si>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</si>
  <si>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</si>
  <si>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</si>
  <si>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</si>
  <si>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</si>
  <si>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</si>
  <si>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</si>
  <si>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</si>
  <si>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</si>
  <si>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</si>
  <si>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</si>
  <si>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</si>
  <si>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</si>
  <si>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</si>
  <si>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</si>
  <si>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</si>
  <si>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</si>
  <si>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</si>
  <si>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</si>
  <si>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</si>
  <si>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</si>
  <si>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</si>
  <si>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</si>
  <si>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</si>
  <si>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</si>
  <si>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</si>
  <si>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</si>
  <si>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</si>
  <si>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</si>
  <si>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</si>
  <si>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</si>
  <si>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</si>
  <si>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</si>
  <si>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</si>
  <si>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</si>
  <si>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</si>
  <si>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</si>
  <si>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</si>
  <si>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</si>
  <si>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</si>
  <si>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</si>
  <si>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</si>
  <si>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</si>
  <si>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</si>
  <si>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</si>
  <si>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</si>
  <si>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</si>
  <si>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</si>
  <si>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</si>
  <si>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</si>
  <si>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</si>
  <si>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</si>
  <si>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</si>
  <si>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</si>
  <si>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</si>
  <si>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</si>
  <si>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</si>
  <si>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</si>
  <si>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</si>
  <si>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</si>
  <si>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</si>
  <si>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</si>
  <si>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</si>
  <si>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</si>
  <si>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</si>
  <si>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</si>
  <si>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</si>
  <si>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</si>
  <si>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</si>
  <si>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</si>
  <si>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</si>
  <si>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</si>
  <si>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</si>
  <si>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</si>
  <si>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</si>
  <si>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</si>
  <si>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</si>
  <si>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</si>
  <si>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</si>
  <si>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</si>
  <si>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</si>
  <si>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</si>
  <si>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</si>
  <si>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</si>
  <si>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</si>
  <si>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</si>
  <si>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</si>
  <si>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</si>
  <si>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</si>
  <si>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</si>
  <si>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</si>
  <si>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</si>
  <si>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</si>
  <si>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</si>
  <si>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</si>
  <si>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</si>
  <si>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</si>
  <si>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</si>
  <si>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</si>
  <si>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</si>
  <si>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</si>
  <si>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</si>
  <si>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</si>
  <si>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</si>
  <si>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</si>
  <si>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</si>
  <si>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</si>
  <si>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</si>
  <si>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</si>
  <si>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</si>
  <si>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</si>
  <si>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</si>
  <si>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</si>
  <si>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</si>
  <si>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</si>
  <si>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</si>
  <si>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</si>
  <si>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</si>
  <si>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</si>
  <si>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</si>
  <si>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</si>
  <si>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</si>
  <si>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</si>
  <si>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</si>
  <si>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</si>
  <si>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</si>
  <si>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</si>
  <si>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</si>
  <si>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</si>
  <si>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</si>
  <si>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</si>
  <si>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</si>
  <si>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</si>
  <si>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</si>
  <si>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</si>
  <si>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</si>
  <si>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</si>
  <si>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</si>
  <si>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</si>
  <si>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</si>
  <si>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</si>
  <si>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</si>
  <si>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</si>
  <si>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</si>
  <si>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</si>
  <si>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</si>
  <si>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</si>
  <si>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</si>
  <si>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</si>
  <si>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</si>
  <si>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</si>
  <si>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</si>
  <si>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</si>
  <si>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</si>
  <si>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</si>
  <si>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</si>
  <si>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</si>
  <si>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</si>
  <si>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</si>
  <si>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</si>
  <si>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</si>
  <si>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</si>
  <si>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</si>
  <si>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</si>
  <si>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</si>
  <si>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</si>
  <si>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</si>
  <si>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</si>
  <si>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</si>
  <si>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</si>
  <si>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</si>
  <si>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</si>
  <si>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</si>
  <si>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</si>
  <si>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</si>
  <si>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</si>
  <si>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</si>
  <si>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</si>
  <si>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</si>
  <si>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</si>
  <si>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</si>
  <si>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</si>
  <si>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</si>
  <si>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</si>
  <si>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</si>
  <si>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</si>
  <si>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</si>
  <si>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</si>
  <si>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</si>
  <si>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</si>
  <si>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</si>
  <si>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</si>
  <si>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</si>
  <si>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</si>
  <si>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</si>
  <si>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</si>
  <si>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</si>
  <si>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</si>
  <si>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</si>
  <si>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</si>
  <si>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</si>
  <si>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</si>
  <si>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</si>
  <si>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</si>
  <si>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</si>
  <si>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</si>
  <si>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</si>
  <si>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</si>
  <si>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</si>
  <si>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</si>
  <si>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</si>
  <si>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</si>
  <si>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</si>
  <si>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</si>
  <si>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</si>
  <si>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</si>
  <si>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</si>
  <si>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</si>
  <si>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</si>
  <si>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</si>
  <si>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</si>
  <si>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</si>
  <si>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</si>
  <si>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</si>
  <si>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</si>
  <si>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</si>
  <si>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</si>
  <si>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</si>
  <si>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</si>
  <si>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</si>
  <si>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</si>
  <si>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</si>
  <si>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</si>
  <si>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</si>
  <si>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</si>
  <si>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</si>
  <si>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</si>
  <si>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</si>
  <si>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</si>
  <si>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</si>
  <si>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</si>
  <si>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</si>
  <si>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</si>
  <si>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</si>
  <si>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</si>
  <si>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</si>
  <si>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</si>
  <si>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</si>
  <si>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</si>
  <si>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</si>
  <si>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</si>
  <si>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</si>
  <si>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</si>
  <si>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</si>
  <si>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</si>
  <si>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</si>
  <si>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</si>
  <si>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</si>
  <si>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</si>
  <si>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</si>
  <si>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</si>
  <si>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</si>
  <si>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</si>
  <si>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</si>
  <si>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</si>
  <si>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</si>
  <si>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</si>
  <si>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</si>
  <si>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</si>
  <si>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</si>
  <si>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</si>
  <si>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</si>
  <si>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</si>
  <si>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</si>
  <si>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</si>
  <si>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</si>
  <si>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</si>
  <si>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</si>
  <si>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</si>
  <si>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</si>
  <si>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</si>
  <si>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</si>
  <si>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</si>
  <si>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</si>
  <si>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</si>
  <si>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</si>
  <si>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</si>
  <si>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</si>
  <si>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</si>
  <si>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</si>
  <si>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</si>
  <si>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</si>
  <si>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</si>
  <si>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</si>
  <si>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</si>
  <si>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</si>
  <si>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</si>
  <si>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</si>
  <si>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</si>
  <si>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</si>
  <si>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</si>
  <si>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</si>
  <si>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</si>
  <si>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</si>
  <si>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</si>
  <si>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</si>
  <si>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</si>
  <si>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</si>
  <si>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</si>
  <si>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</si>
  <si>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</si>
  <si>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</si>
  <si>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</si>
  <si>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</si>
  <si>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</si>
  <si>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</si>
  <si>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</si>
  <si>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</si>
  <si>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</si>
  <si>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</si>
  <si>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</si>
  <si>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</si>
  <si>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</si>
  <si>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</si>
  <si>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</si>
  <si>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</si>
  <si>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</si>
  <si>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</si>
  <si>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</si>
  <si>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</si>
  <si>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</si>
  <si>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</si>
  <si>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</si>
  <si>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</si>
  <si>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</si>
  <si>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</si>
  <si>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</si>
  <si>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</si>
  <si>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</si>
  <si>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</si>
  <si>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</si>
  <si>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</si>
  <si>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</si>
  <si>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</si>
  <si>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</si>
  <si>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</si>
  <si>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</si>
  <si>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</si>
  <si>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</si>
  <si>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</si>
  <si>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</si>
  <si>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</si>
  <si>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</si>
  <si>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</si>
  <si>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</si>
  <si>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</si>
  <si>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</si>
  <si>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</si>
  <si>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</si>
  <si>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</si>
  <si>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</si>
  <si>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</si>
  <si>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</si>
  <si>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</si>
  <si>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</si>
  <si>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</si>
  <si>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</si>
  <si>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</si>
  <si>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</si>
  <si>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</si>
  <si>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</si>
  <si>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</si>
  <si>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</si>
  <si>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</si>
  <si>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</si>
  <si>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</si>
  <si>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</si>
  <si>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</si>
  <si>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</si>
  <si>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</si>
  <si>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</si>
  <si>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</si>
  <si>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</si>
  <si>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</si>
  <si>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</si>
  <si>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</si>
  <si>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</si>
  <si>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</si>
  <si>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</si>
  <si>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</si>
  <si>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</si>
  <si>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</si>
  <si>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</si>
  <si>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</si>
  <si>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</si>
  <si>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</si>
  <si>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</si>
  <si>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</si>
  <si>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</si>
  <si>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</si>
  <si>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</si>
  <si>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</si>
  <si>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</si>
  <si>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</si>
  <si>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</si>
  <si>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</si>
  <si>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</si>
  <si>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</si>
  <si>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</si>
  <si>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</si>
  <si>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</si>
  <si>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</si>
  <si>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</si>
  <si>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</si>
  <si>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</si>
  <si>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</si>
  <si>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</si>
  <si>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</si>
  <si>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</si>
  <si>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</si>
  <si>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</si>
  <si>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</si>
  <si>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</si>
  <si>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</si>
  <si>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</si>
  <si>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</si>
  <si>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</si>
  <si>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</si>
  <si>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</si>
  <si>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</si>
  <si>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</si>
  <si>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</si>
  <si>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</si>
  <si>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</si>
  <si>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</si>
  <si>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</si>
  <si>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</si>
  <si>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</si>
  <si>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</si>
  <si>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</si>
  <si>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</si>
  <si>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</si>
  <si>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</si>
  <si>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</si>
  <si>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</si>
  <si>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</si>
  <si>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</si>
  <si>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</si>
  <si>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</si>
  <si>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</si>
  <si>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</si>
  <si>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</si>
  <si>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</si>
  <si>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</si>
  <si>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</si>
  <si>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</si>
  <si>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</si>
  <si>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</si>
  <si>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</si>
  <si>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</si>
  <si>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</si>
  <si>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</si>
  <si>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</si>
  <si>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</si>
  <si>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</si>
  <si>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</si>
  <si>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</si>
  <si>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</si>
  <si>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</si>
  <si>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</si>
  <si>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</si>
  <si>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</si>
  <si>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</si>
  <si>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</si>
  <si>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</si>
  <si>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</si>
  <si>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</si>
  <si>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</si>
  <si>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</si>
  <si>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</si>
  <si>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</si>
  <si>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</si>
  <si>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</si>
  <si>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</si>
  <si>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</si>
  <si>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</si>
  <si>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</si>
  <si>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</si>
  <si>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</si>
  <si>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</si>
  <si>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</si>
  <si>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</si>
  <si>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</si>
  <si>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</si>
  <si>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</si>
  <si>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</si>
  <si>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</si>
  <si>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</si>
  <si>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</si>
  <si>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</si>
  <si>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</si>
  <si>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</si>
  <si>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</si>
  <si>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</si>
  <si>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</si>
  <si>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</si>
  <si>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</si>
  <si>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</si>
  <si>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</si>
  <si>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</si>
  <si>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</si>
  <si>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</si>
  <si>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</si>
  <si>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</si>
  <si>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</si>
  <si>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</si>
  <si>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</si>
  <si>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</si>
  <si>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</si>
  <si>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</si>
  <si>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</si>
  <si>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</si>
  <si>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</si>
  <si>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</si>
  <si>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</si>
  <si>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</si>
  <si>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</si>
  <si>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</si>
  <si>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</si>
  <si>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</si>
  <si>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</si>
  <si>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</si>
  <si>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</si>
  <si>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</si>
  <si>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</si>
  <si>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</si>
  <si>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</si>
  <si>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</si>
  <si>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</si>
  <si>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</si>
  <si>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</si>
  <si>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</si>
  <si>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</si>
  <si>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</si>
  <si>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</si>
  <si>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</si>
  <si>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</si>
  <si>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</si>
  <si>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</si>
  <si>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</si>
  <si>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</si>
  <si>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</si>
  <si>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</si>
  <si>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</si>
  <si>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</si>
  <si>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</si>
  <si>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</si>
  <si>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</si>
  <si>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</si>
  <si>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</si>
  <si>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</si>
  <si>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</si>
  <si>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</si>
  <si>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</si>
  <si>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</si>
  <si>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</si>
  <si>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</si>
  <si>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</si>
  <si>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</si>
  <si>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</si>
  <si>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</si>
  <si>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</si>
  <si>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</si>
  <si>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</si>
  <si>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</si>
  <si>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</si>
  <si>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</si>
  <si>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</si>
  <si>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</si>
  <si>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</si>
  <si>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</si>
  <si>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</si>
  <si>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</si>
  <si>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</si>
  <si>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</si>
  <si>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</si>
  <si>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</si>
  <si>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</si>
  <si>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</si>
  <si>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</si>
  <si>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</si>
  <si>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</si>
  <si>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</si>
  <si>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</si>
  <si>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</si>
  <si>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</si>
  <si>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</si>
  <si>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</si>
  <si>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</si>
  <si>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</si>
  <si>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</si>
  <si>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</si>
  <si>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</si>
  <si>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</si>
  <si>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</si>
  <si>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</si>
  <si>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</si>
  <si>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</si>
  <si>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</si>
  <si>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</si>
  <si>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</si>
  <si>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</si>
  <si>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</si>
  <si>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</si>
  <si>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</si>
  <si>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</si>
  <si>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</si>
  <si>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</si>
  <si>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</si>
  <si>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</si>
  <si>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</si>
  <si>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</si>
  <si>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</si>
  <si>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</si>
  <si>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</si>
  <si>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</si>
  <si>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</si>
  <si>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</si>
  <si>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</si>
  <si>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</si>
  <si>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</si>
  <si>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</si>
  <si>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</si>
  <si>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</si>
  <si>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</si>
  <si>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</si>
  <si>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</si>
  <si>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</si>
  <si>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</si>
  <si>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</si>
  <si>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</si>
  <si>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</si>
  <si>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</si>
  <si>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</si>
  <si>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</si>
  <si>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</si>
  <si>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</si>
  <si>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</si>
  <si>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</si>
  <si>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</si>
  <si>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</si>
  <si>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</si>
  <si>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</si>
  <si>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</si>
  <si>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</si>
  <si>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</si>
  <si>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</si>
  <si>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</si>
  <si>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</si>
  <si>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</si>
  <si>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</si>
  <si>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</si>
  <si>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</si>
  <si>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</si>
  <si>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</si>
  <si>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</si>
  <si>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</si>
  <si>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</si>
  <si>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</si>
  <si>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</si>
  <si>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</si>
  <si>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</si>
  <si>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</si>
  <si>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</si>
  <si>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</si>
  <si>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</si>
  <si>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</si>
  <si>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</si>
  <si>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</si>
  <si>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</si>
  <si>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</si>
  <si>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</si>
  <si>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</si>
  <si>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</si>
  <si>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</si>
  <si>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</si>
  <si>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</si>
  <si>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</si>
  <si>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</si>
  <si>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</si>
  <si>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</si>
  <si>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</si>
  <si>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</si>
  <si>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</si>
  <si>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</si>
  <si>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</si>
  <si>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</si>
  <si>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</si>
  <si>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</si>
  <si>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</si>
  <si>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</si>
  <si>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</si>
  <si>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</si>
  <si>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</si>
  <si>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</si>
  <si>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</si>
  <si>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</si>
  <si>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</si>
  <si>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</si>
  <si>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</si>
  <si>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</si>
  <si>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</si>
  <si>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</si>
  <si>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</si>
  <si>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</si>
  <si>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</si>
  <si>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</si>
  <si>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</si>
  <si>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</si>
  <si>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</si>
  <si>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</si>
  <si>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</si>
  <si>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</si>
  <si>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</si>
  <si>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</si>
  <si>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</si>
  <si>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</si>
  <si>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</si>
  <si>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</si>
  <si>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</si>
  <si>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</si>
  <si>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</si>
  <si>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</si>
  <si>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</si>
  <si>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</si>
  <si>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</si>
  <si>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</si>
  <si>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</si>
  <si>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</si>
  <si>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</si>
  <si>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</si>
  <si>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</si>
  <si>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</si>
  <si>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</si>
  <si>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</si>
  <si>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</si>
  <si>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</si>
  <si>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</si>
  <si>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</si>
  <si>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</si>
  <si>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</si>
  <si>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</si>
  <si>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</si>
  <si>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</si>
  <si>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</si>
  <si>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</si>
  <si>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</si>
  <si>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</si>
  <si>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</si>
  <si>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</si>
  <si>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</si>
  <si>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</si>
  <si>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</si>
  <si>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</si>
  <si>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</si>
  <si>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</si>
  <si>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</si>
  <si>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</si>
  <si>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</si>
  <si>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</si>
  <si>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</si>
  <si>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</si>
  <si>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</si>
  <si>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</si>
  <si>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</si>
  <si>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</si>
  <si>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</si>
  <si>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</si>
  <si>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</si>
  <si>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</si>
  <si>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</si>
  <si>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</si>
  <si>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</si>
  <si>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</si>
  <si>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</si>
  <si>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</si>
  <si>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</si>
  <si>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</si>
  <si>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</si>
  <si>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</si>
  <si>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</si>
  <si>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</si>
  <si>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</si>
  <si>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</si>
  <si>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</si>
  <si>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</si>
  <si>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</si>
  <si>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</si>
  <si>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</si>
  <si>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</si>
  <si>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</si>
  <si>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</si>
  <si>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</si>
  <si>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</si>
  <si>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</si>
  <si>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</si>
  <si>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</si>
  <si>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</si>
  <si>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</si>
  <si>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</si>
  <si>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</si>
  <si>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</si>
  <si>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</si>
  <si>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</si>
  <si>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</si>
  <si>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</si>
  <si>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</si>
  <si>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</si>
  <si>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</si>
  <si>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</si>
  <si>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</si>
  <si>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</si>
  <si>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</si>
  <si>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</si>
  <si>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</si>
  <si>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</si>
  <si>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</si>
  <si>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</si>
  <si>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</si>
  <si>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</si>
  <si>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</si>
  <si>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</si>
  <si>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</si>
  <si>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</si>
  <si>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</si>
  <si>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</si>
  <si>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</si>
  <si>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</si>
  <si>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</si>
  <si>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</si>
  <si>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</si>
  <si>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</si>
  <si>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</si>
  <si>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</si>
  <si>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</si>
  <si>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</si>
  <si>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</si>
  <si>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</si>
  <si>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</si>
  <si>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</si>
  <si>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</si>
  <si>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</si>
  <si>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</si>
  <si>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</si>
  <si>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</si>
  <si>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</si>
  <si>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</si>
  <si>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</si>
  <si>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</si>
  <si>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</si>
  <si>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</si>
  <si>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</si>
  <si>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</si>
  <si>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</si>
  <si>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</si>
  <si>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</si>
  <si>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</si>
  <si>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</si>
  <si>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</si>
  <si>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</si>
  <si>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</si>
  <si>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</si>
  <si>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</si>
  <si>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</si>
  <si>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</si>
  <si>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</si>
  <si>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</si>
  <si>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</si>
  <si>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</si>
  <si>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</si>
  <si>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</si>
  <si>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</si>
  <si>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</si>
  <si>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</si>
  <si>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</si>
  <si>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</si>
  <si>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</si>
  <si>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</si>
  <si>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</si>
  <si>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</si>
  <si>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</si>
  <si>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</si>
  <si>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</si>
  <si>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</si>
  <si>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</si>
  <si>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</si>
  <si>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</si>
  <si>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</si>
  <si>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</si>
  <si>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</si>
  <si>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</si>
  <si>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</si>
  <si>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</si>
  <si>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</si>
  <si>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</si>
  <si>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</si>
  <si>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</si>
  <si>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</si>
  <si>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</si>
  <si>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</si>
  <si>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</si>
  <si>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</si>
  <si>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</si>
  <si>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</si>
  <si>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</si>
  <si>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</si>
  <si>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</si>
  <si>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</si>
  <si>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</si>
  <si>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</si>
  <si>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</si>
  <si>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</si>
  <si>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</si>
  <si>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</si>
  <si>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</si>
  <si>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</si>
  <si>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</si>
  <si>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</si>
  <si>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</si>
  <si>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</si>
  <si>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</si>
  <si>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</si>
  <si>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</si>
  <si>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</si>
  <si>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</si>
  <si>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</si>
  <si>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</si>
  <si>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</si>
  <si>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</si>
  <si>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</si>
  <si>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</si>
  <si>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</si>
  <si>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</si>
  <si>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</si>
  <si>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</si>
  <si>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</si>
  <si>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</si>
  <si>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</si>
  <si>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</si>
  <si>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</si>
  <si>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</si>
  <si>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</si>
  <si>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</si>
  <si>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</si>
  <si>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</si>
  <si>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</si>
  <si>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</si>
  <si>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</si>
  <si>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</si>
  <si>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</si>
  <si>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</si>
  <si>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</si>
  <si>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</si>
  <si>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</si>
  <si>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</si>
  <si>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</si>
  <si>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</si>
  <si>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</si>
  <si>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</si>
  <si>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</si>
  <si>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</si>
  <si>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</si>
  <si>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</si>
  <si>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</si>
  <si>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</si>
  <si>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</si>
  <si>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</si>
  <si>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</si>
  <si>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</si>
  <si>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</si>
  <si>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</si>
  <si>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</si>
  <si>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</si>
  <si>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</si>
  <si>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</si>
  <si>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</si>
  <si>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</si>
  <si>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</si>
  <si>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</si>
  <si>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</si>
  <si>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</si>
  <si>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</si>
  <si>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</si>
  <si>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</si>
  <si>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</si>
  <si>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</si>
  <si>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</si>
  <si>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</si>
  <si>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</si>
  <si>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</si>
  <si>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</si>
  <si>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</si>
  <si>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</si>
  <si>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</si>
  <si>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</si>
  <si>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</si>
  <si>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</si>
  <si>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</si>
  <si>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</si>
  <si>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</si>
  <si>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</si>
  <si>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</si>
  <si>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</si>
  <si>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</si>
  <si>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</si>
  <si>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</si>
  <si>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</si>
  <si>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</si>
  <si>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</si>
  <si>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</si>
  <si>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</si>
  <si>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</si>
  <si>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</si>
  <si>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</si>
  <si>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</si>
  <si>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</si>
  <si>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</si>
  <si>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</si>
  <si>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</si>
  <si>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</si>
  <si>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</si>
  <si>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</si>
  <si>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</si>
  <si>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</si>
  <si>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</si>
  <si>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</si>
  <si>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</si>
  <si>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</si>
  <si>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</si>
  <si>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</si>
  <si>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</si>
  <si>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</si>
  <si>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</si>
  <si>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</si>
  <si>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</si>
  <si>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</si>
  <si>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</si>
  <si>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</si>
  <si>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</si>
  <si>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</si>
  <si>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</si>
  <si>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</si>
  <si>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</si>
  <si>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</si>
  <si>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</si>
  <si>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</si>
  <si>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</si>
  <si>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</si>
  <si>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</si>
  <si>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</si>
  <si>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</si>
  <si>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</si>
  <si>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</si>
  <si>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</si>
  <si>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</si>
  <si>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</si>
  <si>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</si>
  <si>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</si>
  <si>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</si>
  <si>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</si>
  <si>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</si>
  <si>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</si>
  <si>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</si>
  <si>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</si>
  <si>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</si>
  <si>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</si>
  <si>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</si>
  <si>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</si>
  <si>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</si>
  <si>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</si>
  <si>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</si>
  <si>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</si>
  <si>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</si>
  <si>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</si>
  <si>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</si>
  <si>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</si>
  <si>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</si>
  <si>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</si>
  <si>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</si>
  <si>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</si>
  <si>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</si>
  <si>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</si>
  <si>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</si>
  <si>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</si>
  <si>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</si>
  <si>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</si>
  <si>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</si>
  <si>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</si>
  <si>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</si>
  <si>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</si>
  <si>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</si>
  <si>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</si>
  <si>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</si>
  <si>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</si>
  <si>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</si>
  <si>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</si>
  <si>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</si>
  <si>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</si>
  <si>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</si>
  <si>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</si>
  <si>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</si>
  <si>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</si>
  <si>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</si>
  <si>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</si>
  <si>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</si>
  <si>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</si>
  <si>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</si>
  <si>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</si>
  <si>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</si>
  <si>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</si>
  <si>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</si>
  <si>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</si>
  <si>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</si>
  <si>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</si>
  <si>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</si>
  <si>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</si>
  <si>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</si>
  <si>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</si>
  <si>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</si>
  <si>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</si>
  <si>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</si>
  <si>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</si>
  <si>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</si>
  <si>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</si>
  <si>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</si>
  <si>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</si>
  <si>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</si>
  <si>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</si>
  <si>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</si>
  <si>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</si>
  <si>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</si>
  <si>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</si>
  <si>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</si>
  <si>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</si>
  <si>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</si>
  <si>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</si>
  <si>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</si>
  <si>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</si>
  <si>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</si>
  <si>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</si>
  <si>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</si>
  <si>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</si>
  <si>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</si>
  <si>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</si>
  <si>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</si>
  <si>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</si>
  <si>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</si>
  <si>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</si>
  <si>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</si>
  <si>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</si>
  <si>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</si>
  <si>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</si>
  <si>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</si>
  <si>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</si>
  <si>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</si>
  <si>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</si>
  <si>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</si>
  <si>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</si>
  <si>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</si>
  <si>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</si>
  <si>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</si>
  <si>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</si>
  <si>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</si>
  <si>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</si>
  <si>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</si>
  <si>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</si>
  <si>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</si>
  <si>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</si>
  <si>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</si>
  <si>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</si>
  <si>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</si>
  <si>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</si>
  <si>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</si>
  <si>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</si>
  <si>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</si>
  <si>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</si>
  <si>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</si>
  <si>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</si>
  <si>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</si>
  <si>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</si>
  <si>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</si>
  <si>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</si>
  <si>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</si>
  <si>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</si>
  <si>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</si>
  <si>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</si>
  <si>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</si>
  <si>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</si>
  <si>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</si>
  <si>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</si>
  <si>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</si>
  <si>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</si>
  <si>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</si>
  <si>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</si>
  <si>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</si>
  <si>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</si>
  <si>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</si>
  <si>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</si>
  <si>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</si>
  <si>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</si>
  <si>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</si>
  <si>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</si>
  <si>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</si>
  <si>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</si>
  <si>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</si>
  <si>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</si>
  <si>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</si>
  <si>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</si>
  <si>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</si>
  <si>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</si>
  <si>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</si>
  <si>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</si>
  <si>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</si>
  <si>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</si>
  <si>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</si>
  <si>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</si>
  <si>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</si>
  <si>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</si>
  <si>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</si>
  <si>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</si>
  <si>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</si>
  <si>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</si>
  <si>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</si>
  <si>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</si>
  <si>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</si>
  <si>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</si>
  <si>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</si>
  <si>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</si>
  <si>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</si>
  <si>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</si>
  <si>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</si>
  <si>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</si>
  <si>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</si>
  <si>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</si>
  <si>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</si>
  <si>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</si>
  <si>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</si>
  <si>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</si>
  <si>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</si>
  <si>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</si>
  <si>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</si>
  <si>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</si>
  <si>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</si>
  <si>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</si>
  <si>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</si>
  <si>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</si>
  <si>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</si>
  <si>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</si>
  <si>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</si>
  <si>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</si>
  <si>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</si>
  <si>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</si>
  <si>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</si>
  <si>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</si>
  <si>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</si>
  <si>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</si>
  <si>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</si>
  <si>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</si>
  <si>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</si>
  <si>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</si>
  <si>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</si>
  <si>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</si>
  <si>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</si>
  <si>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</si>
  <si>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</si>
  <si>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</si>
  <si>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</si>
  <si>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</si>
  <si>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</si>
  <si>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</si>
  <si>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</si>
  <si>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</si>
  <si>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</si>
  <si>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</si>
  <si>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</si>
  <si>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</si>
  <si>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</si>
  <si>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</si>
  <si>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</si>
  <si>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</si>
  <si>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</si>
  <si>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</si>
  <si>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</si>
  <si>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</si>
  <si>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</si>
  <si>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</si>
  <si>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</si>
  <si>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</si>
  <si>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</si>
  <si>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</si>
  <si>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</si>
  <si>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</si>
  <si>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</si>
  <si>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</si>
  <si>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</si>
  <si>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</si>
  <si>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</si>
  <si>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</si>
  <si>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</si>
  <si>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</si>
  <si>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</si>
  <si>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</si>
  <si>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</si>
  <si>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</si>
  <si>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</si>
  <si>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</si>
  <si>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</si>
  <si>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</si>
  <si>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</si>
  <si>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</si>
  <si>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</si>
  <si>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</si>
  <si>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</si>
  <si>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</si>
  <si>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</si>
  <si>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</si>
  <si>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</si>
  <si>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</si>
  <si>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</si>
  <si>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</si>
  <si>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</si>
  <si>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</si>
  <si>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</si>
  <si>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</si>
  <si>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</si>
  <si>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</si>
  <si>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</si>
  <si>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</si>
  <si>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</si>
  <si>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</si>
  <si>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</si>
  <si>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</si>
  <si>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</si>
  <si>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</si>
  <si>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</si>
  <si>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</si>
  <si>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</si>
  <si>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</si>
  <si>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</si>
  <si>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</si>
  <si>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</si>
  <si>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</si>
  <si>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</si>
  <si>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</si>
  <si>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</si>
  <si>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</si>
  <si>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</si>
  <si>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</si>
  <si>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</si>
  <si>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</si>
  <si>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</si>
  <si>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</si>
  <si>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</si>
  <si>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</si>
  <si>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</si>
  <si>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</si>
  <si>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</si>
  <si>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</si>
  <si>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</si>
  <si>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</si>
  <si>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</si>
  <si>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</si>
  <si>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</si>
  <si>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</si>
  <si>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</si>
  <si>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</si>
  <si>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</si>
  <si>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</si>
  <si>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</si>
  <si>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</si>
  <si>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</si>
  <si>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</si>
  <si>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</si>
  <si>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</si>
  <si>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</si>
  <si>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</si>
  <si>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</si>
  <si>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</si>
  <si>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</si>
  <si>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</si>
  <si>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</si>
  <si>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</si>
  <si>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</si>
  <si>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</si>
  <si>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</si>
  <si>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</si>
  <si>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</si>
  <si>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</si>
  <si>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</si>
  <si>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</si>
  <si>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</si>
  <si>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</si>
  <si>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</si>
  <si>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</si>
  <si>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</si>
  <si>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</si>
  <si>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</si>
  <si>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</si>
  <si>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</si>
  <si>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</si>
  <si>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</si>
  <si>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</si>
  <si>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</si>
  <si>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</si>
  <si>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</si>
  <si>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</si>
  <si>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</si>
  <si>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</si>
  <si>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</si>
  <si>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</si>
  <si>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</si>
  <si>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</si>
  <si>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</si>
  <si>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</si>
  <si>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</si>
  <si>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</si>
  <si>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</si>
  <si>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</si>
  <si>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</si>
  <si>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</si>
  <si>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</si>
  <si>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</si>
  <si>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</si>
  <si>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</si>
  <si>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</si>
  <si>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</si>
  <si>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</si>
  <si>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</si>
  <si>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</si>
  <si>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</si>
  <si>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</si>
  <si>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</si>
  <si>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</si>
  <si>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</si>
  <si>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</si>
  <si>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</si>
  <si>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</si>
  <si>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</si>
  <si>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</si>
  <si>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</si>
  <si>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</si>
  <si>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</si>
  <si>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</si>
  <si>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</si>
  <si>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</si>
  <si>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</si>
  <si>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</si>
  <si>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</si>
  <si>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</si>
  <si>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</si>
  <si>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</si>
  <si>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</si>
  <si>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</si>
  <si>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</si>
  <si>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</si>
  <si>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</si>
  <si>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</si>
  <si>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</si>
  <si>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</si>
  <si>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</si>
  <si>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</si>
  <si>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</si>
  <si>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</si>
  <si>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</si>
  <si>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</si>
  <si>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</si>
  <si>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</si>
  <si>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</si>
  <si>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</si>
  <si>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</si>
  <si>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</si>
  <si>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</si>
  <si>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</si>
  <si>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</si>
  <si>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</si>
  <si>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</si>
  <si>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</si>
  <si>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</si>
  <si>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</si>
  <si>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</si>
  <si>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</si>
  <si>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</si>
  <si>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</si>
  <si>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</si>
  <si>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</si>
  <si>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</si>
  <si>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</si>
  <si>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</si>
  <si>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</si>
  <si>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</si>
  <si>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</si>
  <si>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</si>
  <si>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</si>
  <si>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</si>
  <si>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</si>
  <si>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</si>
  <si>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</si>
  <si>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</si>
  <si>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</si>
  <si>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</si>
  <si>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</si>
  <si>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</si>
  <si>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</si>
  <si>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</si>
  <si>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</si>
  <si>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</si>
  <si>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</si>
  <si>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</si>
  <si>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</si>
  <si>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</si>
  <si>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</si>
  <si>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</si>
  <si>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</si>
  <si>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</si>
  <si>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</si>
  <si>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</si>
  <si>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</si>
  <si>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</si>
  <si>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</si>
  <si>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</si>
  <si>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</si>
  <si>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</si>
  <si>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</si>
  <si>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</si>
  <si>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</si>
  <si>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</si>
  <si>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</si>
  <si>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</si>
  <si>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</si>
  <si>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</si>
  <si>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</si>
  <si>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</si>
  <si>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</si>
  <si>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</si>
  <si>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</si>
  <si>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</si>
  <si>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</si>
  <si>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</si>
  <si>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</si>
  <si>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</si>
  <si>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</si>
  <si>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</si>
  <si>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</si>
  <si>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</si>
  <si>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</si>
  <si>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</si>
  <si>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</si>
  <si>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</si>
  <si>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</si>
  <si>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</si>
  <si>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</si>
  <si>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</si>
  <si>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</si>
  <si>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</si>
  <si>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</si>
  <si>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</si>
  <si>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</si>
  <si>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</si>
  <si>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</si>
  <si>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</si>
  <si>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</si>
  <si>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</si>
  <si>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</si>
  <si>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</si>
  <si>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</si>
  <si>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</si>
  <si>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</si>
  <si>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</si>
  <si>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</si>
  <si>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</si>
  <si>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</si>
  <si>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</si>
  <si>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</si>
  <si>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</si>
  <si>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</si>
  <si>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</si>
  <si>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</si>
  <si>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</si>
  <si>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</si>
  <si>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</si>
  <si>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</si>
  <si>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</si>
  <si>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</si>
  <si>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</si>
  <si>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</si>
  <si>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</si>
  <si>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</si>
  <si>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</si>
  <si>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</si>
  <si>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</si>
  <si>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</si>
  <si>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</si>
  <si>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</si>
  <si>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</si>
  <si>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</si>
  <si>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</si>
  <si>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</si>
  <si>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</si>
  <si>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</si>
  <si>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</si>
  <si>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</si>
  <si>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</si>
  <si>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</si>
  <si>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</si>
  <si>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</si>
  <si>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</si>
  <si>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</si>
  <si>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</si>
  <si>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</si>
  <si>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</si>
  <si>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</si>
  <si>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</si>
  <si>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</si>
  <si>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</si>
  <si>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</si>
  <si>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</si>
  <si>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</si>
  <si>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</si>
  <si>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</si>
  <si>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</si>
  <si>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</si>
  <si>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</si>
  <si>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</si>
  <si>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</si>
  <si>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</si>
  <si>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</si>
  <si>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</si>
  <si>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</si>
  <si>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</si>
  <si>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</si>
  <si>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</si>
  <si>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</si>
  <si>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</si>
  <si>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</si>
  <si>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</si>
  <si>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</si>
  <si>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</si>
  <si>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</si>
  <si>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</si>
  <si>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</si>
  <si>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</si>
  <si>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</si>
  <si>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</si>
  <si>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</si>
  <si>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</si>
  <si>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</si>
  <si>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</si>
  <si>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</si>
  <si>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</si>
  <si>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</si>
  <si>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</si>
  <si>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</si>
  <si>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</si>
  <si>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</si>
  <si>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</si>
  <si>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</si>
  <si>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</si>
  <si>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</si>
  <si>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</si>
  <si>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</si>
  <si>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</si>
  <si>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</si>
  <si>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</si>
  <si>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</si>
  <si>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</si>
  <si>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</si>
  <si>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</si>
  <si>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</si>
  <si>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</si>
  <si>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</si>
  <si>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</si>
  <si>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</si>
  <si>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</si>
  <si>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</si>
  <si>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</si>
  <si>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</si>
  <si>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</si>
  <si>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</si>
  <si>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</si>
  <si>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</si>
  <si>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</si>
  <si>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</si>
  <si>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</si>
  <si>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</si>
  <si>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</si>
  <si>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</si>
  <si>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</si>
  <si>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</si>
  <si>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</si>
  <si>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</si>
  <si>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</si>
  <si>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</si>
  <si>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</si>
  <si>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</si>
  <si>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</si>
  <si>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</si>
  <si>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</si>
  <si>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</si>
  <si>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</si>
  <si>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</si>
  <si>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</si>
  <si>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</si>
  <si>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</si>
  <si>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</si>
  <si>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</si>
  <si>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</si>
  <si>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</si>
  <si>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</si>
  <si>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</si>
  <si>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</si>
  <si>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</si>
  <si>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</si>
  <si>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</si>
  <si>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</si>
  <si>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</si>
  <si>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</si>
  <si>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</si>
  <si>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</si>
  <si>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</si>
  <si>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</si>
  <si>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</si>
  <si>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</si>
  <si>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</si>
  <si>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</si>
  <si>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</si>
  <si>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</si>
  <si>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</si>
  <si>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</si>
  <si>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</si>
  <si>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</si>
  <si>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</si>
  <si>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</si>
  <si>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</si>
  <si>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</si>
  <si>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</si>
  <si>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</si>
  <si>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</si>
  <si>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</si>
  <si>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</si>
  <si>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</si>
  <si>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</si>
  <si>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</si>
  <si>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</si>
  <si>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</si>
  <si>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</si>
  <si>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</si>
  <si>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</si>
  <si>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</si>
  <si>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</si>
  <si>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</si>
  <si>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</si>
  <si>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</si>
  <si>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</si>
  <si>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</si>
  <si>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</si>
  <si>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</si>
  <si>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</si>
  <si>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</si>
  <si>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</si>
  <si>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</si>
  <si>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</si>
  <si>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</si>
  <si>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</si>
  <si>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</si>
  <si>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</si>
  <si>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</si>
  <si>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</si>
  <si>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</si>
  <si>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</si>
  <si>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</si>
  <si>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</si>
  <si>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</si>
  <si>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</si>
  <si>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</si>
  <si>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</si>
  <si>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</si>
  <si>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</si>
  <si>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</si>
  <si>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</si>
  <si>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</si>
  <si>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</si>
  <si>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</si>
  <si>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</si>
  <si>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</si>
  <si>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</si>
  <si>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</si>
  <si>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</si>
  <si>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</si>
  <si>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</si>
  <si>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</si>
  <si>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</si>
  <si>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</si>
  <si>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</si>
  <si>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</si>
  <si>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</si>
  <si>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</si>
  <si>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</si>
  <si>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</si>
  <si>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</si>
  <si>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</si>
  <si>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</si>
  <si>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</si>
  <si>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</si>
  <si>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</si>
  <si>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</si>
  <si>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</si>
  <si>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</si>
  <si>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</si>
  <si>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</si>
  <si>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</si>
  <si>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</si>
  <si>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</si>
  <si>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</si>
  <si>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</si>
  <si>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</si>
  <si>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</si>
  <si>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</si>
  <si>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</si>
  <si>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</si>
  <si>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</si>
  <si>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</si>
  <si>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</si>
  <si>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</si>
  <si>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</si>
  <si>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</si>
  <si>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</si>
  <si>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</si>
  <si>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</si>
  <si>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</si>
  <si>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</si>
  <si>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</si>
  <si>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</si>
  <si>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</si>
  <si>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</si>
  <si>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</si>
  <si>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</si>
  <si>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</si>
  <si>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</si>
  <si>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</si>
  <si>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</si>
  <si>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</si>
  <si>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</si>
  <si>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</si>
  <si>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</si>
  <si>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</si>
  <si>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</si>
  <si>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</si>
  <si>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</si>
  <si>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</si>
  <si>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</si>
  <si>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</si>
  <si>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</si>
  <si>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</si>
  <si>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</si>
  <si>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</si>
  <si>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</si>
  <si>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</si>
  <si>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</si>
  <si>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</si>
  <si>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</si>
  <si>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</si>
  <si>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</si>
  <si>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</si>
  <si>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</si>
  <si>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</si>
  <si>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</si>
  <si>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</si>
  <si>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</si>
  <si>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</si>
  <si>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</si>
  <si>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</si>
  <si>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</si>
  <si>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</si>
  <si>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</si>
  <si>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</si>
  <si>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</si>
  <si>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</si>
  <si>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</si>
  <si>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</si>
  <si>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</si>
  <si>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</si>
  <si>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</si>
  <si>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</si>
  <si>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</si>
  <si>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</si>
  <si>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</si>
  <si>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</si>
  <si>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</si>
  <si>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</si>
  <si>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</si>
  <si>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</si>
  <si>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</si>
  <si>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</si>
  <si>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</si>
  <si>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</si>
  <si>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</si>
  <si>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</si>
  <si>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</si>
  <si>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</si>
  <si>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</si>
  <si>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</si>
  <si>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</si>
  <si>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</si>
  <si>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</si>
  <si>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</si>
  <si>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</si>
  <si>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</si>
  <si>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</si>
  <si>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</si>
  <si>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</si>
  <si>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</si>
  <si>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</si>
  <si>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</si>
  <si>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</si>
  <si>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</si>
  <si>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</si>
  <si>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</si>
  <si>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</si>
  <si>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</si>
  <si>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</si>
  <si>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</si>
  <si>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</si>
  <si>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</si>
  <si>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</si>
  <si>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</si>
  <si>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</si>
  <si>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</si>
  <si>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</si>
  <si>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</si>
  <si>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</si>
  <si>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</si>
  <si>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</si>
  <si>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</si>
  <si>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</si>
  <si>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</si>
  <si>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</si>
  <si>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</si>
  <si>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</si>
  <si>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</si>
  <si>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</si>
  <si>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</si>
  <si>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</si>
  <si>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</si>
  <si>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</si>
  <si>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</si>
  <si>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</si>
  <si>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</si>
  <si>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</si>
  <si>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</si>
  <si>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</si>
  <si>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</si>
  <si>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</si>
  <si>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</si>
  <si>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</si>
  <si>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</si>
  <si>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</si>
  <si>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</si>
  <si>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</si>
  <si>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</si>
  <si>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</si>
  <si>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</si>
  <si>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</si>
  <si>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</si>
  <si>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</si>
  <si>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</si>
  <si>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</si>
  <si>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</si>
  <si>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</si>
  <si>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</si>
  <si>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</si>
  <si>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</si>
  <si>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</si>
  <si>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</si>
  <si>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</si>
  <si>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</si>
  <si>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</si>
  <si>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</si>
  <si>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</si>
  <si>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</si>
  <si>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</si>
  <si>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</si>
  <si>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</si>
  <si>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</si>
  <si>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</si>
  <si>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</si>
  <si>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</si>
  <si>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</si>
  <si>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</si>
  <si>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</si>
  <si>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</si>
  <si>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</si>
  <si>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</si>
  <si>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</si>
  <si>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</si>
  <si>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</si>
  <si>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</si>
  <si>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</si>
  <si>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</si>
  <si>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</si>
  <si>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</si>
  <si>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</si>
  <si>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</si>
  <si>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</si>
  <si>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</si>
  <si>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</si>
  <si>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</si>
  <si>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</si>
  <si>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</si>
  <si>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</si>
  <si>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</si>
  <si>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</si>
  <si>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</si>
  <si>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</si>
  <si>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</si>
  <si>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</si>
  <si>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</si>
  <si>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</si>
  <si>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</si>
  <si>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</si>
  <si>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</si>
  <si>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</si>
  <si>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</si>
  <si>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</si>
  <si>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</si>
  <si>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</si>
  <si>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</si>
  <si>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</si>
  <si>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</si>
  <si>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</si>
  <si>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</si>
  <si>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</si>
  <si>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</si>
  <si>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</si>
  <si>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</si>
  <si>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</si>
  <si>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</si>
  <si>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</si>
  <si>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</si>
  <si>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</si>
  <si>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</si>
  <si>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</si>
  <si>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</si>
  <si>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</si>
  <si>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</si>
  <si>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</si>
  <si>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</si>
  <si>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</si>
  <si>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</si>
  <si>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</si>
  <si>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</si>
  <si>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</si>
  <si>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</si>
  <si>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</si>
  <si>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</si>
  <si>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</si>
  <si>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</si>
  <si>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</si>
  <si>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</si>
  <si>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</si>
  <si>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</si>
  <si>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</si>
  <si>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</si>
  <si>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</si>
  <si>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</si>
  <si>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</si>
  <si>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</si>
  <si>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</si>
  <si>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</si>
  <si>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</si>
  <si>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</si>
  <si>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</si>
  <si>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</si>
  <si>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</si>
  <si>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</si>
  <si>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</si>
  <si>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</si>
  <si>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</si>
  <si>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</si>
  <si>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</si>
  <si>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</si>
  <si>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</si>
  <si>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</si>
  <si>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</si>
  <si>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</si>
  <si>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</si>
  <si>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</si>
  <si>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</si>
  <si>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</si>
  <si>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</si>
  <si>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</si>
  <si>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</si>
  <si>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</si>
  <si>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</si>
  <si>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</si>
  <si>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</si>
  <si>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</si>
  <si>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</si>
  <si>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</si>
  <si>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</si>
  <si>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</si>
  <si>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</si>
  <si>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</si>
  <si>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</si>
  <si>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</si>
  <si>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</si>
  <si>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</si>
  <si>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</si>
  <si>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</si>
  <si>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</si>
  <si>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</si>
  <si>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</si>
  <si>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</si>
  <si>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</si>
  <si>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</si>
  <si>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</si>
  <si>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</si>
  <si>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</si>
  <si>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</si>
  <si>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</si>
  <si>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</si>
  <si>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</si>
  <si>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</si>
  <si>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</si>
  <si>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</si>
  <si>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</si>
  <si>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</si>
  <si>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</si>
  <si>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</si>
  <si>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</si>
  <si>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</si>
  <si>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</si>
  <si>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</si>
  <si>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</si>
  <si>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</si>
  <si>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</si>
  <si>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</si>
  <si>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</si>
  <si>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</si>
  <si>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</si>
  <si>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</si>
  <si>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</si>
  <si>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</si>
  <si>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</si>
  <si>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</si>
  <si>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</si>
  <si>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</si>
  <si>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</si>
  <si>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</si>
  <si>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</si>
  <si>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</si>
  <si>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</si>
  <si>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</si>
  <si>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</si>
  <si>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</si>
  <si>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</si>
  <si>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</si>
  <si>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</si>
  <si>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</si>
  <si>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</si>
  <si>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</si>
  <si>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</si>
  <si>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</si>
  <si>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</si>
  <si>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</si>
  <si>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</si>
  <si>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</si>
  <si>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</si>
  <si>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</si>
  <si>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</si>
  <si>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</si>
  <si>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</si>
  <si>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</si>
  <si>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</si>
  <si>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</si>
  <si>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</si>
  <si>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</si>
  <si>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</si>
  <si>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</si>
  <si>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</si>
  <si>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</si>
  <si>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</si>
  <si>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</si>
  <si>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</si>
  <si>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</si>
  <si>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</si>
  <si>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</si>
  <si>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</si>
  <si>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</si>
  <si>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</si>
  <si>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</si>
  <si>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</si>
  <si>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</si>
  <si>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</si>
  <si>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</si>
  <si>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</si>
  <si>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</si>
  <si>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</si>
  <si>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</si>
  <si>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</si>
  <si>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</si>
  <si>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</si>
  <si>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</si>
  <si>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</si>
  <si>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</si>
  <si>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</si>
  <si>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</si>
  <si>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</si>
  <si>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</si>
  <si>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</si>
  <si>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</si>
  <si>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</si>
  <si>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</si>
  <si>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</si>
  <si>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</si>
  <si>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</si>
  <si>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</si>
  <si>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</si>
  <si>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</si>
  <si>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</si>
  <si>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</si>
  <si>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</si>
  <si>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</si>
  <si>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</si>
  <si>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</si>
  <si>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</si>
  <si>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</si>
  <si>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</si>
  <si>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</si>
  <si>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</si>
  <si>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</si>
  <si>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</si>
  <si>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</si>
  <si>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</si>
  <si>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</si>
  <si>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</si>
  <si>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</si>
  <si>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</si>
  <si>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</si>
  <si>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</si>
  <si>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</si>
  <si>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</si>
  <si>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</si>
  <si>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</si>
  <si>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</si>
  <si>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</si>
  <si>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</si>
  <si>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</si>
  <si>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</si>
  <si>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</si>
  <si>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</si>
  <si>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</si>
  <si>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</si>
  <si>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</si>
  <si>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</si>
  <si>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</si>
  <si>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</si>
  <si>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</si>
  <si>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</si>
  <si>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</si>
  <si>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</si>
  <si>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</si>
  <si>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</si>
  <si>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</si>
  <si>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</si>
  <si>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</si>
  <si>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</si>
  <si>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</si>
  <si>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</si>
  <si>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</si>
  <si>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</si>
  <si>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</si>
  <si>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</si>
  <si>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</si>
  <si>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</si>
  <si>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</si>
  <si>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</si>
  <si>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</si>
  <si>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</si>
  <si>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</si>
  <si>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</si>
  <si>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</si>
  <si>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</si>
  <si>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</si>
  <si>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</si>
  <si>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</si>
  <si>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</si>
  <si>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</si>
  <si>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</si>
  <si>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</si>
  <si>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</si>
  <si>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</si>
  <si>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</si>
  <si>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</si>
  <si>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</si>
  <si>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</si>
  <si>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</si>
  <si>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</si>
  <si>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</si>
  <si>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</si>
  <si>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</si>
  <si>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</si>
  <si>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</si>
  <si>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</si>
  <si>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</si>
  <si>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</si>
  <si>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</si>
  <si>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</si>
  <si>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</si>
  <si>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</si>
  <si>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</si>
  <si>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</si>
  <si>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</si>
  <si>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</si>
  <si>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</si>
  <si>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</si>
  <si>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</si>
  <si>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</si>
  <si>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</si>
  <si>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</si>
  <si>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</si>
  <si>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</si>
  <si>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</si>
  <si>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</si>
  <si>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</si>
  <si>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</si>
  <si>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</si>
  <si>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</si>
  <si>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</si>
  <si>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</si>
  <si>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</si>
  <si>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</si>
  <si>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</si>
  <si>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</si>
  <si>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</si>
  <si>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</si>
  <si>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</si>
  <si>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</si>
  <si>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</si>
  <si>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</si>
  <si>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</si>
  <si>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</si>
  <si>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</si>
  <si>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</si>
  <si>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</si>
  <si>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</si>
  <si>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</si>
  <si>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</si>
  <si>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</si>
  <si>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</si>
  <si>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</si>
  <si>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</si>
  <si>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</si>
  <si>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</si>
  <si>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</si>
  <si>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</si>
  <si>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</si>
  <si>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</si>
  <si>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</si>
  <si>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</si>
  <si>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</si>
  <si>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</si>
  <si>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</si>
  <si>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</si>
  <si>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</si>
  <si>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</si>
  <si>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</si>
  <si>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</si>
  <si>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</si>
  <si>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</si>
  <si>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</si>
  <si>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</si>
  <si>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</si>
  <si>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</si>
  <si>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</si>
  <si>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</si>
  <si>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</si>
  <si>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</si>
  <si>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</si>
  <si>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</si>
  <si>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</si>
  <si>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</si>
  <si>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</si>
  <si>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</si>
  <si>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</si>
  <si>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</si>
  <si>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</si>
  <si>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</si>
  <si>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</si>
  <si>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</si>
  <si>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</si>
  <si>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</si>
  <si>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</si>
  <si>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</si>
  <si>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</si>
  <si>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</si>
  <si>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</si>
  <si>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</si>
  <si>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</si>
  <si>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</si>
  <si>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</si>
  <si>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</si>
  <si>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</si>
  <si>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</si>
  <si>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</si>
  <si>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</si>
  <si>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</si>
  <si>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</si>
  <si>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</si>
  <si>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</si>
  <si>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</si>
  <si>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</si>
  <si>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</si>
  <si>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</si>
  <si>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</si>
  <si>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</si>
  <si>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</si>
  <si>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</si>
  <si>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</si>
  <si>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</si>
  <si>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</si>
  <si>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</si>
  <si>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</si>
  <si>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</si>
  <si>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</si>
  <si>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</si>
  <si>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</si>
  <si>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</si>
  <si>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</si>
  <si>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</si>
  <si>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</si>
  <si>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</si>
  <si>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</si>
  <si>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</si>
  <si>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</si>
  <si>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</si>
  <si>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</si>
  <si>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</si>
  <si>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</si>
  <si>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</si>
  <si>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</si>
  <si>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</si>
  <si>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</si>
  <si>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</si>
  <si>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</si>
  <si>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</si>
  <si>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</si>
  <si>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</si>
  <si>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</si>
  <si>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</si>
  <si>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</si>
  <si>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</si>
  <si>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</si>
  <si>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</si>
  <si>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</si>
  <si>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</si>
  <si>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</si>
  <si>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</si>
  <si>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</si>
  <si>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</si>
  <si>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</si>
  <si>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</si>
  <si>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</si>
  <si>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</si>
  <si>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</si>
  <si>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</si>
  <si>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</si>
  <si>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</si>
  <si>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</si>
  <si>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</si>
  <si>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</si>
  <si>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</si>
  <si>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</si>
  <si>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</si>
  <si>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</si>
  <si>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</si>
  <si>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</si>
  <si>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</si>
  <si>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</si>
  <si>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</si>
  <si>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</si>
  <si>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</si>
  <si>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</si>
  <si>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</si>
  <si>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</si>
  <si>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</si>
  <si>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</si>
  <si>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</si>
  <si>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</si>
  <si>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</si>
  <si>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</si>
  <si>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</si>
  <si>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</si>
  <si>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</si>
  <si>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</si>
  <si>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</si>
  <si>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</si>
  <si>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</si>
  <si>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</si>
  <si>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</si>
  <si>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</si>
  <si>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</si>
  <si>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</si>
  <si>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</si>
  <si>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</si>
  <si>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</si>
  <si>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</si>
  <si>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</si>
  <si>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</si>
  <si>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</si>
  <si>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</si>
  <si>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</si>
  <si>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</si>
  <si>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</si>
  <si>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</si>
  <si>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</si>
  <si>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</si>
  <si>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</si>
  <si>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</si>
  <si>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</si>
  <si>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</si>
  <si>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</si>
  <si>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</si>
  <si>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</si>
  <si>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</si>
  <si>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</si>
  <si>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</si>
  <si>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</si>
  <si>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</si>
  <si>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</si>
  <si>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</si>
  <si>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</si>
  <si>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</si>
  <si>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</si>
  <si>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</si>
  <si>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</si>
  <si>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</si>
  <si>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</si>
  <si>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</si>
  <si>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</si>
  <si>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</si>
  <si>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</si>
  <si>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</si>
  <si>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</si>
  <si>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</si>
  <si>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</si>
  <si>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</si>
  <si>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</si>
  <si>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</si>
  <si>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</si>
  <si>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</si>
  <si>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</si>
  <si>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</si>
  <si>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</si>
  <si>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</si>
  <si>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</si>
  <si>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</si>
  <si>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</si>
  <si>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</si>
  <si>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</si>
  <si>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</si>
  <si>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</si>
  <si>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</si>
  <si>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</si>
  <si>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</si>
  <si>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</si>
  <si>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</si>
  <si>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</si>
  <si>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</si>
  <si>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</si>
  <si>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</si>
  <si>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</si>
  <si>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</si>
  <si>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</si>
  <si>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</si>
  <si>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</si>
  <si>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</si>
  <si>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</si>
  <si>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</si>
  <si>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</si>
  <si>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</si>
  <si>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</si>
  <si>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</si>
  <si>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</si>
  <si>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</si>
  <si>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</si>
  <si>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</si>
  <si>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</si>
  <si>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</si>
  <si>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</si>
  <si>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</si>
  <si>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</si>
  <si>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</si>
  <si>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</si>
  <si>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</si>
  <si>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</si>
  <si>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</si>
  <si>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</si>
  <si>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</si>
  <si>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</si>
  <si>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</si>
  <si>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</si>
  <si>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</si>
  <si>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</si>
  <si>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</si>
  <si>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</si>
  <si>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</si>
  <si>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</si>
  <si>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</si>
  <si>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</si>
  <si>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</si>
  <si>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</si>
  <si>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</si>
  <si>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</si>
  <si>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</si>
  <si>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</si>
  <si>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</si>
  <si>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</si>
  <si>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</si>
  <si>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</si>
  <si>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</si>
  <si>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</si>
  <si>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</si>
  <si>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</si>
  <si>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</si>
  <si>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</si>
  <si>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</si>
  <si>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</si>
  <si>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</si>
  <si>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</si>
  <si>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</si>
  <si>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</si>
  <si>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</si>
  <si>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</si>
  <si>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</si>
  <si>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</si>
  <si>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</si>
  <si>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</si>
  <si>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</si>
  <si>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</si>
  <si>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</si>
  <si>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</si>
  <si>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</si>
  <si>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</si>
  <si>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</si>
  <si>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</si>
  <si>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</si>
  <si>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</si>
  <si>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</si>
  <si>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</si>
  <si>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</si>
  <si>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</si>
  <si>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</si>
  <si>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</si>
  <si>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</si>
  <si>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</si>
  <si>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</si>
  <si>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</si>
  <si>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</si>
  <si>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</si>
  <si>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</si>
  <si>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</si>
  <si>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</si>
  <si>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</si>
  <si>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</si>
  <si>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</si>
  <si>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</si>
  <si>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</si>
  <si>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</si>
  <si>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</si>
  <si>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</si>
  <si>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</si>
  <si>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</si>
  <si>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</si>
  <si>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</si>
  <si>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</si>
  <si>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</si>
  <si>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</si>
  <si>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</si>
  <si>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</si>
  <si>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</si>
  <si>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</si>
  <si>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</si>
  <si>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</si>
  <si>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</si>
  <si>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</si>
  <si>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</si>
  <si>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</si>
  <si>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</si>
  <si>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</si>
  <si>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</si>
  <si>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</si>
  <si>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</si>
  <si>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</si>
  <si>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</si>
  <si>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</si>
  <si>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</si>
  <si>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</si>
  <si>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</si>
  <si>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</si>
  <si>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</si>
  <si>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</si>
  <si>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</si>
  <si>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</si>
  <si>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</si>
  <si>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</si>
  <si>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</si>
  <si>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</si>
  <si>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</si>
  <si>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</si>
  <si>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</si>
  <si>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</si>
  <si>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</si>
  <si>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</si>
  <si>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</si>
  <si>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</si>
  <si>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</si>
  <si>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</si>
  <si>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</si>
  <si>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</si>
  <si>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</si>
  <si>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</si>
  <si>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</si>
  <si>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</si>
  <si>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</si>
  <si>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</si>
  <si>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</si>
  <si>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</si>
  <si>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</si>
  <si>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</si>
  <si>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</si>
  <si>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</si>
  <si>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</si>
  <si>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</si>
  <si>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</si>
  <si>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</si>
  <si>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</si>
  <si>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</si>
  <si>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</si>
  <si>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</si>
  <si>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</si>
  <si>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</si>
  <si>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</si>
  <si>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</si>
  <si>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</si>
  <si>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</si>
  <si>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</si>
  <si>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</si>
  <si>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</si>
  <si>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</si>
  <si>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</si>
  <si>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</si>
  <si>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</si>
  <si>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</si>
  <si>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</si>
  <si>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</si>
  <si>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</si>
  <si>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</si>
  <si>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</si>
  <si>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</si>
  <si>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</si>
  <si>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</si>
  <si>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</si>
  <si>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</si>
  <si>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</si>
  <si>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</si>
  <si>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</si>
  <si>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</si>
  <si>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</si>
  <si>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</si>
  <si>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</si>
  <si>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</si>
  <si>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</si>
  <si>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</si>
  <si>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</si>
  <si>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</si>
  <si>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</si>
  <si>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</si>
  <si>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</si>
  <si>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</si>
  <si>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</si>
  <si>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</si>
  <si>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</si>
  <si>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</si>
  <si>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</si>
  <si>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</si>
  <si>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</si>
  <si>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</si>
  <si>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</si>
  <si>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</si>
  <si>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</si>
  <si>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</si>
  <si>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</si>
  <si>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</si>
  <si>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</si>
  <si>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</si>
  <si>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</si>
  <si>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</si>
  <si>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</si>
  <si>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</si>
  <si>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</si>
  <si>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</si>
  <si>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</si>
  <si>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</si>
  <si>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</si>
  <si>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</si>
  <si>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</si>
  <si>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</si>
  <si>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</si>
  <si>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</si>
  <si>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</si>
  <si>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</si>
  <si>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</si>
  <si>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</si>
  <si>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</si>
  <si>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</si>
  <si>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</si>
  <si>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</si>
  <si>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</si>
  <si>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</si>
  <si>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</si>
  <si>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</si>
  <si>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</si>
  <si>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</si>
  <si>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</si>
  <si>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</si>
  <si>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</si>
  <si>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</si>
  <si>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</si>
  <si>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</si>
  <si>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</si>
  <si>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</si>
  <si>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</si>
  <si>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</si>
  <si>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</si>
  <si>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</si>
  <si>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</si>
  <si>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</si>
  <si>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</si>
  <si>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</si>
  <si>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</si>
  <si>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</si>
  <si>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</si>
  <si>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</si>
  <si>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</si>
  <si>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</si>
  <si>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</si>
  <si>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</si>
  <si>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</si>
  <si>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</si>
  <si>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</si>
  <si>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</si>
  <si>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</si>
  <si>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</si>
  <si>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</si>
  <si>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</si>
  <si>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</si>
  <si>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</si>
  <si>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</si>
  <si>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</si>
  <si>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</si>
  <si>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</si>
  <si>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</si>
  <si>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</si>
  <si>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</si>
  <si>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</si>
  <si>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</si>
  <si>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</si>
  <si>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</si>
  <si>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</si>
  <si>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</si>
  <si>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</si>
  <si>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</si>
  <si>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</si>
  <si>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</si>
  <si>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</si>
  <si>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</si>
  <si>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</si>
  <si>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</si>
  <si>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</si>
  <si>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</si>
  <si>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</si>
  <si>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</si>
  <si>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</si>
  <si>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</si>
  <si>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</si>
  <si>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</si>
  <si>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</si>
  <si>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</si>
  <si>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</si>
  <si>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</si>
  <si>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</si>
  <si>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</si>
  <si>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</si>
  <si>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</si>
  <si>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</si>
  <si>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</si>
  <si>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</si>
  <si>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</si>
  <si>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</si>
  <si>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</si>
  <si>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</si>
  <si>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</si>
  <si>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</si>
  <si>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</si>
  <si>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</si>
  <si>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</si>
  <si>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</si>
  <si>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</si>
  <si>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</si>
  <si>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</si>
  <si>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</si>
  <si>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</si>
  <si>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</si>
  <si>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</si>
  <si>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</si>
  <si>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</si>
  <si>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</si>
  <si>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</si>
  <si>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</si>
  <si>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</si>
  <si>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</si>
  <si>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</si>
  <si>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</si>
  <si>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</si>
  <si>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</si>
  <si>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</si>
  <si>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</si>
  <si>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</si>
  <si>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</si>
  <si>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</si>
  <si>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</si>
  <si>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</si>
  <si>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</si>
  <si>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</si>
  <si>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</si>
  <si>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</si>
  <si>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</si>
  <si>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</si>
  <si>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</si>
  <si>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</si>
  <si>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</si>
  <si>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</si>
  <si>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</si>
  <si>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</si>
  <si>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</si>
  <si>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</si>
  <si>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</si>
  <si>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</si>
  <si>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</si>
  <si>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</si>
  <si>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</si>
  <si>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</si>
  <si>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</si>
  <si>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</si>
  <si>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</si>
  <si>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</si>
  <si>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</si>
  <si>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</si>
  <si>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</si>
  <si>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</si>
  <si>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</si>
  <si>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</si>
  <si>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</si>
  <si>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</si>
  <si>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</si>
  <si>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</si>
  <si>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</si>
  <si>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</si>
  <si>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</si>
  <si>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</si>
  <si>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</si>
  <si>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</si>
  <si>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</si>
  <si>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</si>
  <si>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</si>
  <si>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</si>
  <si>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</si>
  <si>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</si>
  <si>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</si>
  <si>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</si>
  <si>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</si>
  <si>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</si>
  <si>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</si>
  <si>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</si>
  <si>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</si>
  <si>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</si>
  <si>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</si>
  <si>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</si>
  <si>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</si>
  <si>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</si>
  <si>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</si>
  <si>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</si>
  <si>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</si>
  <si>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</si>
  <si>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</si>
  <si>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</si>
  <si>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</si>
  <si>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</si>
  <si>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</si>
  <si>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</si>
  <si>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</si>
  <si>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</si>
  <si>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</si>
  <si>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</si>
  <si>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</si>
  <si>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</si>
  <si>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</si>
  <si>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</si>
  <si>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</si>
  <si>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</si>
  <si>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</si>
  <si>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</si>
  <si>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</si>
  <si>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</si>
  <si>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</si>
  <si>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</si>
  <si>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</si>
  <si>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</si>
  <si>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</si>
  <si>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</si>
  <si>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</si>
  <si>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</si>
  <si>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</si>
  <si>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</si>
  <si>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</si>
  <si>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</si>
  <si>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</si>
  <si>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</si>
  <si>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</si>
  <si>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</si>
  <si>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</si>
  <si>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</si>
  <si>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</si>
  <si>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</si>
  <si>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</si>
  <si>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</si>
  <si>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</si>
  <si>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</si>
  <si>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</si>
  <si>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</si>
  <si>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</si>
  <si>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</si>
  <si>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</si>
  <si>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</si>
  <si>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</si>
  <si>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</si>
  <si>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</si>
  <si>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</si>
  <si>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</si>
  <si>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</si>
  <si>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</si>
  <si>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</si>
  <si>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</si>
  <si>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</si>
  <si>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</si>
  <si>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</si>
  <si>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</si>
  <si>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</si>
  <si>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</si>
  <si>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</si>
  <si>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</si>
  <si>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</si>
  <si>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</si>
  <si>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</si>
  <si>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</si>
  <si>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</si>
  <si>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</si>
  <si>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</si>
  <si>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</si>
  <si>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</si>
  <si>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</si>
  <si>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</si>
  <si>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</si>
  <si>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</si>
  <si>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</si>
  <si>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</si>
  <si>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</si>
  <si>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</si>
  <si>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</si>
  <si>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</si>
  <si>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</si>
  <si>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</si>
  <si>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</si>
  <si>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</si>
  <si>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</si>
  <si>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</si>
  <si>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</si>
  <si>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</si>
  <si>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</si>
  <si>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</si>
  <si>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</si>
  <si>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</si>
  <si>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</si>
  <si>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</si>
  <si>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</si>
  <si>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</si>
  <si>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</si>
  <si>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</si>
  <si>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</si>
  <si>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</si>
  <si>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</si>
  <si>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</si>
  <si>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</si>
  <si>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</si>
  <si>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</si>
  <si>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</si>
  <si>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</si>
  <si>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</si>
  <si>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</si>
  <si>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</si>
  <si>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</si>
  <si>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</si>
  <si>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</si>
  <si>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</si>
  <si>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</si>
  <si>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</si>
  <si>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</si>
  <si>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</si>
  <si>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</si>
  <si>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</si>
  <si>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</si>
  <si>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</si>
  <si>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</si>
  <si>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</si>
  <si>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</si>
  <si>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</si>
  <si>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</si>
  <si>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</si>
  <si>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</si>
  <si>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</si>
  <si>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</si>
  <si>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</si>
  <si>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</si>
  <si>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</si>
  <si>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</si>
  <si>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</si>
  <si>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</si>
  <si>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</si>
  <si>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</si>
  <si>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</si>
  <si>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</si>
  <si>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</si>
  <si>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</si>
  <si>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</si>
  <si>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</si>
  <si>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</si>
  <si>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</si>
  <si>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</si>
  <si>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</si>
  <si>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</si>
  <si>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</si>
  <si>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</si>
  <si>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</si>
  <si>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</si>
  <si>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</si>
  <si>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</si>
  <si>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</si>
  <si>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</si>
  <si>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</si>
  <si>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</si>
  <si>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</si>
  <si>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</si>
  <si>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</si>
  <si>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</si>
  <si>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</si>
  <si>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</si>
  <si>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</si>
  <si>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</si>
  <si>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</si>
  <si>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</si>
  <si>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</si>
  <si>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</si>
  <si>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</si>
  <si>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</si>
  <si>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</si>
  <si>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</si>
  <si>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</si>
  <si>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</si>
  <si>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</si>
  <si>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</si>
  <si>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</si>
  <si>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</si>
  <si>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</si>
  <si>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</si>
  <si>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</si>
  <si>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</si>
  <si>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</si>
  <si>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</si>
  <si>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</si>
  <si>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</si>
  <si>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</si>
  <si>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</si>
  <si>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</si>
  <si>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</si>
  <si>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</si>
  <si>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</si>
  <si>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</si>
  <si>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</si>
  <si>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</si>
  <si>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</si>
  <si>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</si>
  <si>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</si>
  <si>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</si>
  <si>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</si>
  <si>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</si>
  <si>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</si>
  <si>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</si>
  <si>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</si>
  <si>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</si>
  <si>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</si>
  <si>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</si>
  <si>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</si>
  <si>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</si>
  <si>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</si>
  <si>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</si>
  <si>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</si>
  <si>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</si>
  <si>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</si>
  <si>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</si>
  <si>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</si>
  <si>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</si>
  <si>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</si>
  <si>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</si>
  <si>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</si>
  <si>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</si>
  <si>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</si>
  <si>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</si>
  <si>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</si>
  <si>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</si>
  <si>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</si>
  <si>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</si>
  <si>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</si>
  <si>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</si>
  <si>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</si>
  <si>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</si>
  <si>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</si>
  <si>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</si>
  <si>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</si>
  <si>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</si>
  <si>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</si>
  <si>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</si>
  <si>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</si>
  <si>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</si>
  <si>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</si>
  <si>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</si>
  <si>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</si>
  <si>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</si>
  <si>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</si>
  <si>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</si>
  <si>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</si>
  <si>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</si>
  <si>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</si>
  <si>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</si>
  <si>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</si>
  <si>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</si>
  <si>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</si>
  <si>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</si>
  <si>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</si>
  <si>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</si>
  <si>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</si>
  <si>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</si>
  <si>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</si>
  <si>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</si>
  <si>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</si>
  <si>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</si>
  <si>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</si>
  <si>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</si>
  <si>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</si>
  <si>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</si>
  <si>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</si>
  <si>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</si>
  <si>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</si>
  <si>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</si>
  <si>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</si>
  <si>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</si>
  <si>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</si>
  <si>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</si>
  <si>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</si>
  <si>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</si>
  <si>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</si>
  <si>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</si>
  <si>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</si>
  <si>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</si>
  <si>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</si>
  <si>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</si>
  <si>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</si>
  <si>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</si>
  <si>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</si>
  <si>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</si>
  <si>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</si>
  <si>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</si>
  <si>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</si>
  <si>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</si>
  <si>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</si>
  <si>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</si>
  <si>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</si>
  <si>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</si>
  <si>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</si>
  <si>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</si>
  <si>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</si>
  <si>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</si>
  <si>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</si>
  <si>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</si>
  <si>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</si>
  <si>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</si>
  <si>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</si>
  <si>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</si>
  <si>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</si>
  <si>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</si>
  <si>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</si>
  <si>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</si>
  <si>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</si>
  <si>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</si>
  <si>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</si>
  <si>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</si>
  <si>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</si>
  <si>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</si>
  <si>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</si>
  <si>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</si>
  <si>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</si>
  <si>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</si>
  <si>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</si>
  <si>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</si>
  <si>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</si>
  <si>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</si>
  <si>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</si>
  <si>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</si>
  <si>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</si>
  <si>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</si>
  <si>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</si>
  <si>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</si>
  <si>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</si>
  <si>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</si>
  <si>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</si>
  <si>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</si>
  <si>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</si>
  <si>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</si>
  <si>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</si>
  <si>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</si>
  <si>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</si>
  <si>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</si>
  <si>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</si>
  <si>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</si>
  <si>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</si>
  <si>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</si>
  <si>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</si>
  <si>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</si>
  <si>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</si>
  <si>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</si>
  <si>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</si>
  <si>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</si>
  <si>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</si>
  <si>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</si>
  <si>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</si>
  <si>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</si>
  <si>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</si>
  <si>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</si>
  <si>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</si>
  <si>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</si>
  <si>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</si>
  <si>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</si>
  <si>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</si>
  <si>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</si>
  <si>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</si>
  <si>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</si>
  <si>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</si>
  <si>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</si>
  <si>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</si>
  <si>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</si>
  <si>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</si>
  <si>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</si>
  <si>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</si>
  <si>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</si>
  <si>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</si>
  <si>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</si>
  <si>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</si>
  <si>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</si>
  <si>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</si>
  <si>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</si>
  <si>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</si>
  <si>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</si>
  <si>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</si>
  <si>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</si>
  <si>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</si>
  <si>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</si>
  <si>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</si>
  <si>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</si>
  <si>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</si>
  <si>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</si>
  <si>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</si>
  <si>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</si>
  <si>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</si>
  <si>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</si>
  <si>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</si>
  <si>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</si>
  <si>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</si>
  <si>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</si>
  <si>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</si>
  <si>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</si>
  <si>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</si>
  <si>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</si>
  <si>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</si>
  <si>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</si>
  <si>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</si>
  <si>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</si>
  <si>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</si>
  <si>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</si>
  <si>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</si>
  <si>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</si>
  <si>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</si>
  <si>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</si>
  <si>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</si>
  <si>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</si>
  <si>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</si>
  <si>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</si>
  <si>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</si>
  <si>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</si>
  <si>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</si>
  <si>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</si>
  <si>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</si>
  <si>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</si>
  <si>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</si>
  <si>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</si>
  <si>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</si>
  <si>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</si>
  <si>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</si>
  <si>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</si>
  <si>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</si>
  <si>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</si>
  <si>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</si>
  <si>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</si>
  <si>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</si>
  <si>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</si>
  <si>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</si>
  <si>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</si>
  <si>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</si>
  <si>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</si>
  <si>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</si>
  <si>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</si>
  <si>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</si>
  <si>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</si>
  <si>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</si>
  <si>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</si>
  <si>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</si>
  <si>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</si>
  <si>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</si>
  <si>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</si>
  <si>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</si>
  <si>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</si>
  <si>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</si>
  <si>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</si>
  <si>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</si>
  <si>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</si>
  <si>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</si>
  <si>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</si>
  <si>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</si>
  <si>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</si>
  <si>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</si>
  <si>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</si>
  <si>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</si>
  <si>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</si>
  <si>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</si>
  <si>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</si>
  <si>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</si>
  <si>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</si>
  <si>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</si>
  <si>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</si>
  <si>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</si>
  <si>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</si>
  <si>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</si>
  <si>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</si>
  <si>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</si>
  <si>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</si>
  <si>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</si>
  <si>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</si>
  <si>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</si>
  <si>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</si>
  <si>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</si>
  <si>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</si>
  <si>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</si>
  <si>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</si>
  <si>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</si>
  <si>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</si>
  <si>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</si>
  <si>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</si>
  <si>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</si>
  <si>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</si>
  <si>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</si>
  <si>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</si>
  <si>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</si>
  <si>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</si>
  <si>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</si>
  <si>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</si>
  <si>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</si>
  <si>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</si>
  <si>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</si>
  <si>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</si>
  <si>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</si>
  <si>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</si>
  <si>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</si>
  <si>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</si>
  <si>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</si>
  <si>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</si>
  <si>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</si>
  <si>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</si>
  <si>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</si>
  <si>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</si>
  <si>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</si>
  <si>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</si>
  <si>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</si>
  <si>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</si>
  <si>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</si>
  <si>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</si>
  <si>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</si>
  <si>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</si>
  <si>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</si>
  <si>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</si>
  <si>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</si>
  <si>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</si>
  <si>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</si>
  <si>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</si>
  <si>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</si>
  <si>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</si>
  <si>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</si>
  <si>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</si>
  <si>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</si>
  <si>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</si>
  <si>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</si>
  <si>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</si>
  <si>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</si>
  <si>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</si>
  <si>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</si>
  <si>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</si>
  <si>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</si>
  <si>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</si>
  <si>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</si>
  <si>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</si>
  <si>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</si>
  <si>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</si>
  <si>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</si>
  <si>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</si>
  <si>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</si>
  <si>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</si>
  <si>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</si>
  <si>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</si>
  <si>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</si>
  <si>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</si>
  <si>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</si>
  <si>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</si>
  <si>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</si>
  <si>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</si>
  <si>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</si>
  <si>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</si>
  <si>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</si>
  <si>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</si>
  <si>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</si>
  <si>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</si>
  <si>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</si>
  <si>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</si>
  <si>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</si>
  <si>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</si>
  <si>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</si>
  <si>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</si>
  <si>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</si>
  <si>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</si>
  <si>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</si>
  <si>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</si>
  <si>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</si>
  <si>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</si>
  <si>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</si>
  <si>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</si>
  <si>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</si>
  <si>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</si>
  <si>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</si>
  <si>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</si>
  <si>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</si>
  <si>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</si>
  <si>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</si>
  <si>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</si>
  <si>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</si>
  <si>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</si>
  <si>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</si>
  <si>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</si>
  <si>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</si>
  <si>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</si>
  <si>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</si>
  <si>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</si>
  <si>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</si>
  <si>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</si>
  <si>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</si>
  <si>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</si>
  <si>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</si>
  <si>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</si>
  <si>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</si>
  <si>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</si>
  <si>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</si>
  <si>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</si>
  <si>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</si>
  <si>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</si>
  <si>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</si>
  <si>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</si>
  <si>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</si>
  <si>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</si>
  <si>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</si>
  <si>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</si>
  <si>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</si>
  <si>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</si>
  <si>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</si>
  <si>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</si>
  <si>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</si>
  <si>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</si>
  <si>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</si>
  <si>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</si>
  <si>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</si>
  <si>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</si>
  <si>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</si>
  <si>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</si>
  <si>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</si>
  <si>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</si>
  <si>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</si>
  <si>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</si>
  <si>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</si>
  <si>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</si>
  <si>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</si>
  <si>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</si>
  <si>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</si>
  <si>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</si>
  <si>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</si>
  <si>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</si>
  <si>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</si>
  <si>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</si>
  <si>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</si>
  <si>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</si>
  <si>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</si>
  <si>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</si>
  <si>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</si>
  <si>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</si>
  <si>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</si>
  <si>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</si>
  <si>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</si>
  <si>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</si>
  <si>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</si>
  <si>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</si>
  <si>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</si>
  <si>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</si>
  <si>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</si>
  <si>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</si>
  <si>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</si>
  <si>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</si>
  <si>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</si>
  <si>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</si>
  <si>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</si>
  <si>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</si>
  <si>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</si>
  <si>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</si>
  <si>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</si>
  <si>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</si>
  <si>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</si>
  <si>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</si>
  <si>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</si>
  <si>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</si>
  <si>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</si>
  <si>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</si>
  <si>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</si>
  <si>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</si>
  <si>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</si>
  <si>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</si>
  <si>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</si>
  <si>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</si>
  <si>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</si>
  <si>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</si>
  <si>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</si>
  <si>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</si>
  <si>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</si>
  <si>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</si>
  <si>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</si>
  <si>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</si>
  <si>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</si>
  <si>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</si>
  <si>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</si>
  <si>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</si>
  <si>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</si>
  <si>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</si>
  <si>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</si>
  <si>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</si>
  <si>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</si>
  <si>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</si>
  <si>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</si>
  <si>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</si>
  <si>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</si>
  <si>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</si>
  <si>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</si>
  <si>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</si>
  <si>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</si>
  <si>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</si>
  <si>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</si>
  <si>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</si>
  <si>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</si>
  <si>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</si>
  <si>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</si>
  <si>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</si>
  <si>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</si>
  <si>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</si>
  <si>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</si>
  <si>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</si>
  <si>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</si>
  <si>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</si>
  <si>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</si>
  <si>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</si>
  <si>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</si>
  <si>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</si>
  <si>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</si>
  <si>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</si>
  <si>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</si>
  <si>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</si>
  <si>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</si>
  <si>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</si>
  <si>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</si>
  <si>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</si>
  <si>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</si>
  <si>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</si>
  <si>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</si>
  <si>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</si>
  <si>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</si>
  <si>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</si>
  <si>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</si>
  <si>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</si>
  <si>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</si>
  <si>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</si>
  <si>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</si>
  <si>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</si>
  <si>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</si>
  <si>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</si>
  <si>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</si>
  <si>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</si>
  <si>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</si>
  <si>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</si>
  <si>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</si>
  <si>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</si>
  <si>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</si>
  <si>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</si>
  <si>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</si>
  <si>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</si>
  <si>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</si>
  <si>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</si>
  <si>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</si>
  <si>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</si>
  <si>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</si>
  <si>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</si>
  <si>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</si>
  <si>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</si>
  <si>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</si>
  <si>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</si>
  <si>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</si>
  <si>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</si>
  <si>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</si>
  <si>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</si>
  <si>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</si>
  <si>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</si>
  <si>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</si>
  <si>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</si>
  <si>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</si>
  <si>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</si>
  <si>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</si>
  <si>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</si>
  <si>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</si>
  <si>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</si>
  <si>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</si>
  <si>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</si>
  <si>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</si>
  <si>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</si>
  <si>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</si>
  <si>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</si>
  <si>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</si>
  <si>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</si>
  <si>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</si>
  <si>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</si>
  <si>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</si>
  <si>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</si>
  <si>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</si>
  <si>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</si>
  <si>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</si>
  <si>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</si>
  <si>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</si>
  <si>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</si>
  <si>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</si>
  <si>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</si>
  <si>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</si>
  <si>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</si>
  <si>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</si>
  <si>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</si>
  <si>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</si>
  <si>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</si>
  <si>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</si>
  <si>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</si>
  <si>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</si>
  <si>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</si>
  <si>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</si>
  <si>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</si>
  <si>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</si>
  <si>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</si>
  <si>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</si>
  <si>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</si>
  <si>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</si>
  <si>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</si>
  <si>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</si>
  <si>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</si>
  <si>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</si>
  <si>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</si>
  <si>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</si>
  <si>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</si>
  <si>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</si>
  <si>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</si>
  <si>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</si>
  <si>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</si>
  <si>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</si>
  <si>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</si>
  <si>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</si>
  <si>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</si>
  <si>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</si>
  <si>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</si>
  <si>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</si>
  <si>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</si>
  <si>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</si>
  <si>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</si>
  <si>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</si>
  <si>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</si>
  <si>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</si>
  <si>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</si>
  <si>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</si>
  <si>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</si>
  <si>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</si>
  <si>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</si>
  <si>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</si>
  <si>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</si>
  <si>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</si>
  <si>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</si>
  <si>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</si>
  <si>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</si>
  <si>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</si>
  <si>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</si>
  <si>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</si>
  <si>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</si>
  <si>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</si>
  <si>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</si>
  <si>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</si>
  <si>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</si>
  <si>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</si>
  <si>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</si>
  <si>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</si>
  <si>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</si>
  <si>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</si>
  <si>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</si>
  <si>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</si>
  <si>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</si>
  <si>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</si>
  <si>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</si>
  <si>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</si>
  <si>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</si>
  <si>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</si>
  <si>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</si>
  <si>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</si>
  <si>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</si>
  <si>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</si>
  <si>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</si>
  <si>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</si>
  <si>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</si>
  <si>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</si>
  <si>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</si>
  <si>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</si>
  <si>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</si>
  <si>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</si>
  <si>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</si>
  <si>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</si>
  <si>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</si>
  <si>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</si>
  <si>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</si>
  <si>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</si>
  <si>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</si>
  <si>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</si>
  <si>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</si>
  <si>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</si>
  <si>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</si>
  <si>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</si>
  <si>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</si>
  <si>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</si>
  <si>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</si>
  <si>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</si>
  <si>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</si>
  <si>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</si>
  <si>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</si>
  <si>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</si>
  <si>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</si>
  <si>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</si>
  <si>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</si>
  <si>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</si>
  <si>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</si>
  <si>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</si>
  <si>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</si>
  <si>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</si>
  <si>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</si>
  <si>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</si>
  <si>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</si>
  <si>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</si>
  <si>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</si>
  <si>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</si>
  <si>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</si>
  <si>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</si>
  <si>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</si>
  <si>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</si>
  <si>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</si>
  <si>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</si>
  <si>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</si>
  <si>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</si>
  <si>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</si>
  <si>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</si>
  <si>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</si>
  <si>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</si>
  <si>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</si>
  <si>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</si>
  <si>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</si>
  <si>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</si>
  <si>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</si>
  <si>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</si>
  <si>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</si>
  <si>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</si>
  <si>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</si>
  <si>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</si>
  <si>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</si>
  <si>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</si>
  <si>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</si>
  <si>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</si>
  <si>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</si>
  <si>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</si>
  <si>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</si>
  <si>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</si>
  <si>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</si>
  <si>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</si>
  <si>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</si>
  <si>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</si>
  <si>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</si>
  <si>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</si>
  <si>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</si>
  <si>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</si>
  <si>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</si>
  <si>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</si>
  <si>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</si>
  <si>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</si>
  <si>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</si>
  <si>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</si>
  <si>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</si>
  <si>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</si>
  <si>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</si>
  <si>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</si>
  <si>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</si>
  <si>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</si>
  <si>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</si>
  <si>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</si>
  <si>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</si>
  <si>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</si>
  <si>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</si>
  <si>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</si>
  <si>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</si>
  <si>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</si>
  <si>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</si>
  <si>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</si>
  <si>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</si>
  <si>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</si>
  <si>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</si>
  <si>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</si>
  <si>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</si>
  <si>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</si>
  <si>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</si>
  <si>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</si>
  <si>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</si>
  <si>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</si>
  <si>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</si>
  <si>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</si>
  <si>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</si>
  <si>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</si>
  <si>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</si>
  <si>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</si>
  <si>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</si>
  <si>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</si>
  <si>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</si>
  <si>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</si>
  <si>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</si>
  <si>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</si>
  <si>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</si>
  <si>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</si>
  <si>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</si>
  <si>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</si>
  <si>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</si>
  <si>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</si>
  <si>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</si>
  <si>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</si>
  <si>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</si>
  <si>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</si>
  <si>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</si>
  <si>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</si>
  <si>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</si>
  <si>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</si>
  <si>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</si>
  <si>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</si>
  <si>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</si>
  <si>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</si>
  <si>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</si>
  <si>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</si>
  <si>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</si>
  <si>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</si>
  <si>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</si>
  <si>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</si>
  <si>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</si>
  <si>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</si>
  <si>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</si>
  <si>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</si>
  <si>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</si>
  <si>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</si>
  <si>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</si>
  <si>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</si>
  <si>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</si>
  <si>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</si>
  <si>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</si>
  <si>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</si>
  <si>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</si>
  <si>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</si>
  <si>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</si>
  <si>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</si>
  <si>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</si>
  <si>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</si>
  <si>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</si>
  <si>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</si>
  <si>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</si>
  <si>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</si>
  <si>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</si>
  <si>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</si>
  <si>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</si>
  <si>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</si>
  <si>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</si>
  <si>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</si>
  <si>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</si>
  <si>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</si>
  <si>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</si>
  <si>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</si>
  <si>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</si>
  <si>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</si>
  <si>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</si>
  <si>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</si>
  <si>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</si>
  <si>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</si>
  <si>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</si>
  <si>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</si>
  <si>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</si>
  <si>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</si>
  <si>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</si>
  <si>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</si>
  <si>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</si>
  <si>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</si>
  <si>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</si>
  <si>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</si>
  <si>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</si>
  <si>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</si>
  <si>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</si>
  <si>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</si>
  <si>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</si>
  <si>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</si>
  <si>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</si>
  <si>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</si>
  <si>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</si>
  <si>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</si>
  <si>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</si>
  <si>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</si>
  <si>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</si>
  <si>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</si>
  <si>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</si>
  <si>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</si>
  <si>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</si>
  <si>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</si>
  <si>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</si>
  <si>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</si>
  <si>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</si>
  <si>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</si>
  <si>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</si>
  <si>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</si>
  <si>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</si>
  <si>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</si>
  <si>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</si>
  <si>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</si>
  <si>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</si>
  <si>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</si>
  <si>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</si>
  <si>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</si>
  <si>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</si>
  <si>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</si>
  <si>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</si>
  <si>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</si>
  <si>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</si>
  <si>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</si>
  <si>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</si>
  <si>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</si>
  <si>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</si>
  <si>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</si>
  <si>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</si>
  <si>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</si>
  <si>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</si>
  <si>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</si>
  <si>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</si>
  <si>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</si>
  <si>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</si>
  <si>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</si>
  <si>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</si>
  <si>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</si>
  <si>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</si>
  <si>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</si>
  <si>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</si>
  <si>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</si>
  <si>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</si>
  <si>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</si>
  <si>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</si>
  <si>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</si>
  <si>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</si>
  <si>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</si>
  <si>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</si>
  <si>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</si>
  <si>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</si>
  <si>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</si>
  <si>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</si>
  <si>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</si>
  <si>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</si>
  <si>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</si>
  <si>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</si>
  <si>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</si>
  <si>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</si>
  <si>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</si>
  <si>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</si>
  <si>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</si>
  <si>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</si>
  <si>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</si>
  <si>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</si>
  <si>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</si>
  <si>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</si>
  <si>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</si>
  <si>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</si>
  <si>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</si>
  <si>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</si>
  <si>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</si>
  <si>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</si>
  <si>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</si>
  <si>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</si>
  <si>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</si>
  <si>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</si>
  <si>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</si>
  <si>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</si>
  <si>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</si>
  <si>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</si>
  <si>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</si>
  <si>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</si>
  <si>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</si>
  <si>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</si>
  <si>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</si>
  <si>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</si>
  <si>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</si>
  <si>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</si>
  <si>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</si>
  <si>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</si>
  <si>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</si>
  <si>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</si>
  <si>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</si>
  <si>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</si>
  <si>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</si>
  <si>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</si>
  <si>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</si>
  <si>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</si>
  <si>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</si>
  <si>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</si>
  <si>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</si>
  <si>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</si>
  <si>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</si>
  <si>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</si>
  <si>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</si>
  <si>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</si>
  <si>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</si>
  <si>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</si>
  <si>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</si>
  <si>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</si>
  <si>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</si>
  <si>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</si>
  <si>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</si>
  <si>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</si>
  <si>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</si>
  <si>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</si>
  <si>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</si>
  <si>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</si>
  <si>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</si>
  <si>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</si>
  <si>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</si>
  <si>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</si>
  <si>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</si>
  <si>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</si>
  <si>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</si>
  <si>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</si>
  <si>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</si>
  <si>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</si>
  <si>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</si>
  <si>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</si>
  <si>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</si>
  <si>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</si>
  <si>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</si>
  <si>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</si>
  <si>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</si>
  <si>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</si>
  <si>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</si>
  <si>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</si>
  <si>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</si>
  <si>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</si>
  <si>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</si>
  <si>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</si>
  <si>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</si>
  <si>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</si>
  <si>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</si>
  <si>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</si>
  <si>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</si>
  <si>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</si>
  <si>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</si>
  <si>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</si>
  <si>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</si>
  <si>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</si>
  <si>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</si>
  <si>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</si>
  <si>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</si>
  <si>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</si>
  <si>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</si>
  <si>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</si>
  <si>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</si>
  <si>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</si>
  <si>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</si>
  <si>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</si>
  <si>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</si>
  <si>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</si>
  <si>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</si>
  <si>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</si>
  <si>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</si>
  <si>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</si>
  <si>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</si>
  <si>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</si>
  <si>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</si>
  <si>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</si>
  <si>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</si>
  <si>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</si>
  <si>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</si>
  <si>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</si>
  <si>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</si>
  <si>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</si>
  <si>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</si>
  <si>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</si>
  <si>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</si>
  <si>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</si>
  <si>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</si>
  <si>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</si>
  <si>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</si>
  <si>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</si>
  <si>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</si>
  <si>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</si>
  <si>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</si>
  <si>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</si>
  <si>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</si>
  <si>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</si>
  <si>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</si>
  <si>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</si>
  <si>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</si>
  <si>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</si>
  <si>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</si>
  <si>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</si>
  <si>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</si>
  <si>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</si>
  <si>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</si>
  <si>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</si>
  <si>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</si>
  <si>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</si>
  <si>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</si>
  <si>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</si>
  <si>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</si>
  <si>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</si>
  <si>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</si>
  <si>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</si>
  <si>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</si>
  <si>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</si>
  <si>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</si>
  <si>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</si>
  <si>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</si>
  <si>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</si>
  <si>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</si>
  <si>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</si>
  <si>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</si>
  <si>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</si>
  <si>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</si>
  <si>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</si>
  <si>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</si>
  <si>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</si>
  <si>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</si>
  <si>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</si>
  <si>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</si>
  <si>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</si>
  <si>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</si>
  <si>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</si>
  <si>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</si>
  <si>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</si>
  <si>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</si>
  <si>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</si>
  <si>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</si>
  <si>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</si>
  <si>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</si>
  <si>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</si>
  <si>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</si>
  <si>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</si>
  <si>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</si>
  <si>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</si>
  <si>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</si>
  <si>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</si>
  <si>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</si>
  <si>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</si>
  <si>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</si>
  <si>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</si>
  <si>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</si>
  <si>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</si>
  <si>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</si>
  <si>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</si>
  <si>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</si>
  <si>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</si>
  <si>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</si>
  <si>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</si>
  <si>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</si>
  <si>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</si>
  <si>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</si>
  <si>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</si>
  <si>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</si>
  <si>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</si>
  <si>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</si>
  <si>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</si>
  <si>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</si>
  <si>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</si>
  <si>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</si>
  <si>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</si>
  <si>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</si>
  <si>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</si>
  <si>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</si>
  <si>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</si>
  <si>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</si>
  <si>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</si>
  <si>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</si>
  <si>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</si>
  <si>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</si>
  <si>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</si>
  <si>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</si>
  <si>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</si>
  <si>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</si>
  <si>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</si>
  <si>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</si>
  <si>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</si>
  <si>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</si>
  <si>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</si>
  <si>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</si>
  <si>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</si>
  <si>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</si>
  <si>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</si>
  <si>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</si>
  <si>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</si>
  <si>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</si>
  <si>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</si>
  <si>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</si>
  <si>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</si>
  <si>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</si>
  <si>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</si>
  <si>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</si>
  <si>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</si>
  <si>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</si>
  <si>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</si>
  <si>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</si>
  <si>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</si>
  <si>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</si>
  <si>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</si>
  <si>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</si>
  <si>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</si>
  <si>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</si>
  <si>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</si>
  <si>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</si>
  <si>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</si>
  <si>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</si>
  <si>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</si>
  <si>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</si>
  <si>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</si>
  <si>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</si>
  <si>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</si>
  <si>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</si>
  <si>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</si>
  <si>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</si>
  <si>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</si>
  <si>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</si>
  <si>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</si>
  <si>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</si>
  <si>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</si>
  <si>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</si>
  <si>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</si>
  <si>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</si>
  <si>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</si>
  <si>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</si>
  <si>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</si>
  <si>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</si>
  <si>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</si>
  <si>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</si>
  <si>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</si>
  <si>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</si>
  <si>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</si>
  <si>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</si>
  <si>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</si>
  <si>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</si>
  <si>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</si>
  <si>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</si>
  <si>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</si>
  <si>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</si>
  <si>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</si>
  <si>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</si>
  <si>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</si>
  <si>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</si>
  <si>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</si>
  <si>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</si>
  <si>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</si>
  <si>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</si>
  <si>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</si>
  <si>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</si>
  <si>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</si>
  <si>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</si>
  <si>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</si>
  <si>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</si>
  <si>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</si>
  <si>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</si>
  <si>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</si>
  <si>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</si>
  <si>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</si>
  <si>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</si>
  <si>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</si>
  <si>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</si>
  <si>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</si>
  <si>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</si>
  <si>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</si>
  <si>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</si>
  <si>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</si>
  <si>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</si>
  <si>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</si>
  <si>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</si>
  <si>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</si>
  <si>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</si>
  <si>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</si>
  <si>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</si>
  <si>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</si>
  <si>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</si>
  <si>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</si>
  <si>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</si>
  <si>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</si>
  <si>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</si>
  <si>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</si>
  <si>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</si>
  <si>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</si>
  <si>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</si>
  <si>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</si>
  <si>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</si>
  <si>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</si>
  <si>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</si>
  <si>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</si>
  <si>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</si>
  <si>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</si>
  <si>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</si>
  <si>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</si>
  <si>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</si>
  <si>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</si>
  <si>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</si>
  <si>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</si>
  <si>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</si>
  <si>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</si>
  <si>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</si>
  <si>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</si>
  <si>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</si>
  <si>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</si>
  <si>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</si>
  <si>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</si>
  <si>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</si>
  <si>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</si>
  <si>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</si>
  <si>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</si>
  <si>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</si>
  <si>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</si>
  <si>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</si>
  <si>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</si>
  <si>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</si>
  <si>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</si>
  <si>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</si>
  <si>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</si>
  <si>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</si>
  <si>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</si>
  <si>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</si>
  <si>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</si>
  <si>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</si>
  <si>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</si>
  <si>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</si>
  <si>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</si>
  <si>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</si>
  <si>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</si>
  <si>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</si>
  <si>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</si>
  <si>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</si>
  <si>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</si>
  <si>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</si>
  <si>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</si>
  <si>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</si>
  <si>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</si>
  <si>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</si>
  <si>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</si>
  <si>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</si>
  <si>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</si>
  <si>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</si>
  <si>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</si>
  <si>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</si>
  <si>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</si>
  <si>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</si>
  <si>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</si>
  <si>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</si>
  <si>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</si>
  <si>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</si>
  <si>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</si>
  <si>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</si>
  <si>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</si>
  <si>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</si>
  <si>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</si>
  <si>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</si>
  <si>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</si>
  <si>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</si>
  <si>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</si>
  <si>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</si>
  <si>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</si>
  <si>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</si>
  <si>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</si>
  <si>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</si>
  <si>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</si>
  <si>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</si>
  <si>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</si>
  <si>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</si>
  <si>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</si>
  <si>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</si>
  <si>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</si>
  <si>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</si>
  <si>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</si>
  <si>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</si>
  <si>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</si>
  <si>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</si>
  <si>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</si>
  <si>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</si>
  <si>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</si>
  <si>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</si>
  <si>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</si>
  <si>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</si>
  <si>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</si>
  <si>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</si>
  <si>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</si>
  <si>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</si>
  <si>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</si>
  <si>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</si>
  <si>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</si>
  <si>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</si>
  <si>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</si>
  <si>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</si>
  <si>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</si>
  <si>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</si>
  <si>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</si>
  <si>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</si>
  <si>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</si>
  <si>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</si>
  <si>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</si>
  <si>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</si>
  <si>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</si>
  <si>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</si>
  <si>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</si>
  <si>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</si>
  <si>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</si>
  <si>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</si>
  <si>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</si>
  <si>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</si>
  <si>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</si>
  <si>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</si>
  <si>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</si>
  <si>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</si>
  <si>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</si>
  <si>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</si>
  <si>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</si>
  <si>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</si>
  <si>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</si>
  <si>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</si>
  <si>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</si>
  <si>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</si>
  <si>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</si>
  <si>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</si>
  <si>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</si>
  <si>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</si>
  <si>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</si>
  <si>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</si>
  <si>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</si>
  <si>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</si>
  <si>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</si>
  <si>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</si>
  <si>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</si>
  <si>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</si>
  <si>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</si>
  <si>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</si>
  <si>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</si>
  <si>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</si>
  <si>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</si>
  <si>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</si>
  <si>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</si>
  <si>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</si>
  <si>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</si>
  <si>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</si>
  <si>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</si>
  <si>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</si>
  <si>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</si>
  <si>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</si>
  <si>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</si>
  <si>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</si>
  <si>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</si>
  <si>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</si>
  <si>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</si>
  <si>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</si>
  <si>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</si>
  <si>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</si>
  <si>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</si>
  <si>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</si>
  <si>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</si>
  <si>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</si>
  <si>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</si>
  <si>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</si>
  <si>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</si>
  <si>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</si>
  <si>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</si>
  <si>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</si>
  <si>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</si>
  <si>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</si>
  <si>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</si>
  <si>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</si>
  <si>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</si>
  <si>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</si>
  <si>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</si>
  <si>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</si>
  <si>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</si>
  <si>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</si>
  <si>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</si>
  <si>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</si>
  <si>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</si>
  <si>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</si>
  <si>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</si>
  <si>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</si>
  <si>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</si>
  <si>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</si>
  <si>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</si>
  <si>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</si>
  <si>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</si>
  <si>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</si>
  <si>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</si>
  <si>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</si>
  <si>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</si>
  <si>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</si>
  <si>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</si>
  <si>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</si>
  <si>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</si>
  <si>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</si>
  <si>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</si>
  <si>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</si>
  <si>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</si>
  <si>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</si>
  <si>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</si>
  <si>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</si>
  <si>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</si>
  <si>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</si>
  <si>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</si>
  <si>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</si>
  <si>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</si>
  <si>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</si>
  <si>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</si>
  <si>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</si>
  <si>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</si>
  <si>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</si>
  <si>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</si>
  <si>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</si>
  <si>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</si>
  <si>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</si>
  <si>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</si>
  <si>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</si>
  <si>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</si>
  <si>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</si>
  <si>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</si>
  <si>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</si>
  <si>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</si>
  <si>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</si>
  <si>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</si>
  <si>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</si>
  <si>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</si>
  <si>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</si>
  <si>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</si>
  <si>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</si>
  <si>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</si>
  <si>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</si>
  <si>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</si>
  <si>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</si>
  <si>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</si>
  <si>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</si>
  <si>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</si>
  <si>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</si>
  <si>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</si>
  <si>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</si>
  <si>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</si>
  <si>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</si>
  <si>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</si>
  <si>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</si>
  <si>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</si>
  <si>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</si>
  <si>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</si>
  <si>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</si>
  <si>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</si>
  <si>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</si>
  <si>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</si>
  <si>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</si>
  <si>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</si>
  <si>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</si>
  <si>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</si>
  <si>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</si>
  <si>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</si>
  <si>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</si>
  <si>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</si>
  <si>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</si>
  <si>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</si>
  <si>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</si>
  <si>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</si>
  <si>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</si>
  <si>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</si>
  <si>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</si>
  <si>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</si>
  <si>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</si>
  <si>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</si>
  <si>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</si>
  <si>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</si>
  <si>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</si>
  <si>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</si>
  <si>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</si>
  <si>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</si>
  <si>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</si>
  <si>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</si>
  <si>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</si>
  <si>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</si>
  <si>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</si>
  <si>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</si>
  <si>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</si>
  <si>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</si>
  <si>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</si>
  <si>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</si>
  <si>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</si>
  <si>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</si>
  <si>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</si>
  <si>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</si>
  <si>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</si>
  <si>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</si>
  <si>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</si>
  <si>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</si>
  <si>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</si>
  <si>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</si>
  <si>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</si>
  <si>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</si>
  <si>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</si>
  <si>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</si>
  <si>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</si>
  <si>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</si>
  <si>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</si>
  <si>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</si>
  <si>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</si>
  <si>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</si>
  <si>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</si>
  <si>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</si>
  <si>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</si>
  <si>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</si>
  <si>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</si>
  <si>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</si>
  <si>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</si>
  <si>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</si>
  <si>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</si>
  <si>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</si>
  <si>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</si>
  <si>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</si>
  <si>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</si>
  <si>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</si>
  <si>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</si>
  <si>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</si>
  <si>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</si>
  <si>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</si>
  <si>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</si>
  <si>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</si>
  <si>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</si>
  <si>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</si>
  <si>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</si>
  <si>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</si>
  <si>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</si>
  <si>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</si>
  <si>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</si>
  <si>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</si>
  <si>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</si>
  <si>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</si>
  <si>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</si>
  <si>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</si>
  <si>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</si>
  <si>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</si>
  <si>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</si>
  <si>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</si>
  <si>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</si>
  <si>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</si>
  <si>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</si>
  <si>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</si>
  <si>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</si>
  <si>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</si>
  <si>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</si>
  <si>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</si>
  <si>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</si>
  <si>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</si>
  <si>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</si>
  <si>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</si>
  <si>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</si>
  <si>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</si>
  <si>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</si>
  <si>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</si>
  <si>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</si>
  <si>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</si>
  <si>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</si>
  <si>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</si>
  <si>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</si>
  <si>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</si>
  <si>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</si>
  <si>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</si>
  <si>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</si>
  <si>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</si>
  <si>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</si>
  <si>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</si>
  <si>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</si>
  <si>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</si>
  <si>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</si>
  <si>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</si>
  <si>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</si>
  <si>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</si>
  <si>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</si>
  <si>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</si>
  <si>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</si>
  <si>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</si>
  <si>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</si>
  <si>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</si>
  <si>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</si>
  <si>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</si>
  <si>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</si>
  <si>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</si>
  <si>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</si>
  <si>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</si>
  <si>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</si>
  <si>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</si>
  <si>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</si>
  <si>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</si>
  <si>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</si>
  <si>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</si>
  <si>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</si>
  <si>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</si>
  <si>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</si>
  <si>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</si>
  <si>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</si>
  <si>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</si>
  <si>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</si>
  <si>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</si>
  <si>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</si>
  <si>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</si>
  <si>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</si>
  <si>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</si>
  <si>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</si>
  <si>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</si>
  <si>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</si>
  <si>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</si>
  <si>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</si>
  <si>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</si>
  <si>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</si>
  <si>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</si>
  <si>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</si>
  <si>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</si>
  <si>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</si>
  <si>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</si>
  <si>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</si>
  <si>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</si>
  <si>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</si>
  <si>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</si>
  <si>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</si>
  <si>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</si>
  <si>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</si>
  <si>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</si>
  <si>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</si>
  <si>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</si>
  <si>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</si>
  <si>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</si>
  <si>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</si>
  <si>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</si>
  <si>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</si>
  <si>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</si>
  <si>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</si>
  <si>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</si>
  <si>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</si>
  <si>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</si>
  <si>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</si>
  <si>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</si>
  <si>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</si>
  <si>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</si>
  <si>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</si>
  <si>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</si>
  <si>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</si>
  <si>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</si>
  <si>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</si>
  <si>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</si>
  <si>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</si>
  <si>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</si>
  <si>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</si>
  <si>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</si>
  <si>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</si>
  <si>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</si>
  <si>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</si>
  <si>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</si>
  <si>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</si>
  <si>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</si>
  <si>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</si>
  <si>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</si>
  <si>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</si>
  <si>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</si>
  <si>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</si>
  <si>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</si>
  <si>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</si>
  <si>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</si>
  <si>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</si>
  <si>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</si>
  <si>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</si>
  <si>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</si>
  <si>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</si>
  <si>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</si>
  <si>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</si>
  <si>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</si>
  <si>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</si>
  <si>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</si>
  <si>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</si>
  <si>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</si>
  <si>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</si>
  <si>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</si>
  <si>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</si>
  <si>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</si>
  <si>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</si>
  <si>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</si>
  <si>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</si>
  <si>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</si>
  <si>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</si>
  <si>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</si>
  <si>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</si>
  <si>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</si>
  <si>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</si>
  <si>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</si>
  <si>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</si>
  <si>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</si>
  <si>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</si>
  <si>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</si>
  <si>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</si>
  <si>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</si>
  <si>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</si>
  <si>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</si>
  <si>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</si>
  <si>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</si>
  <si>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</si>
  <si>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</si>
  <si>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</si>
  <si>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</si>
  <si>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</si>
  <si>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</si>
  <si>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</si>
  <si>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</si>
  <si>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</si>
  <si>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</si>
  <si>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</si>
  <si>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</si>
  <si>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</si>
  <si>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</si>
  <si>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</si>
  <si>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</si>
  <si>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</si>
  <si>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</si>
  <si>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</si>
  <si>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</si>
  <si>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</si>
  <si>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</si>
  <si>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</si>
  <si>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</si>
  <si>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</si>
  <si>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</si>
  <si>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</si>
  <si>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</si>
  <si>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</si>
  <si>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</si>
  <si>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</si>
  <si>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</si>
  <si>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</si>
  <si>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</si>
  <si>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</si>
  <si>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</si>
  <si>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</si>
  <si>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</si>
  <si>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</si>
  <si>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</si>
  <si>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</si>
  <si>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</si>
  <si>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</si>
  <si>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</si>
  <si>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</si>
  <si>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</si>
  <si>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</si>
  <si>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</si>
  <si>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</si>
  <si>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</si>
  <si>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</si>
  <si>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</si>
  <si>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</si>
  <si>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</si>
  <si>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</si>
  <si>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</si>
  <si>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</si>
  <si>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</si>
  <si>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</si>
  <si>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</si>
  <si>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</si>
  <si>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</si>
  <si>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</si>
  <si>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</si>
  <si>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</si>
  <si>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</si>
  <si>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</si>
  <si>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</si>
  <si>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</si>
  <si>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</si>
  <si>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</si>
  <si>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</si>
  <si>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</si>
  <si>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</si>
  <si>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</si>
  <si>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</si>
  <si>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</si>
  <si>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</si>
  <si>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</si>
  <si>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</si>
  <si>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</si>
  <si>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</si>
  <si>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</si>
  <si>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</si>
  <si>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</si>
  <si>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</si>
  <si>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</si>
  <si>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</si>
  <si>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</si>
  <si>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</si>
  <si>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</si>
  <si>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</si>
  <si>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</si>
  <si>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</si>
  <si>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</si>
  <si>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</si>
  <si>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</si>
  <si>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</si>
  <si>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</si>
  <si>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</si>
  <si>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</si>
  <si>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</si>
  <si>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</si>
  <si>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</si>
  <si>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</si>
  <si>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</si>
  <si>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</si>
  <si>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</si>
  <si>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</si>
  <si>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</si>
  <si>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</si>
  <si>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</si>
  <si>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</si>
  <si>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</si>
  <si>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</si>
  <si>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</si>
  <si>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</si>
  <si>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</si>
  <si>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</si>
  <si>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</si>
  <si>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</si>
  <si>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</si>
  <si>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</si>
  <si>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</si>
  <si>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</si>
  <si>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</si>
  <si>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</si>
  <si>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</si>
  <si>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</si>
  <si>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</si>
  <si>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</si>
  <si>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</si>
  <si>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</si>
  <si>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</si>
  <si>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</si>
  <si>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</si>
  <si>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</si>
  <si>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</si>
  <si>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</si>
  <si>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</si>
  <si>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</si>
  <si>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</si>
  <si>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</si>
  <si>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</si>
  <si>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</si>
  <si>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</si>
  <si>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</si>
  <si>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</si>
  <si>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</si>
  <si>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</si>
  <si>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</si>
  <si>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</si>
  <si>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</si>
  <si>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</si>
  <si>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</si>
  <si>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</si>
  <si>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</si>
  <si>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</si>
  <si>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</si>
  <si>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</si>
  <si>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</si>
  <si>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</si>
  <si>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</si>
  <si>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</si>
  <si>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</si>
  <si>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</si>
  <si>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</si>
  <si>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</si>
  <si>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</si>
  <si>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</si>
  <si>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</si>
  <si>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</si>
  <si>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</si>
  <si>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</si>
  <si>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</si>
  <si>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</si>
  <si>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</si>
  <si>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</si>
  <si>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</si>
  <si>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</si>
  <si>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</si>
  <si>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</si>
  <si>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</si>
  <si>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</si>
  <si>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</si>
  <si>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</si>
  <si>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</si>
  <si>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</si>
  <si>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</si>
  <si>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</si>
  <si>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</si>
  <si>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</si>
  <si>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</si>
  <si>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</si>
  <si>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</si>
  <si>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</si>
  <si>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</si>
  <si>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</si>
  <si>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</si>
  <si>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</si>
  <si>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</si>
  <si>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</si>
  <si>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</si>
  <si>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</si>
  <si>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</si>
  <si>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</si>
  <si>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</si>
  <si>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</si>
  <si>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</si>
  <si>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</si>
  <si>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</si>
  <si>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</si>
  <si>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</si>
  <si>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</si>
  <si>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</si>
  <si>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</si>
  <si>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</si>
  <si>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</si>
  <si>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</si>
  <si>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</si>
  <si>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</si>
  <si>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</si>
  <si>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</si>
  <si>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</si>
  <si>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</si>
  <si>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</si>
  <si>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</si>
  <si>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</si>
  <si>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</si>
  <si>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</si>
  <si>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</si>
  <si>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</si>
  <si>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</si>
  <si>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</si>
  <si>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</si>
  <si>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</si>
  <si>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</si>
  <si>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</si>
  <si>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</si>
  <si>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</si>
  <si>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</si>
  <si>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</si>
  <si>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</si>
  <si>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</si>
  <si>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</si>
  <si>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</si>
  <si>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</si>
  <si>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</si>
  <si>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</si>
  <si>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</si>
  <si>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</si>
  <si>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</si>
  <si>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</si>
  <si>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</si>
  <si>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</si>
  <si>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</si>
  <si>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</si>
  <si>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</si>
  <si>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</si>
  <si>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</si>
  <si>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</si>
  <si>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</si>
  <si>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</si>
  <si>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</si>
  <si>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</si>
  <si>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</si>
  <si>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</si>
  <si>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</si>
  <si>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</si>
  <si>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</si>
  <si>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</si>
  <si>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</si>
  <si>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</si>
  <si>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</si>
  <si>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</si>
  <si>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</si>
  <si>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</si>
  <si>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</si>
  <si>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</si>
  <si>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</si>
  <si>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</si>
  <si>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</si>
  <si>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</si>
  <si>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</si>
  <si>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</si>
  <si>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</si>
  <si>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</si>
  <si>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</si>
  <si>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</si>
  <si>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</si>
  <si>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</si>
  <si>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</si>
  <si>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</si>
  <si>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</si>
  <si>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</si>
  <si>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</si>
  <si>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</si>
  <si>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</si>
  <si>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</si>
  <si>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</si>
  <si>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</si>
  <si>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</si>
  <si>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</si>
  <si>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</si>
  <si>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</si>
  <si>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</si>
  <si>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</si>
  <si>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</si>
  <si>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</si>
  <si>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</si>
  <si>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</si>
  <si>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</si>
  <si>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</si>
  <si>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</si>
  <si>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</si>
  <si>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</si>
  <si>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</si>
  <si>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</si>
  <si>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</si>
  <si>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</si>
  <si>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</si>
  <si>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</si>
  <si>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</si>
  <si>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</si>
  <si>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</si>
  <si>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</si>
  <si>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</si>
  <si>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</si>
  <si>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</si>
  <si>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</si>
  <si>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</si>
  <si>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</si>
  <si>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</si>
  <si>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</si>
  <si>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</si>
  <si>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</si>
  <si>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</si>
  <si>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</si>
  <si>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</si>
  <si>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</si>
  <si>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</si>
  <si>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</si>
  <si>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</si>
  <si>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</si>
  <si>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</si>
  <si>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</si>
  <si>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</si>
  <si>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</si>
  <si>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</si>
  <si>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</si>
  <si>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</si>
  <si>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</si>
  <si>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</si>
  <si>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</si>
  <si>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</si>
  <si>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</si>
  <si>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</si>
  <si>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</si>
  <si>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</si>
  <si>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</si>
  <si>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</si>
  <si>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</si>
  <si>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</si>
  <si>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</si>
  <si>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</si>
  <si>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</si>
  <si>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</si>
  <si>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</si>
  <si>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</si>
  <si>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</si>
  <si>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</si>
  <si>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</si>
  <si>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</si>
  <si>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</si>
  <si>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</si>
  <si>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</si>
  <si>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</si>
  <si>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</si>
  <si>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</si>
  <si>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</si>
  <si>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</si>
  <si>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</si>
  <si>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</si>
  <si>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</si>
  <si>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</si>
  <si>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</si>
  <si>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</si>
  <si>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</si>
  <si>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</si>
  <si>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</si>
  <si>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</si>
  <si>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</si>
  <si>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</si>
  <si>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</si>
  <si>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</si>
  <si>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</si>
  <si>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</si>
  <si>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</si>
  <si>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</si>
  <si>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</si>
  <si>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</si>
  <si>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</si>
  <si>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</si>
  <si>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</si>
  <si>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</si>
  <si>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</si>
  <si>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</si>
  <si>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</si>
  <si>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</si>
  <si>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</si>
  <si>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</si>
  <si>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</si>
  <si>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</si>
  <si>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</si>
  <si>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</si>
  <si>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</si>
  <si>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</si>
  <si>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</si>
  <si>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</si>
  <si>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</si>
  <si>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</si>
  <si>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</si>
  <si>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</si>
  <si>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</si>
  <si>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</si>
  <si>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</si>
  <si>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</si>
  <si>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</si>
  <si>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</si>
  <si>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</si>
  <si>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</si>
  <si>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</si>
  <si>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</si>
  <si>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</si>
  <si>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</si>
  <si>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</si>
  <si>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</si>
  <si>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</si>
  <si>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</si>
  <si>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</si>
  <si>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</si>
  <si>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</si>
  <si>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</si>
  <si>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</si>
  <si>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</si>
  <si>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</si>
  <si>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</si>
  <si>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</si>
  <si>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</si>
  <si>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</si>
  <si>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</si>
  <si>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</si>
  <si>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</si>
  <si>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</si>
  <si>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</si>
  <si>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</si>
  <si>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</si>
  <si>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</si>
  <si>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</si>
  <si>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</si>
  <si>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</si>
  <si>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</si>
  <si>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</si>
  <si>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</si>
  <si>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</si>
  <si>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</si>
  <si>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</si>
  <si>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</si>
  <si>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</si>
  <si>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</si>
  <si>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</si>
  <si>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</si>
  <si>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</si>
  <si>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</si>
  <si>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</si>
  <si>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</si>
  <si>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</si>
  <si>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</si>
  <si>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</si>
  <si>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</si>
  <si>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</si>
  <si>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</si>
  <si>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</si>
  <si>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</si>
  <si>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</si>
  <si>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</si>
  <si>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</si>
  <si>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</si>
  <si>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</si>
  <si>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</si>
  <si>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</si>
  <si>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</si>
  <si>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</si>
  <si>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</si>
  <si>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</si>
  <si>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</si>
  <si>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</si>
  <si>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</si>
  <si>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</si>
  <si>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</si>
  <si>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</si>
  <si>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</si>
  <si>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</si>
  <si>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</si>
  <si>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</si>
  <si>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</si>
  <si>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</si>
  <si>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</si>
  <si>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</si>
  <si>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</si>
  <si>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</si>
  <si>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</si>
  <si>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</si>
  <si>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</si>
  <si>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</si>
  <si>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</si>
  <si>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</si>
  <si>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</si>
  <si>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</si>
  <si>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</si>
  <si>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</si>
  <si>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</si>
  <si>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</si>
  <si>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</si>
  <si>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</si>
  <si>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</si>
  <si>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</si>
  <si>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</si>
  <si>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</si>
  <si>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</si>
  <si>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</si>
  <si>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</si>
  <si>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</si>
  <si>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</si>
  <si>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</si>
  <si>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</si>
  <si>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</si>
  <si>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</si>
  <si>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</si>
  <si>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</si>
  <si>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</si>
  <si>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</si>
  <si>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</si>
  <si>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</si>
  <si>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</si>
  <si>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</si>
  <si>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</si>
  <si>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</si>
  <si>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</si>
  <si>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</si>
  <si>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</si>
  <si>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</si>
  <si>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</si>
  <si>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</si>
  <si>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</si>
  <si>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</si>
  <si>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</si>
  <si>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</si>
  <si>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</si>
  <si>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</si>
  <si>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</si>
  <si>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</si>
  <si>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</si>
  <si>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</si>
  <si>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</si>
  <si>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</si>
  <si>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</si>
  <si>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</si>
  <si>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</si>
  <si>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</si>
  <si>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</si>
  <si>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</si>
  <si>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</si>
  <si>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</si>
  <si>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</si>
  <si>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</si>
  <si>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</si>
  <si>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</si>
  <si>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</si>
  <si>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</si>
  <si>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</si>
  <si>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</si>
  <si>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</si>
  <si>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</si>
  <si>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</si>
  <si>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</si>
  <si>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</si>
  <si>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</si>
  <si>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</si>
  <si>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</si>
  <si>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</si>
  <si>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</si>
  <si>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</si>
  <si>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</si>
  <si>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</si>
  <si>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</si>
  <si>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</si>
  <si>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</si>
  <si>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</si>
  <si>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</si>
  <si>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</si>
  <si>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</si>
  <si>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</si>
  <si>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</si>
  <si>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</si>
  <si>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</si>
  <si>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</si>
  <si>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</si>
  <si>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</si>
  <si>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</si>
  <si>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</si>
  <si>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</si>
  <si>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</si>
  <si>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</si>
  <si>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</si>
  <si>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</si>
  <si>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</si>
  <si>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</si>
  <si>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</si>
  <si>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</si>
  <si>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</si>
  <si>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</si>
  <si>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</si>
  <si>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</si>
  <si>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</si>
  <si>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</si>
  <si>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</si>
  <si>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</si>
  <si>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</si>
  <si>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</si>
  <si>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</si>
  <si>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</si>
  <si>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</si>
  <si>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</si>
  <si>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</si>
  <si>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</si>
  <si>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</si>
  <si>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</si>
  <si>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</si>
  <si>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</si>
  <si>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</si>
  <si>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</si>
  <si>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</si>
  <si>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</si>
  <si>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</si>
  <si>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</si>
  <si>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</si>
  <si>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</si>
  <si>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</si>
  <si>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</si>
  <si>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</si>
  <si>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</si>
  <si>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</si>
  <si>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</si>
  <si>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</si>
  <si>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</si>
  <si>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</si>
  <si>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</si>
  <si>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</si>
  <si>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</si>
  <si>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</si>
  <si>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</si>
  <si>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</si>
  <si>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</si>
  <si>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</si>
  <si>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</si>
  <si>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</si>
  <si>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</si>
  <si>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</si>
  <si>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</si>
  <si>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</si>
  <si>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</si>
  <si>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</si>
  <si>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</si>
  <si>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</si>
  <si>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</si>
  <si>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</si>
  <si>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</si>
  <si>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</si>
  <si>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</si>
  <si>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</si>
  <si>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</si>
  <si>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</si>
  <si>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</si>
  <si>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</si>
  <si>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</si>
  <si>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</si>
  <si>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</si>
  <si>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</si>
  <si>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</si>
  <si>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</si>
  <si>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</si>
  <si>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</si>
  <si>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</si>
  <si>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</si>
  <si>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</si>
  <si>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</si>
  <si>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</si>
  <si>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</si>
  <si>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</si>
  <si>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</si>
  <si>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</si>
  <si>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</si>
  <si>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</si>
  <si>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</si>
  <si>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</si>
  <si>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</si>
  <si>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</si>
  <si>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</si>
  <si>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</si>
  <si>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</si>
  <si>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</si>
  <si>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</si>
  <si>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</si>
  <si>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</si>
  <si>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</si>
  <si>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</si>
  <si>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</si>
  <si>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</si>
  <si>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</si>
  <si>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</si>
  <si>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</si>
  <si>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</si>
  <si>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</si>
  <si>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</si>
  <si>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</si>
  <si>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</si>
  <si>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</si>
  <si>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</si>
  <si>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</si>
  <si>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</si>
  <si>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</si>
  <si>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</si>
  <si>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</si>
  <si>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</si>
  <si>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</si>
  <si>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</si>
  <si>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</si>
  <si>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</si>
  <si>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</si>
  <si>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</si>
  <si>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</si>
  <si>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</si>
  <si>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</si>
  <si>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</si>
  <si>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</si>
  <si>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</si>
  <si>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</si>
  <si>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</si>
  <si>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</si>
  <si>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</si>
  <si>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</si>
  <si>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</si>
  <si>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</si>
  <si>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</si>
  <si>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</si>
  <si>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</si>
  <si>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</si>
  <si>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</si>
  <si>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</si>
  <si>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</si>
  <si>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</si>
  <si>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</si>
  <si>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</si>
  <si>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</si>
  <si>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</si>
  <si>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</si>
  <si>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</si>
  <si>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</si>
  <si>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</si>
  <si>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</si>
  <si>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</si>
  <si>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</si>
  <si>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</si>
  <si>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</si>
  <si>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</si>
  <si>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</si>
  <si>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</si>
  <si>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</si>
  <si>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</si>
  <si>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</si>
  <si>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</si>
  <si>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</si>
  <si>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</si>
  <si>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</si>
  <si>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</si>
  <si>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</si>
  <si>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</si>
  <si>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</si>
  <si>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</si>
  <si>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</si>
  <si>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</si>
  <si>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</si>
  <si>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</si>
  <si>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</si>
  <si>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</si>
  <si>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</si>
  <si>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</si>
  <si>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</si>
  <si>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</si>
  <si>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</si>
  <si>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</si>
  <si>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</si>
  <si>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</si>
  <si>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</si>
  <si>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</si>
  <si>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</si>
  <si>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</si>
  <si>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</si>
  <si>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</si>
  <si>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</si>
  <si>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</si>
  <si>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</si>
  <si>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</si>
  <si>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</si>
  <si>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</si>
  <si>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</si>
  <si>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</si>
  <si>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</si>
  <si>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</si>
  <si>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</si>
  <si>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</si>
  <si>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</si>
  <si>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</si>
  <si>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</si>
  <si>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</si>
  <si>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</si>
  <si>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</si>
  <si>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</si>
  <si>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</si>
  <si>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</si>
  <si>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</si>
  <si>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</si>
  <si>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</si>
  <si>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</si>
  <si>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</si>
  <si>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</si>
  <si>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</si>
  <si>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</si>
  <si>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</si>
  <si>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</si>
  <si>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</si>
  <si>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</si>
  <si>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</si>
  <si>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</si>
  <si>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</si>
  <si>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</si>
  <si>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</si>
  <si>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</si>
  <si>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</si>
  <si>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</si>
  <si>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</si>
  <si>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</si>
  <si>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</si>
  <si>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</si>
  <si>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</si>
  <si>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</si>
  <si>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</si>
  <si>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</si>
  <si>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</si>
  <si>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</si>
  <si>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</si>
  <si>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</si>
  <si>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</si>
  <si>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</si>
  <si>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</si>
  <si>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</si>
  <si>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</si>
  <si>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</si>
  <si>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</si>
  <si>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</si>
  <si>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</si>
  <si>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</si>
  <si>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</si>
  <si>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</si>
  <si>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</si>
  <si>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</si>
  <si>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</si>
  <si>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</si>
  <si>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</si>
  <si>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</si>
  <si>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</si>
  <si>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</si>
  <si>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</si>
  <si>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</si>
  <si>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</si>
  <si>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</si>
  <si>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</si>
  <si>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</si>
  <si>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</si>
  <si>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</si>
  <si>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</si>
  <si>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</si>
  <si>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</si>
  <si>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</si>
  <si>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</si>
  <si>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</si>
  <si>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</si>
  <si>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</si>
  <si>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</si>
  <si>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</si>
  <si>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</si>
  <si>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</si>
  <si>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</si>
  <si>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</si>
  <si>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</si>
  <si>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</si>
  <si>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</si>
  <si>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</si>
  <si>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</si>
  <si>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</si>
  <si>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</si>
  <si>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</si>
  <si>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</si>
  <si>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</si>
  <si>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</si>
  <si>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</si>
  <si>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</si>
  <si>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</si>
  <si>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</si>
  <si>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</si>
  <si>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</si>
  <si>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</si>
  <si>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</si>
  <si>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</si>
  <si>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</si>
  <si>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</si>
  <si>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</si>
  <si>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</si>
  <si>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</si>
  <si>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</si>
  <si>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</si>
  <si>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</si>
  <si>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</si>
  <si>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</si>
  <si>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</si>
  <si>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</si>
  <si>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</si>
  <si>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</si>
  <si>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</si>
  <si>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</si>
  <si>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</si>
  <si>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</si>
  <si>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</si>
  <si>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</si>
  <si>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</si>
  <si>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</si>
  <si>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</si>
  <si>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</si>
  <si>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</si>
  <si>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</si>
  <si>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</si>
  <si>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</si>
  <si>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</si>
  <si>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</si>
  <si>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</si>
  <si>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</si>
  <si>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</si>
  <si>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</si>
  <si>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</si>
  <si>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</si>
  <si>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</si>
  <si>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</si>
  <si>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</si>
  <si>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</si>
  <si>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</si>
  <si>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</si>
  <si>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</si>
  <si>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</si>
  <si>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</si>
  <si>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</si>
  <si>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</si>
  <si>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</si>
  <si>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</si>
  <si>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</si>
  <si>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</si>
  <si>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</si>
  <si>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</si>
  <si>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</si>
  <si>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</si>
  <si>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</si>
  <si>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</si>
  <si>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</si>
  <si>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</si>
  <si>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</si>
  <si>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</si>
  <si>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</si>
  <si>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</si>
  <si>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</si>
  <si>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</si>
  <si>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</si>
  <si>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</si>
  <si>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</si>
  <si>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</si>
  <si>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</si>
  <si>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</si>
  <si>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</si>
  <si>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</si>
  <si>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</si>
  <si>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</si>
  <si>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</si>
  <si>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</si>
  <si>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</si>
  <si>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</si>
  <si>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</si>
  <si>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</si>
  <si>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</si>
  <si>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</si>
  <si>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</si>
  <si>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</si>
  <si>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</si>
  <si>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</si>
  <si>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</si>
  <si>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</si>
  <si>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</si>
  <si>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</si>
  <si>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</si>
  <si>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</si>
  <si>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</si>
  <si>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</si>
  <si>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</si>
  <si>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</si>
  <si>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</si>
  <si>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</si>
  <si>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</si>
  <si>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</si>
  <si>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</si>
  <si>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</si>
  <si>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</si>
  <si>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</si>
  <si>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</si>
  <si>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</si>
  <si>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</si>
  <si>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</si>
  <si>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</si>
  <si>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</si>
  <si>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</si>
  <si>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</si>
  <si>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</si>
  <si>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</si>
  <si>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</si>
  <si>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</si>
  <si>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</si>
  <si>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</si>
  <si>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</si>
  <si>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</si>
  <si>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</si>
  <si>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</si>
  <si>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</si>
  <si>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</si>
  <si>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</si>
  <si>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</si>
  <si>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</si>
  <si>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</si>
  <si>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</si>
  <si>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</si>
  <si>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</si>
  <si>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</si>
  <si>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</si>
  <si>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</si>
  <si>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</si>
  <si>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</si>
  <si>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</si>
  <si>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</si>
  <si>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</si>
  <si>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</si>
  <si>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</si>
  <si>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</si>
  <si>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</si>
  <si>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</si>
  <si>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</si>
  <si>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</si>
  <si>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</si>
  <si>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</si>
  <si>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</si>
  <si>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</si>
  <si>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</si>
  <si>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</si>
  <si>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</si>
  <si>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</si>
  <si>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</si>
  <si>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</si>
  <si>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</si>
  <si>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</si>
  <si>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</si>
  <si>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</si>
  <si>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</si>
  <si>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</si>
  <si>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</si>
  <si>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</si>
  <si>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</si>
  <si>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</si>
  <si>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</si>
  <si>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</si>
  <si>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</si>
  <si>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</si>
  <si>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</si>
  <si>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</si>
  <si>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</si>
  <si>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</si>
  <si>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</si>
  <si>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</si>
  <si>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</si>
  <si>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</si>
  <si>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</si>
  <si>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</si>
  <si>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</si>
  <si>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</si>
  <si>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</si>
  <si>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</si>
  <si>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</si>
  <si>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</si>
  <si>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</si>
  <si>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</si>
  <si>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</si>
  <si>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</si>
  <si>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</si>
  <si>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</si>
  <si>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</si>
  <si>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</si>
  <si>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</si>
  <si>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</si>
  <si>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</si>
  <si>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</si>
  <si>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</si>
  <si>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</si>
  <si>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</si>
  <si>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</si>
  <si>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</si>
  <si>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</si>
  <si>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</si>
  <si>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</si>
  <si>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</si>
  <si>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Goals</t>
  </si>
  <si>
    <t>Pledged</t>
  </si>
  <si>
    <t>Number of Backers</t>
  </si>
  <si>
    <t>Year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</si>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</sst>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Dates</a:t>
            </a:r>
          </a:p>
        </c:rich>
      </c:tx>
      <c:layout>
        <c:manualLayout>
          <c:xMode val="edge"/>
          <c:yMode val="edge"/>
          <c:x val="0.14585263782140917"/>
          <c:y val="3.16140408464598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B9-4CB3-A4B3-2ACF6614D46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B9-4CB3-A4B3-2ACF6614D46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946-4957-8E72-3ABDF03F4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4715487"/>
        <c:axId val="2074729631"/>
      </c:lineChart>
      <c:catAx>
        <c:axId val="2074715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29631"/>
        <c:crosses val="autoZero"/>
        <c:auto val="1"/>
        <c:lblAlgn val="ctr"/>
        <c:lblOffset val="100"/>
        <c:noMultiLvlLbl val="0"/>
      </c:catAx>
      <c:valAx>
        <c:axId val="207472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715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69.500372856077547</c:v>
                </c:pt>
                <c:pt idx="2">
                  <c:v>66.84210526315789</c:v>
                </c:pt>
                <c:pt idx="3">
                  <c:v>70.292887029288693</c:v>
                </c:pt>
                <c:pt idx="4">
                  <c:v>72.307692307692307</c:v>
                </c:pt>
                <c:pt idx="5">
                  <c:v>78.48101265822784</c:v>
                </c:pt>
                <c:pt idx="6">
                  <c:v>77.464788732394368</c:v>
                </c:pt>
                <c:pt idx="7">
                  <c:v>96.969696969696969</c:v>
                </c:pt>
                <c:pt idx="8">
                  <c:v>72.222222222222214</c:v>
                </c:pt>
                <c:pt idx="9">
                  <c:v>10.76923076923077</c:v>
                </c:pt>
                <c:pt idx="10">
                  <c:v>46.153846153846153</c:v>
                </c:pt>
                <c:pt idx="11">
                  <c:v>77.028218694885368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41-4C5F-A354-C1763AD835A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26.621923937360179</c:v>
                </c:pt>
                <c:pt idx="2">
                  <c:v>28.245614035087719</c:v>
                </c:pt>
                <c:pt idx="3">
                  <c:v>24.686192468619247</c:v>
                </c:pt>
                <c:pt idx="4">
                  <c:v>24.615384615384617</c:v>
                </c:pt>
                <c:pt idx="5">
                  <c:v>20.253164556962027</c:v>
                </c:pt>
                <c:pt idx="6">
                  <c:v>21.12676056338028</c:v>
                </c:pt>
                <c:pt idx="7">
                  <c:v>0</c:v>
                </c:pt>
                <c:pt idx="8">
                  <c:v>22.222222222222221</c:v>
                </c:pt>
                <c:pt idx="9">
                  <c:v>1.5384615384615385</c:v>
                </c:pt>
                <c:pt idx="10">
                  <c:v>38.461538461538467</c:v>
                </c:pt>
                <c:pt idx="11">
                  <c:v>8.7301587301587293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41-4C5F-A354-C1763AD835A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3.8777032065622672</c:v>
                </c:pt>
                <c:pt idx="2">
                  <c:v>4.9122807017543861</c:v>
                </c:pt>
                <c:pt idx="3">
                  <c:v>5.02092050209205</c:v>
                </c:pt>
                <c:pt idx="4">
                  <c:v>3.0769230769230771</c:v>
                </c:pt>
                <c:pt idx="5">
                  <c:v>1.2658227848101267</c:v>
                </c:pt>
                <c:pt idx="6">
                  <c:v>1.4084507042253522</c:v>
                </c:pt>
                <c:pt idx="7">
                  <c:v>3.0303030303030303</c:v>
                </c:pt>
                <c:pt idx="8">
                  <c:v>5.5555555555555554</c:v>
                </c:pt>
                <c:pt idx="9">
                  <c:v>87.692307692307693</c:v>
                </c:pt>
                <c:pt idx="10">
                  <c:v>15.384615384615385</c:v>
                </c:pt>
                <c:pt idx="11">
                  <c:v>14.241622574955908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41-4C5F-A354-C1763AD83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7046895"/>
        <c:axId val="1557053135"/>
      </c:lineChart>
      <c:catAx>
        <c:axId val="155704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53135"/>
        <c:crosses val="autoZero"/>
        <c:auto val="1"/>
        <c:lblAlgn val="ctr"/>
        <c:lblOffset val="100"/>
        <c:noMultiLvlLbl val="0"/>
      </c:catAx>
      <c:valAx>
        <c:axId val="15570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0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0040605389442598"/>
          <c:y val="5.51013022402423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57-4B48-AE20-75418BF98E8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57-4B48-AE20-75418BF98E8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57-4B48-AE20-75418BF98E8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57-4B48-AE20-75418BF98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9725471"/>
        <c:axId val="629744607"/>
      </c:barChart>
      <c:catAx>
        <c:axId val="62972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44607"/>
        <c:crosses val="autoZero"/>
        <c:auto val="1"/>
        <c:lblAlgn val="ctr"/>
        <c:lblOffset val="100"/>
        <c:noMultiLvlLbl val="0"/>
      </c:catAx>
      <c:valAx>
        <c:axId val="62974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2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DA-4981-9E46-57D851ABDE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DA-4981-9E46-57D851ABDE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DA-4981-9E46-57D851ABD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738783"/>
        <c:axId val="629744191"/>
      </c:barChart>
      <c:catAx>
        <c:axId val="629738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44191"/>
        <c:crosses val="autoZero"/>
        <c:auto val="1"/>
        <c:lblAlgn val="ctr"/>
        <c:lblOffset val="100"/>
        <c:noMultiLvlLbl val="0"/>
      </c:catAx>
      <c:valAx>
        <c:axId val="62974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738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144779</xdr:colOff>
      <xdr:row>3</xdr:row>
      <xdr:rowOff>953</xdr:rowOff>
    </xdr:from>
    <xdr:to>
      <xdr:col>14</xdr:col>
      <xdr:colOff>152400</xdr:colOff>
      <xdr:row>21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D62DF-0843-4766-85F5-F2EBC6B39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295275</xdr:colOff>
      <xdr:row>13</xdr:row>
      <xdr:rowOff>77152</xdr:rowOff>
    </xdr:from>
    <xdr:to>
      <xdr:col>8</xdr:col>
      <xdr:colOff>72390</xdr:colOff>
      <xdr:row>30</xdr:row>
      <xdr:rowOff>140970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AC7CE3-0074-45E2-A4D5-FB4A920DF2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1</xdr:row>
      <xdr:rowOff>141921</xdr:rowOff>
    </xdr:from>
    <xdr:to>
      <xdr:col>14</xdr:col>
      <xdr:colOff>550545</xdr:colOff>
      <xdr:row>19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93F73D-FFD6-4066-A0CA-3329B00F6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</xdr:colOff>
      <xdr:row>3</xdr:row>
      <xdr:rowOff>951</xdr:rowOff>
    </xdr:from>
    <xdr:to>
      <xdr:col>14</xdr:col>
      <xdr:colOff>506730</xdr:colOff>
      <xdr:row>29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E0C41-CC48-4497-8A93-AFCD47A61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l" refreshedDate="44485.642093402777" createdVersion="7" refreshedVersion="7" minRefreshableVersion="3" recordCount="4114" xr:uid="{D364BCC4-678F-44B9-8F63-FDC98F6EBE1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l" refreshedDate="44485.670398842594" createdVersion="7" refreshedVersion="7" minRefreshableVersion="3" recordCount="4114" xr:uid="{FF86CAF1-AE0E-49E5-AA3D-04E2225B182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C09121-7493-4034-8AF8-1C1D9168B7B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731A03-445D-4156-91A1-9D9585390D3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1DF29B-10E7-4BA7-B06B-9891C9B7E17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77734375" bestFit="1" customWidth="1"/>
    <col min="17" max="17" width="41.109375" customWidth="1"/>
    <col min="18" max="18" width="15.6640625" bestFit="1" customWidth="1"/>
    <col min="19" max="19" width="22.88671875" bestFit="1" customWidth="1"/>
    <col min="20" max="20" width="21.66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8386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IFERROR(ROUND(E125/L125,2),0)</f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>
        <f t="shared" si="10"/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IFERROR(ROUND(E189/L189,2),0)</f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>
        <f t="shared" si="15"/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IFERROR(ROUND(E253/L253,2),0)</f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IFERROR(ROUND(E317/L317,2),0)</f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IFERROR(ROUND(E381/L381,2),0)</f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IFERROR(ROUND(E445/L445,2),0)</f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IFERROR(ROUND(E509/L509,2),0)</f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IFERROR(ROUND(E573/L573,2),0)</f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IFERROR(ROUND(E637/L637,2),0)</f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IFERROR(ROUND(E701/L701,2),0)</f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IFERROR(ROUND(E765/L765,2),0)</f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60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IFERROR(ROUND(E829/L829,2),0)</f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IFERROR(ROUND(E893/L893,2),0)</f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si="70"/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IFERROR(ROUND(E957/L957,2),0)</f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IFERROR(ROUND(E1021/L1021,2),0)</f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IFERROR(ROUND(E1085/L1085,2),0)</f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IFERROR(ROUND(E1149/L1149,2),0)</f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IFERROR(ROUND(E1213/L1213,2),0)</f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IFERROR(ROUND(E1277/L1277,2),0)</f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IFERROR(ROUND(E1341/L1341,2),0)</f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IFERROR(ROUND(E1405/L1405,2),0)</f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si="110"/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IFERROR(ROUND(E1469/L1469,2),0)</f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IFERROR(ROUND(E1533/L1533,2),0)</f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IFERROR(ROUND(E1597/L1597,2),0)</f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IFERROR(ROUND(E1661/L1661,2),0)</f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IFERROR(ROUND(E1725/L1725,2),0)</f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si="135"/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IFERROR(ROUND(E1789/L1789,2),0)</f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IFERROR(ROUND(E1853/L1853,2),0)</f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IFERROR(ROUND(E1917/L1917,2),0)</f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IFERROR(ROUND(E1981/L1981,2),0)</f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IFERROR(ROUND(E2045/L2045,2),0)</f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IFERROR(ROUND(E2109/L2109,2),0)</f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IFERROR(ROUND(E2173/L2173,2),0)</f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IFERROR(ROUND(E2237/L2237,2),0)</f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IFERROR(ROUND(E2301/L2301,2),0)</f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IFERROR(ROUND(E2365/L2365,2),0)</f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si="185"/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IFERROR(ROUND(E2429/L2429,2),0)</f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si="190"/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IFERROR(ROUND(E2493/L2493,2),0)</f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IFERROR(ROUND(E2557/L2557,2),0)</f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si="200"/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IFERROR(ROUND(E2621/L2621,2),0)</f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IFERROR(ROUND(E2685/L2685,2),0)</f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IFERROR(ROUND(E2749/L2749,2),0)</f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IFERROR(ROUND(E2813/L2813,2),0)</f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IFERROR(ROUND(E2877/L2877,2),0)</f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IFERROR(ROUND(E2941/L2941,2),0)</f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IFERROR(ROUND(E3005/L3005,2),0)</f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5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5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5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5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IFERROR(ROUND(E3069/L3069,2),0)</f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0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0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0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IFERROR(ROUND(E3133/L3133,2),0)</f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5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5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IFERROR(ROUND(E3197/L3197,2),0)</f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IFERROR(ROUND(E3261/L3261,2),0)</f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IFERROR(ROUND(E3325/L3325,2),0)</f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IFERROR(ROUND(E3389/L3389,2),0)</f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IFERROR(ROUND(E3453/L3453,2),0)</f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IFERROR(ROUND(E3517/L3517,2),0)</f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IFERROR(ROUND(E3581/L3581,2),0)</f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0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0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0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ref="P3645:P3708" si="285">IFERROR(ROUND(E3645/L3645,2),0)</f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IFERROR(ROUND(E3709/L3709,2),0)</f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0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0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0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IFERROR(ROUND(E3773/L3773,2),0)</f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5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IFERROR(ROUND(E3837/L3837,2),0)</f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0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0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0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0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0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0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0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0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0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0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0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IFERROR(ROUND(E3901/L3901,2),0)</f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5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5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5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5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5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5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5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5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ref="P3965:P4028" si="310">IFERROR(ROUND(E3965/L3965,2),0)</f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0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0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0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0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0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IFERROR(ROUND(E4029/L4029,2),0)</f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5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5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5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5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5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5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5" si="320">IFERROR(ROUND(E4093/L4093,2),0)</f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R1:R4115" xr:uid="{00000000-0001-0000-0000-000000000000}"/>
  <conditionalFormatting sqref="F1:F1048576">
    <cfRule type="cellIs" dxfId="3" priority="6" operator="equal">
      <formula>"live"</formula>
    </cfRule>
    <cfRule type="cellIs" dxfId="2" priority="5" operator="equal">
      <formula>"successful"</formula>
    </cfRule>
    <cfRule type="cellIs" dxfId="1" priority="4" operator="equal">
      <formula>"failed"</formula>
    </cfRule>
    <cfRule type="cellIs" dxfId="0" priority="3" operator="equal">
      <formula>"canceled"</formula>
    </cfRule>
  </conditionalFormatting>
  <conditionalFormatting sqref="O1:O1048576 P1 R1:U1">
    <cfRule type="colorScale" priority="2">
      <colorScale>
        <cfvo type="min"/>
        <cfvo type="max"/>
        <color rgb="FFFF0000"/>
        <color rgb="FF0070C0"/>
      </colorScale>
    </cfRule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5EE5B-7335-45C8-B746-B0F997D9216A}">
  <dimension ref="A1:E18"/>
  <sheetViews>
    <sheetView workbookViewId="0">
      <selection activeCell="A4" sqref="A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8358</v>
      </c>
      <c r="B1" t="s">
        <v>8315</v>
      </c>
    </row>
    <row r="2" spans="1:5" x14ac:dyDescent="0.3">
      <c r="A2" s="11" t="s">
        <v>8379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E3C79-FDA6-430A-A96C-78754BC104E5}">
  <dimension ref="A1:H13"/>
  <sheetViews>
    <sheetView workbookViewId="0">
      <selection activeCell="B15" sqref="B15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s="16" customFormat="1" x14ac:dyDescent="0.3">
      <c r="A1" s="16" t="s">
        <v>8387</v>
      </c>
      <c r="B1" s="16" t="s">
        <v>8388</v>
      </c>
      <c r="C1" s="16" t="s">
        <v>8389</v>
      </c>
      <c r="D1" s="16" t="s">
        <v>8390</v>
      </c>
      <c r="E1" s="16" t="s">
        <v>8391</v>
      </c>
      <c r="F1" s="16" t="s">
        <v>8392</v>
      </c>
      <c r="G1" s="16" t="s">
        <v>8393</v>
      </c>
      <c r="H1" s="16" t="s">
        <v>8394</v>
      </c>
    </row>
    <row r="2" spans="1:8" x14ac:dyDescent="0.3">
      <c r="A2" t="s">
        <v>8395</v>
      </c>
      <c r="B2">
        <f>COUNTIFS(Kickstarter!$D:$D,"&lt;1000",Kickstarter!$F:$F,"Successful")</f>
        <v>322</v>
      </c>
      <c r="C2">
        <f>COUNTIFS(Kickstarter!$D:$D,"&lt;1000",Kickstarter!$F:$F,"Failed")</f>
        <v>113</v>
      </c>
      <c r="D2">
        <f>COUNTIFS(Kickstarter!$D:$D,"&lt;1000",Kickstarter!$F:$F,"Canceled")</f>
        <v>18</v>
      </c>
      <c r="E2">
        <f>SUM(B2:D2)</f>
        <v>453</v>
      </c>
      <c r="F2" s="18">
        <f>B2/E2*100</f>
        <v>71.081677704194263</v>
      </c>
      <c r="G2" s="18">
        <f>C2/E2*100</f>
        <v>24.944812362030905</v>
      </c>
      <c r="H2" s="18">
        <f>D2/E2*100</f>
        <v>3.9735099337748347</v>
      </c>
    </row>
    <row r="3" spans="1:8" x14ac:dyDescent="0.3">
      <c r="A3" t="s">
        <v>8396</v>
      </c>
      <c r="B3">
        <f>COUNTIFS(Kickstarter!$D:$D,"&gt;=1000",Kickstarter!$D:$D,"&lt;=4999",Kickstarter!$F:$F,"Successful")</f>
        <v>932</v>
      </c>
      <c r="C3">
        <f>COUNTIFS(Kickstarter!$D:$D,"&gt;1000",Kickstarter!$D:$D,"&lt;=4999",Kickstarter!$F:$F,"Failed")</f>
        <v>357</v>
      </c>
      <c r="D3">
        <f>COUNTIFS(Kickstarter!$D:$D,"&gt;1000",Kickstarter!$D:$D,"&lt;=4999",Kickstarter!$F:$F,"Canceled")</f>
        <v>52</v>
      </c>
      <c r="E3">
        <f t="shared" ref="E3:E13" si="0">SUM(B3:D3)</f>
        <v>1341</v>
      </c>
      <c r="F3" s="18">
        <f t="shared" ref="F3:F13" si="1">B3/E3*100</f>
        <v>69.500372856077547</v>
      </c>
      <c r="G3" s="18">
        <f t="shared" ref="G3:G13" si="2">C3/E3*100</f>
        <v>26.621923937360179</v>
      </c>
      <c r="H3" s="18">
        <f t="shared" ref="H3:H13" si="3">D3/E3*100</f>
        <v>3.8777032065622672</v>
      </c>
    </row>
    <row r="4" spans="1:8" x14ac:dyDescent="0.3">
      <c r="A4" t="s">
        <v>8397</v>
      </c>
      <c r="B4">
        <f>COUNTIFS(Kickstarter!$D:$D,"&gt;=5000",Kickstarter!$D:$D,"&lt;=9999",Kickstarter!$F:$F,"Successful")</f>
        <v>381</v>
      </c>
      <c r="C4">
        <f>COUNTIFS(Kickstarter!$D:$D,"&gt;5000",Kickstarter!$D:$D,"&lt;=9999",Kickstarter!$F:$F,"Failed")</f>
        <v>161</v>
      </c>
      <c r="D4">
        <f>COUNTIFS(Kickstarter!$D:$D,"&gt;5000",Kickstarter!$D:$D,"&lt;=9999",Kickstarter!$F:$F,"Canceled")</f>
        <v>28</v>
      </c>
      <c r="E4">
        <f t="shared" si="0"/>
        <v>570</v>
      </c>
      <c r="F4" s="18">
        <f t="shared" si="1"/>
        <v>66.84210526315789</v>
      </c>
      <c r="G4" s="18">
        <f t="shared" si="2"/>
        <v>28.245614035087719</v>
      </c>
      <c r="H4" s="18">
        <f t="shared" si="3"/>
        <v>4.9122807017543861</v>
      </c>
    </row>
    <row r="5" spans="1:8" x14ac:dyDescent="0.3">
      <c r="A5" t="s">
        <v>8398</v>
      </c>
      <c r="B5">
        <f>COUNTIFS(Kickstarter!$D:$D,"&gt;=10000",Kickstarter!$D:$D,"&lt;=14999",Kickstarter!$F:$F,"Successful")</f>
        <v>168</v>
      </c>
      <c r="C5">
        <f>COUNTIFS(Kickstarter!$D:$D,"&gt;10000",Kickstarter!$D:$D,"&lt;=14999",Kickstarter!$F:$F,"Failed")</f>
        <v>59</v>
      </c>
      <c r="D5">
        <f>COUNTIFS(Kickstarter!$D:$D,"&gt;10000",Kickstarter!$D:$D,"&lt;=14999",Kickstarter!$F:$F,"Canceled")</f>
        <v>12</v>
      </c>
      <c r="E5">
        <f t="shared" si="0"/>
        <v>239</v>
      </c>
      <c r="F5" s="18">
        <f t="shared" si="1"/>
        <v>70.292887029288693</v>
      </c>
      <c r="G5" s="18">
        <f t="shared" si="2"/>
        <v>24.686192468619247</v>
      </c>
      <c r="H5" s="18">
        <f t="shared" si="3"/>
        <v>5.02092050209205</v>
      </c>
    </row>
    <row r="6" spans="1:8" x14ac:dyDescent="0.3">
      <c r="A6" t="s">
        <v>8399</v>
      </c>
      <c r="B6">
        <f>COUNTIFS(Kickstarter!$D:$D,"&gt;=15000",Kickstarter!$D:$D,"&lt;=19999",Kickstarter!$F:$F,"Successful")</f>
        <v>94</v>
      </c>
      <c r="C6">
        <f>COUNTIFS(Kickstarter!$D:$D,"&gt;15000",Kickstarter!$D:$D,"&lt;=19999",Kickstarter!$F:$F,"Failed")</f>
        <v>32</v>
      </c>
      <c r="D6">
        <f>COUNTIFS(Kickstarter!$D:$D,"&gt;15000",Kickstarter!$D:$D,"&lt;=19999",Kickstarter!$F:$F,"Canceled")</f>
        <v>4</v>
      </c>
      <c r="E6">
        <f t="shared" si="0"/>
        <v>130</v>
      </c>
      <c r="F6" s="18">
        <f t="shared" si="1"/>
        <v>72.307692307692307</v>
      </c>
      <c r="G6" s="18">
        <f t="shared" si="2"/>
        <v>24.615384615384617</v>
      </c>
      <c r="H6" s="18">
        <f t="shared" si="3"/>
        <v>3.0769230769230771</v>
      </c>
    </row>
    <row r="7" spans="1:8" x14ac:dyDescent="0.3">
      <c r="A7" t="s">
        <v>8400</v>
      </c>
      <c r="B7">
        <f>COUNTIFS(Kickstarter!$D:$D,"&gt;=20000",Kickstarter!$D:$D,"&lt;=24999",Kickstarter!$F:$F,"Successful")</f>
        <v>62</v>
      </c>
      <c r="C7">
        <f>COUNTIFS(Kickstarter!$D:$D,"&gt;20000",Kickstarter!$D:$D,"&lt;=24999",Kickstarter!$F:$F,"Failed")</f>
        <v>16</v>
      </c>
      <c r="D7">
        <f>COUNTIFS(Kickstarter!$D:$D,"&gt;20000",Kickstarter!$D:$D,"&lt;=24999",Kickstarter!$F:$F,"Canceled")</f>
        <v>1</v>
      </c>
      <c r="E7">
        <f t="shared" si="0"/>
        <v>79</v>
      </c>
      <c r="F7" s="18">
        <f t="shared" si="1"/>
        <v>78.48101265822784</v>
      </c>
      <c r="G7" s="18">
        <f t="shared" si="2"/>
        <v>20.253164556962027</v>
      </c>
      <c r="H7" s="18">
        <f t="shared" si="3"/>
        <v>1.2658227848101267</v>
      </c>
    </row>
    <row r="8" spans="1:8" x14ac:dyDescent="0.3">
      <c r="A8" t="s">
        <v>8401</v>
      </c>
      <c r="B8">
        <f>COUNTIFS(Kickstarter!$D:$D,"&gt;=25000",Kickstarter!$D:$D,"&lt;=29999",Kickstarter!$F:$F,"Successful")</f>
        <v>55</v>
      </c>
      <c r="C8">
        <f>COUNTIFS(Kickstarter!$D:$D,"&gt;25000",Kickstarter!$D:$D,"&lt;=29999",Kickstarter!$F:$F,"Failed")</f>
        <v>15</v>
      </c>
      <c r="D8">
        <f>COUNTIFS(Kickstarter!$D:$D,"&gt;25000",Kickstarter!$D:$D,"&lt;=29999",Kickstarter!$F:$F,"Canceled")</f>
        <v>1</v>
      </c>
      <c r="E8">
        <f t="shared" si="0"/>
        <v>71</v>
      </c>
      <c r="F8" s="18">
        <f t="shared" si="1"/>
        <v>77.464788732394368</v>
      </c>
      <c r="G8" s="18">
        <f t="shared" si="2"/>
        <v>21.12676056338028</v>
      </c>
      <c r="H8" s="18">
        <f t="shared" si="3"/>
        <v>1.4084507042253522</v>
      </c>
    </row>
    <row r="9" spans="1:8" x14ac:dyDescent="0.3">
      <c r="A9" t="s">
        <v>8402</v>
      </c>
      <c r="B9">
        <f>COUNTIFS(Kickstarter!$D:$D,"&gt;=30000",Kickstarter!$D:$D,"&lt;=34999",Kickstarter!$F:$F,"Successful")</f>
        <v>32</v>
      </c>
      <c r="C9">
        <f>COUNTIFS(Kickstarter!$D:$D,"&gt;130000",Kickstarter!$D:$D,"&lt;=34999",Kickstarter!$F:$F,"Failed")</f>
        <v>0</v>
      </c>
      <c r="D9">
        <f>COUNTIFS(Kickstarter!$D:$D,"&gt;30000",Kickstarter!$D:$D,"&lt;=34999",Kickstarter!$F:$F,"Canceled")</f>
        <v>1</v>
      </c>
      <c r="E9">
        <f t="shared" si="0"/>
        <v>33</v>
      </c>
      <c r="F9" s="18">
        <f t="shared" si="1"/>
        <v>96.969696969696969</v>
      </c>
      <c r="G9" s="18">
        <f t="shared" si="2"/>
        <v>0</v>
      </c>
      <c r="H9" s="18">
        <f t="shared" si="3"/>
        <v>3.0303030303030303</v>
      </c>
    </row>
    <row r="10" spans="1:8" x14ac:dyDescent="0.3">
      <c r="A10" t="s">
        <v>8403</v>
      </c>
      <c r="B10">
        <f>COUNTIFS(Kickstarter!$D:$D,"&gt;=35000",Kickstarter!$D:$D,"&lt;=39999",Kickstarter!$F:$F,"Successful")</f>
        <v>26</v>
      </c>
      <c r="C10">
        <f>COUNTIFS(Kickstarter!$D:$D,"&gt;35000",Kickstarter!$D:$D,"&lt;=39999",Kickstarter!$F:$F,"Failed")</f>
        <v>8</v>
      </c>
      <c r="D10">
        <f>COUNTIFS(Kickstarter!$D:$D,"&gt;35000",Kickstarter!$D:$D,"&lt;=39999",Kickstarter!$F:$F,"Canceled")</f>
        <v>2</v>
      </c>
      <c r="E10">
        <f t="shared" si="0"/>
        <v>36</v>
      </c>
      <c r="F10" s="18">
        <f t="shared" si="1"/>
        <v>72.222222222222214</v>
      </c>
      <c r="G10" s="18">
        <f t="shared" si="2"/>
        <v>22.222222222222221</v>
      </c>
      <c r="H10" s="18">
        <f t="shared" si="3"/>
        <v>5.5555555555555554</v>
      </c>
    </row>
    <row r="11" spans="1:8" x14ac:dyDescent="0.3">
      <c r="A11" t="s">
        <v>8404</v>
      </c>
      <c r="B11">
        <f>COUNTIFS(Kickstarter!$D:$D,"&gt;=40000",Kickstarter!$D:$D,"&lt;=44999",Kickstarter!$F:$F,"Successful")</f>
        <v>21</v>
      </c>
      <c r="C11">
        <f>COUNTIFS(Kickstarter!$D:$D,"&gt;40000",Kickstarter!$D:$D,"&lt;=44999",Kickstarter!$F:$F,"Failed")</f>
        <v>3</v>
      </c>
      <c r="D11">
        <f>COUNTIFS(Kickstarter!$D:$D,"&gt;4000",Kickstarter!$D:$D,"&lt;=44999",Kickstarter!$F:$F,"Canceled")</f>
        <v>171</v>
      </c>
      <c r="E11">
        <f t="shared" si="0"/>
        <v>195</v>
      </c>
      <c r="F11" s="18">
        <f t="shared" si="1"/>
        <v>10.76923076923077</v>
      </c>
      <c r="G11" s="18">
        <f t="shared" si="2"/>
        <v>1.5384615384615385</v>
      </c>
      <c r="H11" s="18">
        <f t="shared" si="3"/>
        <v>87.692307692307693</v>
      </c>
    </row>
    <row r="12" spans="1:8" x14ac:dyDescent="0.3">
      <c r="A12" t="s">
        <v>8405</v>
      </c>
      <c r="B12">
        <f>COUNTIFS(Kickstarter!$D:$D,"&gt;=45000",Kickstarter!$D:$D,"&lt;=49999",Kickstarter!$F:$F,"Successful")</f>
        <v>6</v>
      </c>
      <c r="C12">
        <f>COUNTIFS(Kickstarter!$D:$D,"&gt;45000",Kickstarter!$D:$D,"&lt;=49999",Kickstarter!$F:$F,"Failed")</f>
        <v>5</v>
      </c>
      <c r="D12">
        <f>COUNTIFS(Kickstarter!$D:$D,"&gt;45000",Kickstarter!$D:$D,"&lt;=49999",Kickstarter!$F:$F,"Canceled")</f>
        <v>2</v>
      </c>
      <c r="E12">
        <f t="shared" si="0"/>
        <v>13</v>
      </c>
      <c r="F12" s="18">
        <f t="shared" si="1"/>
        <v>46.153846153846153</v>
      </c>
      <c r="G12" s="18">
        <f t="shared" si="2"/>
        <v>38.461538461538467</v>
      </c>
      <c r="H12" s="18">
        <f t="shared" si="3"/>
        <v>15.384615384615385</v>
      </c>
    </row>
    <row r="13" spans="1:8" x14ac:dyDescent="0.3">
      <c r="A13" t="s">
        <v>8406</v>
      </c>
      <c r="B13">
        <f>COUNTIFS(Kickstarter!$D:$D,"&gt;1000",Kickstarter!$F:$F,"Successful")</f>
        <v>1747</v>
      </c>
      <c r="C13">
        <f>COUNTIFS(Kickstarter!$D:$D,"&gt;50000",Kickstarter!$F:$F,"Failed")</f>
        <v>198</v>
      </c>
      <c r="D13">
        <f>COUNTIFS(Kickstarter!$D:$D,"&gt;1000",Kickstarter!$F:$F,"Canceled")</f>
        <v>323</v>
      </c>
      <c r="E13">
        <f t="shared" si="0"/>
        <v>2268</v>
      </c>
      <c r="F13" s="18">
        <f t="shared" si="1"/>
        <v>77.028218694885368</v>
      </c>
      <c r="G13" s="18">
        <f t="shared" si="2"/>
        <v>8.7301587301587293</v>
      </c>
      <c r="H13" s="18">
        <f t="shared" si="3"/>
        <v>14.241622574955908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F2B3-924F-4BCB-836E-DA2F4A454443}">
  <dimension ref="A1:F6"/>
  <sheetViews>
    <sheetView workbookViewId="0">
      <selection activeCell="A13" sqref="A13:F1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6" bestFit="1" customWidth="1"/>
    <col min="8" max="8" width="4.109375" bestFit="1" customWidth="1"/>
    <col min="9" max="10" width="9.6640625" bestFit="1" customWidth="1"/>
    <col min="11" max="11" width="8.44140625" bestFit="1" customWidth="1"/>
    <col min="12" max="12" width="9.6640625" bestFit="1" customWidth="1"/>
    <col min="13" max="13" width="11.21875" bestFit="1" customWidth="1"/>
    <col min="14" max="14" width="11.88671875" bestFit="1" customWidth="1"/>
    <col min="15" max="15" width="15" bestFit="1" customWidth="1"/>
    <col min="16" max="16" width="8.5546875" bestFit="1" customWidth="1"/>
    <col min="17" max="17" width="6" bestFit="1" customWidth="1"/>
    <col min="18" max="18" width="4.109375" bestFit="1" customWidth="1"/>
    <col min="19" max="19" width="9.6640625" bestFit="1" customWidth="1"/>
    <col min="20" max="20" width="10.6640625" bestFit="1" customWidth="1"/>
    <col min="21" max="21" width="14" bestFit="1" customWidth="1"/>
    <col min="22" max="22" width="9.6640625" bestFit="1" customWidth="1"/>
    <col min="23" max="23" width="16.88671875" bestFit="1" customWidth="1"/>
    <col min="24" max="24" width="11.77734375" bestFit="1" customWidth="1"/>
    <col min="25" max="25" width="6" bestFit="1" customWidth="1"/>
    <col min="26" max="26" width="9.6640625" bestFit="1" customWidth="1"/>
    <col min="27" max="27" width="14.88671875" bestFit="1" customWidth="1"/>
    <col min="28" max="28" width="12.44140625" bestFit="1" customWidth="1"/>
    <col min="29" max="29" width="6" bestFit="1" customWidth="1"/>
    <col min="30" max="30" width="9.6640625" bestFit="1" customWidth="1"/>
    <col min="31" max="31" width="15.44140625" bestFit="1" customWidth="1"/>
    <col min="32" max="32" width="9.109375" bestFit="1" customWidth="1"/>
    <col min="33" max="33" width="6" bestFit="1" customWidth="1"/>
    <col min="34" max="34" width="4.109375" bestFit="1" customWidth="1"/>
    <col min="35" max="35" width="9.6640625" bestFit="1" customWidth="1"/>
    <col min="36" max="36" width="12.109375" bestFit="1" customWidth="1"/>
    <col min="37" max="3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8362</v>
      </c>
    </row>
    <row r="4" spans="1:6" x14ac:dyDescent="0.3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9B305-3C5B-4DC2-B45B-32BF9432964F}">
  <dimension ref="A1:E7"/>
  <sheetViews>
    <sheetView workbookViewId="0"/>
  </sheetViews>
  <sheetFormatPr defaultRowHeight="14.4" x14ac:dyDescent="0.3"/>
  <cols>
    <col min="1" max="1" width="17.44140625" bestFit="1" customWidth="1"/>
    <col min="2" max="2" width="15.77734375" bestFit="1" customWidth="1"/>
    <col min="3" max="3" width="4.109375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8358</v>
      </c>
      <c r="B2" t="s">
        <v>8364</v>
      </c>
    </row>
    <row r="4" spans="1:5" x14ac:dyDescent="0.3">
      <c r="A4" s="11" t="s">
        <v>8363</v>
      </c>
      <c r="B4" s="11" t="s">
        <v>8362</v>
      </c>
    </row>
    <row r="5" spans="1:5" x14ac:dyDescent="0.3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C8899-9D16-499F-A4A5-65731BCBB783}">
  <dimension ref="A1:F6"/>
  <sheetViews>
    <sheetView workbookViewId="0">
      <selection activeCell="E2" sqref="E2"/>
    </sheetView>
  </sheetViews>
  <sheetFormatPr defaultRowHeight="14.4" x14ac:dyDescent="0.3"/>
  <cols>
    <col min="1" max="1" width="32.6640625" bestFit="1" customWidth="1"/>
    <col min="2" max="2" width="60.77734375" style="3" customWidth="1"/>
    <col min="5" max="5" width="15.77734375" bestFit="1" customWidth="1"/>
    <col min="6" max="6" width="17.44140625" bestFit="1" customWidth="1"/>
  </cols>
  <sheetData>
    <row r="1" spans="1:6" s="16" customFormat="1" x14ac:dyDescent="0.3">
      <c r="A1" s="16" t="s">
        <v>8380</v>
      </c>
      <c r="B1" s="17" t="s">
        <v>8381</v>
      </c>
      <c r="C1" s="16" t="s">
        <v>8383</v>
      </c>
      <c r="D1" s="16" t="s">
        <v>8384</v>
      </c>
      <c r="E1" s="16" t="s">
        <v>8307</v>
      </c>
      <c r="F1" s="16" t="s">
        <v>8385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/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</row>
    <row r="4" spans="1:6" ht="28.8" x14ac:dyDescent="0.3">
      <c r="A4" t="s">
        <v>8382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</row>
    <row r="6" spans="1:6" ht="28.8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Outcomes Based on Launch Date</vt:lpstr>
      <vt:lpstr>Outcomes Based on Goals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patelj24@gmail.com</cp:lastModifiedBy>
  <dcterms:created xsi:type="dcterms:W3CDTF">2017-04-20T15:17:24Z</dcterms:created>
  <dcterms:modified xsi:type="dcterms:W3CDTF">2021-10-18T00:40:19Z</dcterms:modified>
</cp:coreProperties>
</file>