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.siwicke\Desktop\PT_2021\"/>
    </mc:Choice>
  </mc:AlternateContent>
  <bookViews>
    <workbookView xWindow="0" yWindow="0" windowWidth="17256" windowHeight="5016"/>
  </bookViews>
  <sheets>
    <sheet name="SAFE_2020" sheetId="1" r:id="rId1"/>
    <sheet name="AKFIN_OLD" sheetId="2" r:id="rId2"/>
    <sheet name="AKFIN_NEW" sheetId="3" r:id="rId3"/>
    <sheet name="ALTERNATIV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4" l="1"/>
  <c r="L27" i="3"/>
  <c r="M27" i="3"/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  <c r="N4" i="4"/>
  <c r="J28" i="2"/>
  <c r="W29" i="4"/>
  <c r="V29" i="4"/>
  <c r="W28" i="4"/>
  <c r="V28" i="4"/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3" i="4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W3" i="4"/>
  <c r="V3" i="4"/>
  <c r="U25" i="4"/>
  <c r="T25" i="4"/>
  <c r="S25" i="4"/>
  <c r="R25" i="4"/>
  <c r="R23" i="4"/>
  <c r="S23" i="4"/>
  <c r="T23" i="4"/>
  <c r="U23" i="4"/>
  <c r="U21" i="4"/>
  <c r="T21" i="4"/>
  <c r="S21" i="4"/>
  <c r="R21" i="4"/>
  <c r="R19" i="4"/>
  <c r="S19" i="4"/>
  <c r="T19" i="4"/>
  <c r="U19" i="4"/>
  <c r="U17" i="4"/>
  <c r="T17" i="4"/>
  <c r="S17" i="4"/>
  <c r="R17" i="4"/>
  <c r="R15" i="4"/>
  <c r="S15" i="4"/>
  <c r="T15" i="4"/>
  <c r="U15" i="4"/>
  <c r="U13" i="4"/>
  <c r="T13" i="4"/>
  <c r="S13" i="4"/>
  <c r="R13" i="4"/>
  <c r="R11" i="4"/>
  <c r="S11" i="4"/>
  <c r="T11" i="4"/>
  <c r="U11" i="4"/>
  <c r="U9" i="4"/>
  <c r="T9" i="4"/>
  <c r="S9" i="4"/>
  <c r="R9" i="4"/>
  <c r="R7" i="4"/>
  <c r="S7" i="4"/>
  <c r="T7" i="4"/>
  <c r="U7" i="4"/>
  <c r="U5" i="4"/>
  <c r="T5" i="4"/>
  <c r="S5" i="4"/>
  <c r="R5" i="4"/>
  <c r="Q26" i="4"/>
  <c r="P26" i="4"/>
  <c r="O26" i="4"/>
  <c r="N26" i="4"/>
  <c r="Q24" i="4"/>
  <c r="P24" i="4"/>
  <c r="O24" i="4"/>
  <c r="N24" i="4"/>
  <c r="Q22" i="4"/>
  <c r="P22" i="4"/>
  <c r="O22" i="4"/>
  <c r="N22" i="4"/>
  <c r="Q20" i="4"/>
  <c r="P20" i="4"/>
  <c r="O20" i="4"/>
  <c r="N20" i="4"/>
  <c r="Q18" i="4"/>
  <c r="P18" i="4"/>
  <c r="O18" i="4"/>
  <c r="N18" i="4"/>
  <c r="Q16" i="4"/>
  <c r="P16" i="4"/>
  <c r="O16" i="4"/>
  <c r="N16" i="4"/>
  <c r="Q14" i="4"/>
  <c r="P14" i="4"/>
  <c r="O14" i="4"/>
  <c r="N14" i="4"/>
  <c r="Q12" i="4"/>
  <c r="P12" i="4"/>
  <c r="O12" i="4"/>
  <c r="N12" i="4"/>
  <c r="Q10" i="4"/>
  <c r="P10" i="4"/>
  <c r="O10" i="4"/>
  <c r="N10" i="4"/>
  <c r="Q8" i="4"/>
  <c r="P8" i="4"/>
  <c r="O8" i="4"/>
  <c r="N8" i="4"/>
  <c r="Q6" i="4"/>
  <c r="P6" i="4"/>
  <c r="O6" i="4"/>
  <c r="N6" i="4"/>
  <c r="Q4" i="4"/>
  <c r="P4" i="4"/>
  <c r="O4" i="4"/>
  <c r="L4" i="3"/>
  <c r="L5" i="3"/>
  <c r="L6" i="3"/>
  <c r="M6" i="3" s="1"/>
  <c r="L7" i="3"/>
  <c r="M7" i="3" s="1"/>
  <c r="L8" i="3"/>
  <c r="M8" i="3" s="1"/>
  <c r="L9" i="3"/>
  <c r="M9" i="3" s="1"/>
  <c r="L10" i="3"/>
  <c r="M10" i="3" s="1"/>
  <c r="L11" i="3"/>
  <c r="L12" i="3"/>
  <c r="L13" i="3"/>
  <c r="L14" i="3"/>
  <c r="L15" i="3"/>
  <c r="L16" i="3"/>
  <c r="L17" i="3"/>
  <c r="L18" i="3"/>
  <c r="M18" i="3" s="1"/>
  <c r="L19" i="3"/>
  <c r="M19" i="3" s="1"/>
  <c r="L20" i="3"/>
  <c r="M20" i="3" s="1"/>
  <c r="L21" i="3"/>
  <c r="M21" i="3" s="1"/>
  <c r="L22" i="3"/>
  <c r="M22" i="3" s="1"/>
  <c r="L23" i="3"/>
  <c r="L24" i="3"/>
  <c r="L25" i="3"/>
  <c r="L26" i="3"/>
  <c r="L3" i="3"/>
  <c r="K28" i="3"/>
  <c r="J28" i="3"/>
  <c r="M26" i="3"/>
  <c r="M25" i="3"/>
  <c r="M24" i="3"/>
  <c r="M23" i="3"/>
  <c r="M17" i="3"/>
  <c r="M16" i="3"/>
  <c r="M15" i="3"/>
  <c r="M14" i="3"/>
  <c r="M13" i="3"/>
  <c r="M12" i="3"/>
  <c r="M11" i="3"/>
  <c r="M5" i="3"/>
  <c r="M4" i="3"/>
  <c r="M3" i="3"/>
  <c r="K28" i="1"/>
  <c r="K29" i="1" s="1"/>
  <c r="J28" i="1"/>
  <c r="J29" i="1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" i="2"/>
  <c r="K29" i="2"/>
  <c r="J29" i="2"/>
  <c r="K28" i="2"/>
  <c r="K27" i="2"/>
  <c r="J26" i="2"/>
  <c r="K25" i="2"/>
  <c r="J24" i="2"/>
  <c r="K23" i="2"/>
  <c r="J22" i="2"/>
  <c r="K21" i="2"/>
  <c r="J20" i="2"/>
  <c r="K19" i="2"/>
  <c r="J18" i="2"/>
  <c r="K17" i="2"/>
  <c r="J16" i="2"/>
  <c r="K15" i="2"/>
  <c r="J14" i="2"/>
  <c r="K13" i="2"/>
  <c r="J12" i="2"/>
  <c r="K11" i="2"/>
  <c r="J10" i="2"/>
  <c r="K9" i="2"/>
  <c r="J8" i="2"/>
  <c r="K7" i="2"/>
  <c r="J6" i="2"/>
  <c r="K5" i="2"/>
  <c r="J4" i="2"/>
  <c r="K3" i="2"/>
  <c r="L9" i="1" l="1"/>
  <c r="M9" i="1" s="1"/>
  <c r="L21" i="1"/>
  <c r="M21" i="1" s="1"/>
  <c r="L10" i="1"/>
  <c r="M10" i="1" s="1"/>
  <c r="L22" i="1"/>
  <c r="M22" i="1" s="1"/>
  <c r="L8" i="1"/>
  <c r="M8" i="1" s="1"/>
  <c r="L11" i="1"/>
  <c r="M11" i="1" s="1"/>
  <c r="L23" i="1"/>
  <c r="M23" i="1" s="1"/>
  <c r="L27" i="1"/>
  <c r="M27" i="1" s="1"/>
  <c r="L12" i="1"/>
  <c r="M12" i="1" s="1"/>
  <c r="L24" i="1"/>
  <c r="M24" i="1" s="1"/>
  <c r="L5" i="1"/>
  <c r="M5" i="1" s="1"/>
  <c r="L19" i="1"/>
  <c r="M19" i="1" s="1"/>
  <c r="L13" i="1"/>
  <c r="M13" i="1" s="1"/>
  <c r="L25" i="1"/>
  <c r="M25" i="1" s="1"/>
  <c r="L17" i="1"/>
  <c r="M17" i="1" s="1"/>
  <c r="L14" i="1"/>
  <c r="M14" i="1" s="1"/>
  <c r="L26" i="1"/>
  <c r="M26" i="1" s="1"/>
  <c r="L15" i="1"/>
  <c r="M15" i="1" s="1"/>
  <c r="L7" i="1"/>
  <c r="M7" i="1" s="1"/>
  <c r="L4" i="1"/>
  <c r="M4" i="1" s="1"/>
  <c r="L16" i="1"/>
  <c r="M16" i="1" s="1"/>
  <c r="L3" i="1"/>
  <c r="M3" i="1" s="1"/>
  <c r="L6" i="1"/>
  <c r="M6" i="1" s="1"/>
  <c r="L18" i="1"/>
  <c r="M18" i="1" s="1"/>
  <c r="L20" i="1"/>
  <c r="M20" i="1" s="1"/>
</calcChain>
</file>

<file path=xl/sharedStrings.xml><?xml version="1.0" encoding="utf-8"?>
<sst xmlns="http://schemas.openxmlformats.org/spreadsheetml/2006/main" count="90" uniqueCount="27">
  <si>
    <t>Bering 4 slope</t>
  </si>
  <si>
    <t>Bering 3 slope</t>
  </si>
  <si>
    <t>Bering 2 slope</t>
  </si>
  <si>
    <t>Bering 1 slope</t>
  </si>
  <si>
    <t>NE Aleutians slope</t>
  </si>
  <si>
    <t>NW Aleutians slope</t>
  </si>
  <si>
    <t>SE Aleutians slope</t>
  </si>
  <si>
    <t>SW Aleutians slope</t>
  </si>
  <si>
    <t>BS</t>
  </si>
  <si>
    <t>AI</t>
  </si>
  <si>
    <t>Index</t>
  </si>
  <si>
    <t>Index/1000</t>
  </si>
  <si>
    <t>Year</t>
  </si>
  <si>
    <t>AVG</t>
  </si>
  <si>
    <t>Prop</t>
  </si>
  <si>
    <t>(no 1996)</t>
  </si>
  <si>
    <t>(No 1996)</t>
  </si>
  <si>
    <t>From Data Table</t>
  </si>
  <si>
    <t>Index in SAFE</t>
  </si>
  <si>
    <t>Diff</t>
  </si>
  <si>
    <t>Downloaded from AKFIN</t>
  </si>
  <si>
    <t>Taken from SAFE</t>
  </si>
  <si>
    <t>Downloaded direct from LL database which will be on AKFIN</t>
  </si>
  <si>
    <t>(1997-2020)</t>
  </si>
  <si>
    <t>Just take the mean of t-1 and t+1, except the yellow where it is the most recent value</t>
  </si>
  <si>
    <t>DIFF</t>
  </si>
  <si>
    <t>Downloaded direct from LL database which is the new data on AKFIN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</si>
</sst>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/>
    <xf numFmtId="2" fontId="1" fillId="0" borderId="0" xfId="0" applyNumberFormat="1" applyFont="1"/>
    <xf numFmtId="0" fontId="0" fillId="4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04649559518005E-2"/>
          <c:y val="6.9717045411377784E-2"/>
          <c:w val="0.92393818971502861"/>
          <c:h val="0.84084048674135503"/>
        </c:manualLayout>
      </c:layout>
      <c:scatterChart>
        <c:scatterStyle val="smoothMarker"/>
        <c:varyColors val="0"/>
        <c:ser>
          <c:idx val="0"/>
          <c:order val="0"/>
          <c:tx>
            <c:v>2020 SAFE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ALTERNATIVE!$M$3:$M$26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xVal>
          <c:yVal>
            <c:numRef>
              <c:f>ALTERNATIVE!$AB$3:$AB$26</c:f>
              <c:numCache>
                <c:formatCode>General</c:formatCode>
                <c:ptCount val="24"/>
                <c:pt idx="0">
                  <c:v>80.989999999999995</c:v>
                </c:pt>
                <c:pt idx="1">
                  <c:v>140.63</c:v>
                </c:pt>
                <c:pt idx="2">
                  <c:v>86.2</c:v>
                </c:pt>
                <c:pt idx="3">
                  <c:v>81.96</c:v>
                </c:pt>
                <c:pt idx="4">
                  <c:v>69.58</c:v>
                </c:pt>
                <c:pt idx="5">
                  <c:v>74.91</c:v>
                </c:pt>
                <c:pt idx="6">
                  <c:v>63.64</c:v>
                </c:pt>
                <c:pt idx="7">
                  <c:v>56.19</c:v>
                </c:pt>
                <c:pt idx="8">
                  <c:v>31.54</c:v>
                </c:pt>
                <c:pt idx="9">
                  <c:v>23.46</c:v>
                </c:pt>
                <c:pt idx="10">
                  <c:v>24.67</c:v>
                </c:pt>
                <c:pt idx="11">
                  <c:v>19.989999999999998</c:v>
                </c:pt>
                <c:pt idx="12">
                  <c:v>38.020000000000003</c:v>
                </c:pt>
                <c:pt idx="13">
                  <c:v>12.45</c:v>
                </c:pt>
                <c:pt idx="14">
                  <c:v>22.09</c:v>
                </c:pt>
                <c:pt idx="15">
                  <c:v>28.44</c:v>
                </c:pt>
                <c:pt idx="16">
                  <c:v>28.89</c:v>
                </c:pt>
                <c:pt idx="17">
                  <c:v>23.55</c:v>
                </c:pt>
                <c:pt idx="18">
                  <c:v>28.67</c:v>
                </c:pt>
                <c:pt idx="19">
                  <c:v>12.59</c:v>
                </c:pt>
                <c:pt idx="20">
                  <c:v>28.17</c:v>
                </c:pt>
                <c:pt idx="21">
                  <c:v>21.21</c:v>
                </c:pt>
                <c:pt idx="22">
                  <c:v>14.16</c:v>
                </c:pt>
                <c:pt idx="23">
                  <c:v>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6-4F89-AB2A-233FACE3B14F}"/>
            </c:ext>
          </c:extLst>
        </c:ser>
        <c:ser>
          <c:idx val="1"/>
          <c:order val="1"/>
          <c:tx>
            <c:v>AKFIN_NEW_SAFE_METHOD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ALTERNATIVE!$M$3:$M$27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xVal>
          <c:yVal>
            <c:numRef>
              <c:f>ALTERNATIVE!$Z$3:$Z$27</c:f>
              <c:numCache>
                <c:formatCode>0.00</c:formatCode>
                <c:ptCount val="25"/>
                <c:pt idx="0">
                  <c:v>78.435494278707992</c:v>
                </c:pt>
                <c:pt idx="1">
                  <c:v>132.686717908898</c:v>
                </c:pt>
                <c:pt idx="2">
                  <c:v>81.130778099047475</c:v>
                </c:pt>
                <c:pt idx="3">
                  <c:v>76.292879415919771</c:v>
                </c:pt>
                <c:pt idx="4">
                  <c:v>71.791110851330245</c:v>
                </c:pt>
                <c:pt idx="5">
                  <c:v>71.035806557326339</c:v>
                </c:pt>
                <c:pt idx="6">
                  <c:v>61.712658071174502</c:v>
                </c:pt>
                <c:pt idx="7">
                  <c:v>53.260001910912045</c:v>
                </c:pt>
                <c:pt idx="8">
                  <c:v>32.128729876320975</c:v>
                </c:pt>
                <c:pt idx="9">
                  <c:v>23.769717539874911</c:v>
                </c:pt>
                <c:pt idx="10">
                  <c:v>23.33166291849988</c:v>
                </c:pt>
                <c:pt idx="11">
                  <c:v>19.594577563792949</c:v>
                </c:pt>
                <c:pt idx="12">
                  <c:v>35.291615977318401</c:v>
                </c:pt>
                <c:pt idx="13">
                  <c:v>11.499476184763253</c:v>
                </c:pt>
                <c:pt idx="14">
                  <c:v>20.001320521290175</c:v>
                </c:pt>
                <c:pt idx="15">
                  <c:v>24.682169845068561</c:v>
                </c:pt>
                <c:pt idx="16">
                  <c:v>26.71184310906402</c:v>
                </c:pt>
                <c:pt idx="17">
                  <c:v>20.622106104530083</c:v>
                </c:pt>
                <c:pt idx="18">
                  <c:v>28.692701017343158</c:v>
                </c:pt>
                <c:pt idx="19">
                  <c:v>10.949520265559405</c:v>
                </c:pt>
                <c:pt idx="20">
                  <c:v>27.716571070985538</c:v>
                </c:pt>
                <c:pt idx="21">
                  <c:v>19.431572452177146</c:v>
                </c:pt>
                <c:pt idx="22">
                  <c:v>13.641277755362097</c:v>
                </c:pt>
                <c:pt idx="23" formatCode="General">
                  <c:v>17.711527429084303</c:v>
                </c:pt>
                <c:pt idx="24" formatCode="General">
                  <c:v>21.078314520776068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2F6-4F89-AB2A-233FACE3B14F}"/>
            </c:ext>
          </c:extLst>
        </c:ser>
        <c:ser>
          <c:idx val="2"/>
          <c:order val="2"/>
          <c:tx>
            <c:v>AKFIN_NEW_ALT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ALTERNATIVE!$M$3:$M$27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xVal>
          <c:yVal>
            <c:numRef>
              <c:f>ALTERNATIVE!$Y$3:$Y$27</c:f>
              <c:numCache>
                <c:formatCode>General</c:formatCode>
                <c:ptCount val="25"/>
                <c:pt idx="0">
                  <c:v>93.112105151999998</c:v>
                </c:pt>
                <c:pt idx="1">
                  <c:v>94.095168820000012</c:v>
                </c:pt>
                <c:pt idx="2">
                  <c:v>87.450105711000006</c:v>
                </c:pt>
                <c:pt idx="3">
                  <c:v>76.415477746999997</c:v>
                </c:pt>
                <c:pt idx="4">
                  <c:v>72.297877275999994</c:v>
                </c:pt>
                <c:pt idx="5">
                  <c:v>67.910816059500007</c:v>
                </c:pt>
                <c:pt idx="6">
                  <c:v>61.83040543500001</c:v>
                </c:pt>
                <c:pt idx="7">
                  <c:v>48.635670150499998</c:v>
                </c:pt>
                <c:pt idx="8">
                  <c:v>33.856372809549995</c:v>
                </c:pt>
                <c:pt idx="9">
                  <c:v>26.658766060599998</c:v>
                </c:pt>
                <c:pt idx="10">
                  <c:v>22.885418698300004</c:v>
                </c:pt>
                <c:pt idx="11">
                  <c:v>26.682877796849997</c:v>
                </c:pt>
                <c:pt idx="12">
                  <c:v>29.950102329449997</c:v>
                </c:pt>
                <c:pt idx="13">
                  <c:v>23.278214340599998</c:v>
                </c:pt>
                <c:pt idx="14">
                  <c:v>19.484472659250002</c:v>
                </c:pt>
                <c:pt idx="15">
                  <c:v>23.715193810749994</c:v>
                </c:pt>
                <c:pt idx="16">
                  <c:v>25.613569037649999</c:v>
                </c:pt>
                <c:pt idx="17">
                  <c:v>25.786871204399997</c:v>
                </c:pt>
                <c:pt idx="18">
                  <c:v>25.200994154835005</c:v>
                </c:pt>
                <c:pt idx="19">
                  <c:v>23.536600880069997</c:v>
                </c:pt>
                <c:pt idx="20">
                  <c:v>24.327899293435003</c:v>
                </c:pt>
                <c:pt idx="21">
                  <c:v>20.341477659700001</c:v>
                </c:pt>
                <c:pt idx="22">
                  <c:v>14.975066775234998</c:v>
                </c:pt>
                <c:pt idx="23">
                  <c:v>17.45495018467</c:v>
                </c:pt>
                <c:pt idx="24">
                  <c:v>20.167495917869996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2F6-4F89-AB2A-233FACE3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81424"/>
        <c:axId val="1978280176"/>
      </c:scatterChart>
      <c:valAx>
        <c:axId val="19782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80176"/>
        <c:crosses val="autoZero"/>
        <c:crossBetween val="midCat"/>
      </c:valAx>
      <c:valAx>
        <c:axId val="19782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236806</xdr:colOff>
      <xdr:row>1</xdr:row>
      <xdr:rowOff>156209</xdr:rowOff>
    </xdr:from>
    <xdr:to>
      <xdr:col>42</xdr:col>
      <xdr:colOff>434926</xdr:colOff>
      <xdr:row>26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30" zoomScaleNormal="130" workbookViewId="0">
      <selection activeCell="A3" sqref="A3"/>
    </sheetView>
  </sheetViews>
  <sheetFormatPr defaultRowHeight="14.4" x14ac:dyDescent="0.3"/>
  <cols>
    <col min="14" max="14" width="12.44140625" style="4" customWidth="1"/>
  </cols>
  <sheetData>
    <row r="1" spans="1:15" x14ac:dyDescent="0.3">
      <c r="A1" t="s">
        <v>21</v>
      </c>
      <c r="L1" t="s">
        <v>17</v>
      </c>
    </row>
    <row r="2" spans="1:15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4" t="s">
        <v>18</v>
      </c>
      <c r="O2" s="7" t="s">
        <v>19</v>
      </c>
    </row>
    <row r="3" spans="1:15" x14ac:dyDescent="0.3">
      <c r="A3" s="9">
        <v>1996</v>
      </c>
      <c r="F3" s="1">
        <v>23133</v>
      </c>
      <c r="G3" s="1">
        <v>7212</v>
      </c>
      <c r="H3" s="1">
        <v>2142</v>
      </c>
      <c r="I3" s="1">
        <v>6775</v>
      </c>
      <c r="K3" s="1">
        <v>39262</v>
      </c>
      <c r="L3">
        <f t="shared" ref="L3:L27" si="0">J3/$J$29+K3/$K$29</f>
        <v>146329.89928554968</v>
      </c>
      <c r="M3" s="2">
        <f>L3/1000</f>
        <v>146.32989928554969</v>
      </c>
      <c r="N3" s="4">
        <v>119.05</v>
      </c>
      <c r="O3" s="8">
        <f>M3-N3</f>
        <v>27.279899285549689</v>
      </c>
    </row>
    <row r="4" spans="1:15" x14ac:dyDescent="0.3">
      <c r="A4">
        <v>1997</v>
      </c>
      <c r="B4" s="1">
        <v>11729</v>
      </c>
      <c r="C4" s="1">
        <v>6172</v>
      </c>
      <c r="D4" s="1">
        <v>27936</v>
      </c>
      <c r="E4" s="1">
        <v>13491</v>
      </c>
      <c r="J4" s="1">
        <v>59328</v>
      </c>
      <c r="L4">
        <f t="shared" si="0"/>
        <v>81083.689161208531</v>
      </c>
      <c r="M4" s="2">
        <f t="shared" ref="M4:M27" si="1">L4/1000</f>
        <v>81.083689161208525</v>
      </c>
      <c r="N4" s="4">
        <v>80.989999999999995</v>
      </c>
      <c r="O4" s="8">
        <f t="shared" ref="O4:O27" si="2">M4-N4</f>
        <v>9.3689161208530436E-2</v>
      </c>
    </row>
    <row r="5" spans="1:15" x14ac:dyDescent="0.3">
      <c r="A5">
        <v>1998</v>
      </c>
      <c r="F5" s="1">
        <v>23121</v>
      </c>
      <c r="G5" s="1">
        <v>7208</v>
      </c>
      <c r="H5" s="1">
        <v>1791</v>
      </c>
      <c r="I5" s="1">
        <v>5665</v>
      </c>
      <c r="K5" s="1">
        <v>37784</v>
      </c>
      <c r="L5">
        <f t="shared" si="0"/>
        <v>140821.37727587004</v>
      </c>
      <c r="M5" s="2">
        <f t="shared" si="1"/>
        <v>140.82137727587005</v>
      </c>
      <c r="N5" s="4">
        <v>140.63</v>
      </c>
      <c r="O5" s="8">
        <f t="shared" si="2"/>
        <v>0.19137727587005315</v>
      </c>
    </row>
    <row r="6" spans="1:15" x14ac:dyDescent="0.3">
      <c r="A6">
        <v>1999</v>
      </c>
      <c r="B6" s="1">
        <v>13072</v>
      </c>
      <c r="C6" s="1">
        <v>6156</v>
      </c>
      <c r="D6" s="1">
        <v>33848</v>
      </c>
      <c r="E6" s="1">
        <v>10068</v>
      </c>
      <c r="J6" s="1">
        <v>63144</v>
      </c>
      <c r="L6">
        <f t="shared" si="0"/>
        <v>86299.023536868786</v>
      </c>
      <c r="M6" s="2">
        <f t="shared" si="1"/>
        <v>86.299023536868788</v>
      </c>
      <c r="N6" s="4">
        <v>86.2</v>
      </c>
      <c r="O6" s="8">
        <f t="shared" si="2"/>
        <v>9.9023536868784845E-2</v>
      </c>
    </row>
    <row r="7" spans="1:15" x14ac:dyDescent="0.3">
      <c r="A7">
        <v>2000</v>
      </c>
      <c r="F7" s="1">
        <v>12987</v>
      </c>
      <c r="G7" s="1">
        <v>4049</v>
      </c>
      <c r="H7" s="1">
        <v>1201</v>
      </c>
      <c r="I7" s="1">
        <v>3800</v>
      </c>
      <c r="K7" s="1">
        <v>22037</v>
      </c>
      <c r="L7">
        <f t="shared" si="0"/>
        <v>82132.137704540219</v>
      </c>
      <c r="M7" s="2">
        <f t="shared" si="1"/>
        <v>82.132137704540213</v>
      </c>
      <c r="N7" s="4">
        <v>81.96</v>
      </c>
      <c r="O7" s="8">
        <f t="shared" si="2"/>
        <v>0.17213770454021926</v>
      </c>
    </row>
    <row r="8" spans="1:15" x14ac:dyDescent="0.3">
      <c r="A8">
        <v>2001</v>
      </c>
      <c r="B8" s="1">
        <v>16082</v>
      </c>
      <c r="C8" s="1">
        <v>5005</v>
      </c>
      <c r="D8" s="1">
        <v>24766</v>
      </c>
      <c r="E8" s="1">
        <v>5123</v>
      </c>
      <c r="J8" s="1">
        <v>50975</v>
      </c>
      <c r="L8">
        <f t="shared" si="0"/>
        <v>69667.628354109445</v>
      </c>
      <c r="M8" s="2">
        <f t="shared" si="1"/>
        <v>69.667628354109439</v>
      </c>
      <c r="N8" s="4">
        <v>69.58</v>
      </c>
      <c r="O8" s="8">
        <f t="shared" si="2"/>
        <v>8.762835410944092E-2</v>
      </c>
    </row>
    <row r="9" spans="1:15" x14ac:dyDescent="0.3">
      <c r="A9">
        <v>2002</v>
      </c>
      <c r="F9" s="1">
        <v>10942</v>
      </c>
      <c r="G9" s="1">
        <v>3411</v>
      </c>
      <c r="H9" s="1">
        <v>1397</v>
      </c>
      <c r="I9" s="1">
        <v>4420</v>
      </c>
      <c r="K9" s="1">
        <v>20170</v>
      </c>
      <c r="L9">
        <f t="shared" si="0"/>
        <v>75173.808481216867</v>
      </c>
      <c r="M9" s="2">
        <f t="shared" si="1"/>
        <v>75.173808481216867</v>
      </c>
      <c r="N9" s="4">
        <v>74.91</v>
      </c>
      <c r="O9" s="8">
        <f t="shared" si="2"/>
        <v>0.26380848121686995</v>
      </c>
    </row>
    <row r="10" spans="1:15" x14ac:dyDescent="0.3">
      <c r="A10">
        <v>2003</v>
      </c>
      <c r="B10" s="1">
        <v>11965</v>
      </c>
      <c r="C10" s="1">
        <v>3784</v>
      </c>
      <c r="D10" s="1">
        <v>24660</v>
      </c>
      <c r="E10" s="1">
        <v>6206</v>
      </c>
      <c r="J10" s="1">
        <v>46616</v>
      </c>
      <c r="L10">
        <f t="shared" si="0"/>
        <v>63710.174857384322</v>
      </c>
      <c r="M10" s="2">
        <f t="shared" si="1"/>
        <v>63.710174857384324</v>
      </c>
      <c r="N10" s="4">
        <v>63.64</v>
      </c>
      <c r="O10" s="8">
        <f t="shared" si="2"/>
        <v>7.0174857384323275E-2</v>
      </c>
    </row>
    <row r="11" spans="1:15" x14ac:dyDescent="0.3">
      <c r="A11">
        <v>2004</v>
      </c>
      <c r="F11" s="1">
        <v>8551</v>
      </c>
      <c r="G11" s="1">
        <v>2666</v>
      </c>
      <c r="H11">
        <v>936</v>
      </c>
      <c r="I11" s="1">
        <v>2962</v>
      </c>
      <c r="K11" s="1">
        <v>15115</v>
      </c>
      <c r="L11">
        <f t="shared" si="0"/>
        <v>56333.768725512797</v>
      </c>
      <c r="M11" s="2">
        <f t="shared" si="1"/>
        <v>56.333768725512797</v>
      </c>
      <c r="N11" s="4">
        <v>56.19</v>
      </c>
      <c r="O11" s="8">
        <f t="shared" si="2"/>
        <v>0.14376872551279973</v>
      </c>
    </row>
    <row r="12" spans="1:15" x14ac:dyDescent="0.3">
      <c r="A12">
        <v>2005</v>
      </c>
      <c r="B12" s="1">
        <v>3717</v>
      </c>
      <c r="C12" s="1">
        <v>1826</v>
      </c>
      <c r="D12" s="1">
        <v>15268</v>
      </c>
      <c r="E12" s="1">
        <v>2297</v>
      </c>
      <c r="J12" s="1">
        <v>23107</v>
      </c>
      <c r="L12">
        <f t="shared" si="0"/>
        <v>31580.380350728923</v>
      </c>
      <c r="M12" s="2">
        <f t="shared" si="1"/>
        <v>31.580380350728923</v>
      </c>
      <c r="N12" s="4">
        <v>31.54</v>
      </c>
      <c r="O12" s="8">
        <f t="shared" si="2"/>
        <v>4.0380350728923986E-2</v>
      </c>
    </row>
    <row r="13" spans="1:15" x14ac:dyDescent="0.3">
      <c r="A13">
        <v>2006</v>
      </c>
      <c r="F13" s="1">
        <v>3031</v>
      </c>
      <c r="G13">
        <v>945</v>
      </c>
      <c r="H13">
        <v>566</v>
      </c>
      <c r="I13" s="1">
        <v>1789</v>
      </c>
      <c r="K13" s="1">
        <v>6331</v>
      </c>
      <c r="L13">
        <f t="shared" si="0"/>
        <v>23595.705577321965</v>
      </c>
      <c r="M13" s="2">
        <f t="shared" si="1"/>
        <v>23.595705577321965</v>
      </c>
      <c r="N13" s="4">
        <v>23.46</v>
      </c>
      <c r="O13" s="8">
        <f t="shared" si="2"/>
        <v>0.1357055773219642</v>
      </c>
    </row>
    <row r="14" spans="1:15" x14ac:dyDescent="0.3">
      <c r="A14">
        <v>2007</v>
      </c>
      <c r="B14" s="1">
        <v>1561</v>
      </c>
      <c r="C14" s="1">
        <v>1754</v>
      </c>
      <c r="D14" s="1">
        <v>13523</v>
      </c>
      <c r="E14" s="1">
        <v>1235</v>
      </c>
      <c r="J14" s="1">
        <v>18074</v>
      </c>
      <c r="L14">
        <f t="shared" si="0"/>
        <v>24701.769786604691</v>
      </c>
      <c r="M14" s="2">
        <f t="shared" si="1"/>
        <v>24.701769786604689</v>
      </c>
      <c r="N14" s="4">
        <v>24.67</v>
      </c>
      <c r="O14" s="8">
        <f t="shared" si="2"/>
        <v>3.1769786604687766E-2</v>
      </c>
    </row>
    <row r="15" spans="1:15" x14ac:dyDescent="0.3">
      <c r="A15">
        <v>2008</v>
      </c>
      <c r="F15" s="1">
        <v>3155</v>
      </c>
      <c r="G15">
        <v>984</v>
      </c>
      <c r="H15">
        <v>297</v>
      </c>
      <c r="I15">
        <v>939</v>
      </c>
      <c r="K15" s="1">
        <v>5374</v>
      </c>
      <c r="L15">
        <f t="shared" si="0"/>
        <v>20028.956211108551</v>
      </c>
      <c r="M15" s="2">
        <f t="shared" si="1"/>
        <v>20.02895621110855</v>
      </c>
      <c r="N15" s="4">
        <v>19.989999999999998</v>
      </c>
      <c r="O15" s="8">
        <f t="shared" si="2"/>
        <v>3.8956211108551742E-2</v>
      </c>
    </row>
    <row r="16" spans="1:15" x14ac:dyDescent="0.3">
      <c r="A16">
        <v>2009</v>
      </c>
      <c r="B16" s="1">
        <v>3406</v>
      </c>
      <c r="C16">
        <v>640</v>
      </c>
      <c r="D16" s="1">
        <v>21192</v>
      </c>
      <c r="E16" s="1">
        <v>2612</v>
      </c>
      <c r="J16" s="1">
        <v>27850</v>
      </c>
      <c r="L16">
        <f t="shared" si="0"/>
        <v>38062.647369533064</v>
      </c>
      <c r="M16" s="2">
        <f t="shared" si="1"/>
        <v>38.062647369533067</v>
      </c>
      <c r="N16" s="4">
        <v>38.020000000000003</v>
      </c>
      <c r="O16" s="8">
        <f t="shared" si="2"/>
        <v>4.264736953306425E-2</v>
      </c>
    </row>
    <row r="17" spans="1:15" x14ac:dyDescent="0.3">
      <c r="A17">
        <v>2010</v>
      </c>
      <c r="F17" s="1">
        <v>2033</v>
      </c>
      <c r="G17">
        <v>634</v>
      </c>
      <c r="H17">
        <v>163</v>
      </c>
      <c r="I17">
        <v>517</v>
      </c>
      <c r="K17" s="1">
        <v>3347</v>
      </c>
      <c r="L17">
        <f t="shared" si="0"/>
        <v>12474.305254666975</v>
      </c>
      <c r="M17" s="2">
        <f t="shared" si="1"/>
        <v>12.474305254666975</v>
      </c>
      <c r="N17" s="4">
        <v>12.45</v>
      </c>
      <c r="O17" s="8">
        <f t="shared" si="2"/>
        <v>2.4305254666975529E-2</v>
      </c>
    </row>
    <row r="18" spans="1:15" x14ac:dyDescent="0.3">
      <c r="A18">
        <v>2011</v>
      </c>
      <c r="B18" s="1">
        <v>1494</v>
      </c>
      <c r="C18">
        <v>705</v>
      </c>
      <c r="D18" s="1">
        <v>12164</v>
      </c>
      <c r="E18" s="1">
        <v>1821</v>
      </c>
      <c r="J18" s="1">
        <v>16184</v>
      </c>
      <c r="L18">
        <f t="shared" si="0"/>
        <v>22118.703232622014</v>
      </c>
      <c r="M18" s="2">
        <f t="shared" si="1"/>
        <v>22.118703232622014</v>
      </c>
      <c r="N18" s="4">
        <v>22.09</v>
      </c>
      <c r="O18" s="8">
        <f t="shared" si="2"/>
        <v>2.8703232622014241E-2</v>
      </c>
    </row>
    <row r="19" spans="1:15" x14ac:dyDescent="0.3">
      <c r="A19">
        <v>2012</v>
      </c>
      <c r="F19" s="1">
        <v>4714</v>
      </c>
      <c r="G19" s="1">
        <v>1470</v>
      </c>
      <c r="H19">
        <v>350</v>
      </c>
      <c r="I19" s="1">
        <v>1106</v>
      </c>
      <c r="K19" s="1">
        <v>7639</v>
      </c>
      <c r="L19">
        <f t="shared" si="0"/>
        <v>28470.635745563493</v>
      </c>
      <c r="M19" s="2">
        <f t="shared" si="1"/>
        <v>28.470635745563495</v>
      </c>
      <c r="N19" s="4">
        <v>28.44</v>
      </c>
      <c r="O19" s="8">
        <f t="shared" si="2"/>
        <v>3.0635745563493799E-2</v>
      </c>
    </row>
    <row r="20" spans="1:15" x14ac:dyDescent="0.3">
      <c r="A20">
        <v>2013</v>
      </c>
      <c r="B20" s="1">
        <v>1641</v>
      </c>
      <c r="C20" s="1">
        <v>3082</v>
      </c>
      <c r="D20" s="1">
        <v>13473</v>
      </c>
      <c r="E20" s="1">
        <v>2970</v>
      </c>
      <c r="J20" s="1">
        <v>21166</v>
      </c>
      <c r="L20">
        <f t="shared" si="0"/>
        <v>28927.612000845129</v>
      </c>
      <c r="M20" s="2">
        <f t="shared" si="1"/>
        <v>28.92761200084513</v>
      </c>
      <c r="N20" s="4">
        <v>28.89</v>
      </c>
      <c r="O20" s="8">
        <f t="shared" si="2"/>
        <v>3.7612000845129501E-2</v>
      </c>
    </row>
    <row r="21" spans="1:15" x14ac:dyDescent="0.3">
      <c r="A21">
        <v>2014</v>
      </c>
      <c r="F21" s="1">
        <v>4240</v>
      </c>
      <c r="G21" s="1">
        <v>1322</v>
      </c>
      <c r="H21">
        <v>181</v>
      </c>
      <c r="I21">
        <v>573</v>
      </c>
      <c r="K21" s="1">
        <v>6315</v>
      </c>
      <c r="L21">
        <f t="shared" si="0"/>
        <v>23536.073404010142</v>
      </c>
      <c r="M21" s="2">
        <f t="shared" si="1"/>
        <v>23.536073404010143</v>
      </c>
      <c r="N21" s="4">
        <v>23.55</v>
      </c>
      <c r="O21" s="8">
        <f t="shared" si="2"/>
        <v>-1.3926595989858015E-2</v>
      </c>
    </row>
    <row r="22" spans="1:15" x14ac:dyDescent="0.3">
      <c r="A22">
        <v>2015</v>
      </c>
      <c r="B22" s="1">
        <v>3104</v>
      </c>
      <c r="C22">
        <v>451</v>
      </c>
      <c r="D22" s="1">
        <v>12737</v>
      </c>
      <c r="E22" s="1">
        <v>4710</v>
      </c>
      <c r="J22" s="1">
        <v>21001</v>
      </c>
      <c r="L22">
        <f t="shared" si="0"/>
        <v>28702.1061905768</v>
      </c>
      <c r="M22" s="2">
        <f t="shared" si="1"/>
        <v>28.702106190576799</v>
      </c>
      <c r="N22" s="4">
        <v>28.67</v>
      </c>
      <c r="O22" s="8">
        <f t="shared" si="2"/>
        <v>3.2106190576797644E-2</v>
      </c>
    </row>
    <row r="23" spans="1:15" x14ac:dyDescent="0.3">
      <c r="A23">
        <v>2016</v>
      </c>
      <c r="F23" s="1">
        <v>2449</v>
      </c>
      <c r="G23">
        <v>764</v>
      </c>
      <c r="H23">
        <v>38</v>
      </c>
      <c r="I23">
        <v>116</v>
      </c>
      <c r="K23" s="1">
        <v>3367</v>
      </c>
      <c r="L23">
        <f t="shared" si="0"/>
        <v>12548.845471306753</v>
      </c>
      <c r="M23" s="2">
        <f t="shared" si="1"/>
        <v>12.548845471306754</v>
      </c>
      <c r="N23" s="4">
        <v>12.59</v>
      </c>
      <c r="O23" s="8">
        <f t="shared" si="2"/>
        <v>-4.1154528693246206E-2</v>
      </c>
    </row>
    <row r="24" spans="1:15" x14ac:dyDescent="0.3">
      <c r="A24">
        <v>2017</v>
      </c>
      <c r="B24" s="1">
        <v>3055</v>
      </c>
      <c r="C24" s="1">
        <v>1651</v>
      </c>
      <c r="D24" s="1">
        <v>10039</v>
      </c>
      <c r="E24" s="1">
        <v>6047</v>
      </c>
      <c r="J24" s="1">
        <v>20792</v>
      </c>
      <c r="L24">
        <f t="shared" si="0"/>
        <v>28416.465497570251</v>
      </c>
      <c r="M24" s="2">
        <f t="shared" si="1"/>
        <v>28.41646549757025</v>
      </c>
      <c r="N24" s="4">
        <v>28.17</v>
      </c>
      <c r="O24" s="8">
        <f t="shared" si="2"/>
        <v>0.24646549757024871</v>
      </c>
    </row>
    <row r="25" spans="1:15" x14ac:dyDescent="0.3">
      <c r="A25">
        <v>2018</v>
      </c>
      <c r="F25" s="1">
        <v>2489</v>
      </c>
      <c r="G25">
        <v>776</v>
      </c>
      <c r="H25">
        <v>592</v>
      </c>
      <c r="I25" s="1">
        <v>1815</v>
      </c>
      <c r="K25" s="1">
        <v>5672</v>
      </c>
      <c r="L25">
        <f t="shared" si="0"/>
        <v>21139.605439041254</v>
      </c>
      <c r="M25" s="2">
        <f t="shared" si="1"/>
        <v>21.139605439041254</v>
      </c>
      <c r="N25" s="4">
        <v>21.21</v>
      </c>
      <c r="O25" s="8">
        <f t="shared" si="2"/>
        <v>-7.0394560958746411E-2</v>
      </c>
    </row>
    <row r="26" spans="1:15" x14ac:dyDescent="0.3">
      <c r="A26">
        <v>2019</v>
      </c>
      <c r="B26" s="1">
        <v>1422</v>
      </c>
      <c r="C26">
        <v>939</v>
      </c>
      <c r="D26" s="1">
        <v>7935</v>
      </c>
      <c r="E26">
        <v>107</v>
      </c>
      <c r="J26" s="1">
        <v>10403</v>
      </c>
      <c r="L26">
        <f t="shared" si="0"/>
        <v>14217.799661948024</v>
      </c>
      <c r="M26" s="2">
        <f t="shared" si="1"/>
        <v>14.217799661948023</v>
      </c>
      <c r="N26" s="4">
        <v>14.16</v>
      </c>
      <c r="O26" s="8">
        <f t="shared" si="2"/>
        <v>5.7799661948022774E-2</v>
      </c>
    </row>
    <row r="27" spans="1:15" x14ac:dyDescent="0.3">
      <c r="A27">
        <v>2020</v>
      </c>
      <c r="F27" s="1">
        <v>4190</v>
      </c>
      <c r="G27" s="1">
        <v>1307</v>
      </c>
      <c r="H27">
        <v>49</v>
      </c>
      <c r="I27">
        <v>151</v>
      </c>
      <c r="K27" s="1">
        <v>5697</v>
      </c>
      <c r="L27">
        <f t="shared" si="0"/>
        <v>21232.780709840979</v>
      </c>
      <c r="M27" s="2">
        <f t="shared" si="1"/>
        <v>21.232780709840981</v>
      </c>
      <c r="N27" s="4">
        <v>21.3</v>
      </c>
      <c r="O27" s="8">
        <f t="shared" si="2"/>
        <v>-6.7219290159020062E-2</v>
      </c>
    </row>
    <row r="28" spans="1:15" x14ac:dyDescent="0.3">
      <c r="H28" t="s">
        <v>15</v>
      </c>
      <c r="I28" t="s">
        <v>13</v>
      </c>
      <c r="J28" s="1">
        <f>AVERAGE(J4:J27)</f>
        <v>31553.333333333332</v>
      </c>
      <c r="K28" s="1">
        <f>AVERAGE(K4:K27)</f>
        <v>11570.666666666666</v>
      </c>
    </row>
    <row r="29" spans="1:15" x14ac:dyDescent="0.3">
      <c r="I29" t="s">
        <v>14</v>
      </c>
      <c r="J29">
        <f>J28/(J28+K28)</f>
        <v>0.73168846427356771</v>
      </c>
      <c r="K29">
        <f>K28/(J28+K28)</f>
        <v>0.26831153572643229</v>
      </c>
    </row>
  </sheetData>
  <conditionalFormatting sqref="O3: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130" zoomScaleNormal="130" workbookViewId="0">
      <selection activeCell="A3" sqref="A3"/>
    </sheetView>
  </sheetViews>
  <sheetFormatPr defaultRowHeight="14.4" x14ac:dyDescent="0.3"/>
  <cols>
    <col min="14" max="14" width="11.88671875" style="4" customWidth="1"/>
  </cols>
  <sheetData>
    <row r="1" spans="1:15" x14ac:dyDescent="0.3">
      <c r="A1" t="s">
        <v>20</v>
      </c>
      <c r="L1" t="s">
        <v>17</v>
      </c>
    </row>
    <row r="2" spans="1:15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4" t="s">
        <v>18</v>
      </c>
      <c r="O2" s="7" t="s">
        <v>19</v>
      </c>
    </row>
    <row r="3" spans="1:15" x14ac:dyDescent="0.3">
      <c r="A3" s="9">
        <v>1996</v>
      </c>
      <c r="B3" s="3"/>
      <c r="C3" s="3"/>
      <c r="D3" s="3"/>
      <c r="E3" s="3"/>
      <c r="F3" s="3">
        <v>23133</v>
      </c>
      <c r="G3" s="3">
        <v>0.51470863643896803</v>
      </c>
      <c r="H3" s="3">
        <v>2141.86845130647</v>
      </c>
      <c r="I3" s="3">
        <v>6567.5347782979397</v>
      </c>
      <c r="J3" s="3"/>
      <c r="K3" s="3">
        <f>SUM(F3:I3)</f>
        <v>31842.917938240847</v>
      </c>
      <c r="L3">
        <f>K3/$K$29+J3/$J$29</f>
        <v>119045.92390702972</v>
      </c>
      <c r="M3" s="2">
        <f>L3/1000</f>
        <v>119.04592390702972</v>
      </c>
      <c r="N3" s="4">
        <v>119.05</v>
      </c>
      <c r="O3" s="8">
        <f>M3-N3</f>
        <v>-4.0760929702798876E-3</v>
      </c>
    </row>
    <row r="4" spans="1:15" x14ac:dyDescent="0.3">
      <c r="A4">
        <v>1997</v>
      </c>
      <c r="B4" s="3">
        <v>11729.217739084899</v>
      </c>
      <c r="C4" s="3">
        <v>6171.9519269551502</v>
      </c>
      <c r="D4" s="3">
        <v>27935.544813380999</v>
      </c>
      <c r="E4" s="3">
        <v>13491.113653614</v>
      </c>
      <c r="F4" s="1"/>
      <c r="G4" s="1"/>
      <c r="H4" s="1"/>
      <c r="I4" s="1"/>
      <c r="J4" s="3">
        <f t="shared" ref="J4:J26" si="0">SUM(B4:E4)</f>
        <v>59327.828133035044</v>
      </c>
      <c r="K4" s="3"/>
      <c r="L4">
        <f t="shared" ref="L4:L27" si="1">K4/$K$29+J4/$J$29</f>
        <v>80991.888238605839</v>
      </c>
      <c r="M4" s="2">
        <f t="shared" ref="M4:M27" si="2">L4/1000</f>
        <v>80.991888238605839</v>
      </c>
      <c r="N4" s="4">
        <v>80.989999999999995</v>
      </c>
      <c r="O4" s="8">
        <f t="shared" ref="O4:O27" si="3">M4-N4</f>
        <v>1.8882386058436396E-3</v>
      </c>
    </row>
    <row r="5" spans="1:15" x14ac:dyDescent="0.3">
      <c r="A5">
        <v>1998</v>
      </c>
      <c r="B5" s="3"/>
      <c r="C5" s="3"/>
      <c r="D5" s="3"/>
      <c r="E5" s="3"/>
      <c r="F5" s="3">
        <v>23120.5099970923</v>
      </c>
      <c r="G5" s="3">
        <v>7212.31889356177</v>
      </c>
      <c r="H5" s="3">
        <v>1790.9839656850399</v>
      </c>
      <c r="I5" s="3">
        <v>5491.6302048502503</v>
      </c>
      <c r="J5" s="3"/>
      <c r="K5" s="3">
        <f t="shared" ref="K5:K27" si="4">SUM(F5:I5)</f>
        <v>37615.443061189355</v>
      </c>
      <c r="L5">
        <f t="shared" si="1"/>
        <v>140626.72212001879</v>
      </c>
      <c r="M5" s="2">
        <f t="shared" si="2"/>
        <v>140.6267221200188</v>
      </c>
      <c r="N5" s="4">
        <v>140.63</v>
      </c>
      <c r="O5" s="8">
        <f t="shared" si="3"/>
        <v>-3.2778799811978843E-3</v>
      </c>
    </row>
    <row r="6" spans="1:15" x14ac:dyDescent="0.3">
      <c r="A6">
        <v>1999</v>
      </c>
      <c r="B6" s="3">
        <v>13072.0134173776</v>
      </c>
      <c r="C6" s="3">
        <v>6155.7526412064899</v>
      </c>
      <c r="D6" s="3">
        <v>33847.780100802796</v>
      </c>
      <c r="E6" s="3">
        <v>10068.1528403993</v>
      </c>
      <c r="F6" s="3"/>
      <c r="G6" s="3"/>
      <c r="H6" s="3"/>
      <c r="I6" s="3"/>
      <c r="J6" s="3">
        <f t="shared" si="0"/>
        <v>63143.698999786182</v>
      </c>
      <c r="K6" s="3"/>
      <c r="L6">
        <f t="shared" si="1"/>
        <v>86201.156747135174</v>
      </c>
      <c r="M6" s="2">
        <f t="shared" si="2"/>
        <v>86.201156747135173</v>
      </c>
      <c r="N6" s="4">
        <v>86.2</v>
      </c>
      <c r="O6" s="8">
        <f t="shared" si="3"/>
        <v>1.1567471351696668E-3</v>
      </c>
    </row>
    <row r="7" spans="1:15" x14ac:dyDescent="0.3">
      <c r="A7">
        <v>2000</v>
      </c>
      <c r="B7" s="3"/>
      <c r="C7" s="3"/>
      <c r="D7" s="3"/>
      <c r="E7" s="3"/>
      <c r="F7" s="3">
        <v>12987.118935819501</v>
      </c>
      <c r="G7" s="3">
        <v>4051.26198710687</v>
      </c>
      <c r="H7" s="3">
        <v>1201.2364118507401</v>
      </c>
      <c r="I7" s="3">
        <v>3683.3083315529502</v>
      </c>
      <c r="J7" s="3"/>
      <c r="K7" s="3">
        <f t="shared" si="4"/>
        <v>21922.925666330062</v>
      </c>
      <c r="L7">
        <f t="shared" si="1"/>
        <v>81959.666691198247</v>
      </c>
      <c r="M7" s="2">
        <f t="shared" si="2"/>
        <v>81.959666691198251</v>
      </c>
      <c r="N7" s="4">
        <v>81.96</v>
      </c>
      <c r="O7" s="8">
        <f t="shared" si="3"/>
        <v>-3.333088017427599E-4</v>
      </c>
    </row>
    <row r="8" spans="1:15" x14ac:dyDescent="0.3">
      <c r="A8">
        <v>2001</v>
      </c>
      <c r="B8" s="3">
        <v>16081.8997356035</v>
      </c>
      <c r="C8" s="3">
        <v>5004.9342988324397</v>
      </c>
      <c r="D8" s="3">
        <v>24765.718315868799</v>
      </c>
      <c r="E8" s="3">
        <v>5122.6003150332599</v>
      </c>
      <c r="F8" s="3"/>
      <c r="G8" s="3"/>
      <c r="H8" s="3"/>
      <c r="I8" s="3"/>
      <c r="J8" s="3">
        <f t="shared" si="0"/>
        <v>50975.152665337999</v>
      </c>
      <c r="K8" s="3"/>
      <c r="L8">
        <f t="shared" si="1"/>
        <v>69589.162413954007</v>
      </c>
      <c r="M8" s="2">
        <f t="shared" si="2"/>
        <v>69.589162413954014</v>
      </c>
      <c r="N8" s="4">
        <v>69.58</v>
      </c>
      <c r="O8" s="8">
        <f t="shared" si="3"/>
        <v>9.1624139540158467E-3</v>
      </c>
    </row>
    <row r="9" spans="1:15" x14ac:dyDescent="0.3">
      <c r="A9">
        <v>2002</v>
      </c>
      <c r="B9" s="3"/>
      <c r="C9" s="3"/>
      <c r="D9" s="3"/>
      <c r="E9" s="3"/>
      <c r="F9" s="3">
        <v>10941.5706333874</v>
      </c>
      <c r="G9" s="3">
        <v>3413.1641825523998</v>
      </c>
      <c r="H9" s="3">
        <v>1397.2899918135299</v>
      </c>
      <c r="I9" s="3">
        <v>4284.46042566501</v>
      </c>
      <c r="J9" s="3"/>
      <c r="K9" s="3">
        <f t="shared" si="4"/>
        <v>20036.485233418342</v>
      </c>
      <c r="L9">
        <f t="shared" si="1"/>
        <v>74907.139511776084</v>
      </c>
      <c r="M9" s="2">
        <f t="shared" si="2"/>
        <v>74.90713951177608</v>
      </c>
      <c r="N9" s="4">
        <v>74.91</v>
      </c>
      <c r="O9" s="8">
        <f t="shared" si="3"/>
        <v>-2.8604882239164908E-3</v>
      </c>
    </row>
    <row r="10" spans="1:15" x14ac:dyDescent="0.3">
      <c r="A10">
        <v>2003</v>
      </c>
      <c r="B10" s="3">
        <v>11964.891163976001</v>
      </c>
      <c r="C10" s="3">
        <v>3784.0920509470998</v>
      </c>
      <c r="D10" s="3">
        <v>24660.285936439599</v>
      </c>
      <c r="E10" s="3">
        <v>6206.3412950512702</v>
      </c>
      <c r="F10" s="3"/>
      <c r="G10" s="3"/>
      <c r="H10" s="3"/>
      <c r="I10" s="3"/>
      <c r="J10" s="3">
        <f t="shared" si="0"/>
        <v>46615.610446413972</v>
      </c>
      <c r="K10" s="3"/>
      <c r="L10">
        <f t="shared" si="1"/>
        <v>63637.696343515279</v>
      </c>
      <c r="M10" s="2">
        <f t="shared" si="2"/>
        <v>63.63769634351528</v>
      </c>
      <c r="N10" s="4">
        <v>63.64</v>
      </c>
      <c r="O10" s="8">
        <f t="shared" si="3"/>
        <v>-2.3036564847203067E-3</v>
      </c>
    </row>
    <row r="11" spans="1:15" x14ac:dyDescent="0.3">
      <c r="A11">
        <v>2004</v>
      </c>
      <c r="B11" s="3"/>
      <c r="C11" s="3"/>
      <c r="D11" s="3"/>
      <c r="E11" s="3"/>
      <c r="F11" s="3">
        <v>8550.6388328858793</v>
      </c>
      <c r="G11" s="3">
        <v>2667.3258511253198</v>
      </c>
      <c r="H11" s="3">
        <v>936.49629846514495</v>
      </c>
      <c r="I11" s="3">
        <v>2871.5451717707201</v>
      </c>
      <c r="J11" s="3"/>
      <c r="K11" s="3">
        <f t="shared" si="4"/>
        <v>15026.006154247065</v>
      </c>
      <c r="L11">
        <f t="shared" si="1"/>
        <v>56175.278557523969</v>
      </c>
      <c r="M11" s="2">
        <f t="shared" si="2"/>
        <v>56.175278557523967</v>
      </c>
      <c r="N11" s="4">
        <v>56.19</v>
      </c>
      <c r="O11" s="8">
        <f t="shared" si="3"/>
        <v>-1.4721442476030688E-2</v>
      </c>
    </row>
    <row r="12" spans="1:15" x14ac:dyDescent="0.3">
      <c r="A12">
        <v>2005</v>
      </c>
      <c r="B12" s="3">
        <v>3716.7317419249998</v>
      </c>
      <c r="C12" s="3">
        <v>1825.5269349217001</v>
      </c>
      <c r="D12" s="3">
        <v>15267.745794848999</v>
      </c>
      <c r="E12" s="3">
        <v>2296.66999928524</v>
      </c>
      <c r="F12" s="3"/>
      <c r="G12" s="3"/>
      <c r="H12" s="3"/>
      <c r="I12" s="3"/>
      <c r="J12" s="3">
        <f t="shared" si="0"/>
        <v>23106.674470980939</v>
      </c>
      <c r="K12" s="3"/>
      <c r="L12">
        <f t="shared" si="1"/>
        <v>31544.272817859455</v>
      </c>
      <c r="M12" s="2">
        <f t="shared" si="2"/>
        <v>31.544272817859454</v>
      </c>
      <c r="N12" s="4">
        <v>31.54</v>
      </c>
      <c r="O12" s="8">
        <f t="shared" si="3"/>
        <v>4.2728178594551025E-3</v>
      </c>
    </row>
    <row r="13" spans="1:15" x14ac:dyDescent="0.3">
      <c r="A13">
        <v>2006</v>
      </c>
      <c r="B13" s="3"/>
      <c r="C13" s="3"/>
      <c r="D13" s="3"/>
      <c r="E13" s="3"/>
      <c r="F13" s="3">
        <v>3030.9321494588298</v>
      </c>
      <c r="G13" s="3">
        <v>945.483002295142</v>
      </c>
      <c r="H13" s="3">
        <v>565.63244333090699</v>
      </c>
      <c r="I13" s="3">
        <v>1734.3785707490399</v>
      </c>
      <c r="J13" s="3"/>
      <c r="K13" s="3">
        <f t="shared" si="4"/>
        <v>6276.4261658339183</v>
      </c>
      <c r="L13">
        <f t="shared" si="1"/>
        <v>23464.650858791018</v>
      </c>
      <c r="M13" s="2">
        <f t="shared" si="2"/>
        <v>23.464650858791018</v>
      </c>
      <c r="N13" s="4">
        <v>23.46</v>
      </c>
      <c r="O13" s="8">
        <f t="shared" si="3"/>
        <v>4.6508587910167876E-3</v>
      </c>
    </row>
    <row r="14" spans="1:15" x14ac:dyDescent="0.3">
      <c r="A14">
        <v>2007</v>
      </c>
      <c r="B14" s="3">
        <v>1561.4635753208499</v>
      </c>
      <c r="C14" s="3">
        <v>1753.75274971621</v>
      </c>
      <c r="D14" s="3">
        <v>13523.4415061047</v>
      </c>
      <c r="E14" s="3">
        <v>1235.1316780345701</v>
      </c>
      <c r="F14" s="3"/>
      <c r="G14" s="3"/>
      <c r="H14" s="3"/>
      <c r="I14" s="3"/>
      <c r="J14" s="3">
        <f t="shared" si="0"/>
        <v>18073.789509176331</v>
      </c>
      <c r="K14" s="3"/>
      <c r="L14">
        <f t="shared" si="1"/>
        <v>24673.587185643206</v>
      </c>
      <c r="M14" s="2">
        <f t="shared" si="2"/>
        <v>24.673587185643207</v>
      </c>
      <c r="N14" s="4">
        <v>24.67</v>
      </c>
      <c r="O14" s="8">
        <f t="shared" si="3"/>
        <v>3.5871856432052596E-3</v>
      </c>
    </row>
    <row r="15" spans="1:15" x14ac:dyDescent="0.3">
      <c r="A15">
        <v>2008</v>
      </c>
      <c r="B15" s="3"/>
      <c r="C15" s="3"/>
      <c r="D15" s="3"/>
      <c r="E15" s="3"/>
      <c r="F15" s="3">
        <v>3155.2883428718501</v>
      </c>
      <c r="G15" s="3">
        <v>984.27524880687201</v>
      </c>
      <c r="H15" s="3">
        <v>296.74788765324598</v>
      </c>
      <c r="I15" s="3">
        <v>909.90745550240194</v>
      </c>
      <c r="J15" s="3"/>
      <c r="K15" s="3">
        <f t="shared" si="4"/>
        <v>5346.21893483437</v>
      </c>
      <c r="L15">
        <f t="shared" si="1"/>
        <v>19987.036795465679</v>
      </c>
      <c r="M15" s="2">
        <f t="shared" si="2"/>
        <v>19.987036795465681</v>
      </c>
      <c r="N15" s="4">
        <v>19.989999999999998</v>
      </c>
      <c r="O15" s="8">
        <f t="shared" si="3"/>
        <v>-2.9632045343177538E-3</v>
      </c>
    </row>
    <row r="16" spans="1:15" x14ac:dyDescent="0.3">
      <c r="A16">
        <v>2009</v>
      </c>
      <c r="B16" s="3">
        <v>3406.4201283534899</v>
      </c>
      <c r="C16" s="3">
        <v>640.22927798086198</v>
      </c>
      <c r="D16" s="3">
        <v>21191.649975099099</v>
      </c>
      <c r="E16" s="3">
        <v>2611.6242343924901</v>
      </c>
      <c r="F16" s="3"/>
      <c r="G16" s="3"/>
      <c r="H16" s="3"/>
      <c r="I16" s="3"/>
      <c r="J16" s="3">
        <f t="shared" si="0"/>
        <v>27849.923615825941</v>
      </c>
      <c r="K16" s="3"/>
      <c r="L16">
        <f t="shared" si="1"/>
        <v>38019.559655693956</v>
      </c>
      <c r="M16" s="2">
        <f t="shared" si="2"/>
        <v>38.019559655693953</v>
      </c>
      <c r="N16" s="4">
        <v>38.020000000000003</v>
      </c>
      <c r="O16" s="8">
        <f t="shared" si="3"/>
        <v>-4.4034430604966701E-4</v>
      </c>
    </row>
    <row r="17" spans="1:15" x14ac:dyDescent="0.3">
      <c r="A17">
        <v>2010</v>
      </c>
      <c r="B17" s="3"/>
      <c r="C17" s="3"/>
      <c r="D17" s="3"/>
      <c r="E17" s="3"/>
      <c r="F17" s="3">
        <v>2032.75296215553</v>
      </c>
      <c r="G17" s="3">
        <v>634.10636688990701</v>
      </c>
      <c r="H17" s="3">
        <v>163.35618445050699</v>
      </c>
      <c r="I17" s="3">
        <v>500.89323738549598</v>
      </c>
      <c r="J17" s="3"/>
      <c r="K17" s="3">
        <f t="shared" si="4"/>
        <v>3331.1087508814398</v>
      </c>
      <c r="L17">
        <f t="shared" si="1"/>
        <v>12453.473003089373</v>
      </c>
      <c r="M17" s="2">
        <f t="shared" si="2"/>
        <v>12.453473003089373</v>
      </c>
      <c r="N17" s="4">
        <v>12.45</v>
      </c>
      <c r="O17" s="8">
        <f t="shared" si="3"/>
        <v>3.4730030893737052E-3</v>
      </c>
    </row>
    <row r="18" spans="1:15" x14ac:dyDescent="0.3">
      <c r="A18">
        <v>2011</v>
      </c>
      <c r="B18" s="3">
        <v>1493.7771077698401</v>
      </c>
      <c r="C18" s="3">
        <v>704.57326835433696</v>
      </c>
      <c r="D18" s="3">
        <v>12164.0358610163</v>
      </c>
      <c r="E18" s="3">
        <v>1821.4822974993699</v>
      </c>
      <c r="F18" s="3"/>
      <c r="G18" s="3"/>
      <c r="H18" s="3"/>
      <c r="I18" s="3"/>
      <c r="J18" s="3">
        <f t="shared" si="0"/>
        <v>16183.868534639847</v>
      </c>
      <c r="K18" s="3"/>
      <c r="L18">
        <f t="shared" si="1"/>
        <v>22093.545522796219</v>
      </c>
      <c r="M18" s="2">
        <f t="shared" si="2"/>
        <v>22.093545522796219</v>
      </c>
      <c r="N18" s="4">
        <v>22.09</v>
      </c>
      <c r="O18" s="8">
        <f t="shared" si="3"/>
        <v>3.5455227962195579E-3</v>
      </c>
    </row>
    <row r="19" spans="1:15" x14ac:dyDescent="0.3">
      <c r="A19">
        <v>2012</v>
      </c>
      <c r="B19" s="3"/>
      <c r="C19" s="3"/>
      <c r="D19" s="3"/>
      <c r="E19" s="3"/>
      <c r="F19" s="3">
        <v>4714.0932979003001</v>
      </c>
      <c r="G19" s="3">
        <v>1470.5360808535399</v>
      </c>
      <c r="H19" s="3">
        <v>349.59158915379402</v>
      </c>
      <c r="I19" s="3">
        <v>1071.9402111588799</v>
      </c>
      <c r="J19" s="3"/>
      <c r="K19" s="3">
        <f t="shared" si="4"/>
        <v>7606.1611790665138</v>
      </c>
      <c r="L19">
        <f t="shared" si="1"/>
        <v>28435.914280969278</v>
      </c>
      <c r="M19" s="2">
        <f t="shared" si="2"/>
        <v>28.435914280969278</v>
      </c>
      <c r="N19" s="4">
        <v>28.44</v>
      </c>
      <c r="O19" s="8">
        <f t="shared" si="3"/>
        <v>-4.0857190307228564E-3</v>
      </c>
    </row>
    <row r="20" spans="1:15" x14ac:dyDescent="0.3">
      <c r="A20">
        <v>2013</v>
      </c>
      <c r="B20" s="3">
        <v>1641.00518119459</v>
      </c>
      <c r="C20" s="3">
        <v>3081.51071249696</v>
      </c>
      <c r="D20" s="3">
        <v>13473.305947753001</v>
      </c>
      <c r="E20" s="3">
        <v>2969.8232131736499</v>
      </c>
      <c r="F20" s="3"/>
      <c r="G20" s="3"/>
      <c r="H20" s="3"/>
      <c r="I20" s="3"/>
      <c r="J20" s="3">
        <f t="shared" si="0"/>
        <v>21165.645054618202</v>
      </c>
      <c r="K20" s="3"/>
      <c r="L20">
        <f t="shared" si="1"/>
        <v>28894.460031768936</v>
      </c>
      <c r="M20" s="2">
        <f t="shared" si="2"/>
        <v>28.894460031768936</v>
      </c>
      <c r="N20" s="4">
        <v>28.89</v>
      </c>
      <c r="O20" s="8">
        <f t="shared" si="3"/>
        <v>4.4600317689358349E-3</v>
      </c>
    </row>
    <row r="21" spans="1:15" x14ac:dyDescent="0.3">
      <c r="A21">
        <v>2014</v>
      </c>
      <c r="B21" s="3"/>
      <c r="C21" s="3"/>
      <c r="D21" s="3"/>
      <c r="E21" s="3"/>
      <c r="F21" s="3">
        <v>4239.6436217283399</v>
      </c>
      <c r="G21" s="3">
        <v>1322.5340530466401</v>
      </c>
      <c r="H21" s="3">
        <v>181.044050790451</v>
      </c>
      <c r="I21" s="3">
        <v>555.12891057570096</v>
      </c>
      <c r="J21" s="3"/>
      <c r="K21" s="3">
        <f t="shared" si="4"/>
        <v>6298.3506361411328</v>
      </c>
      <c r="L21">
        <f t="shared" si="1"/>
        <v>23546.616300179168</v>
      </c>
      <c r="M21" s="2">
        <f t="shared" si="2"/>
        <v>23.546616300179167</v>
      </c>
      <c r="N21" s="4">
        <v>23.55</v>
      </c>
      <c r="O21" s="8">
        <f t="shared" si="3"/>
        <v>-3.3836998208336411E-3</v>
      </c>
    </row>
    <row r="22" spans="1:15" x14ac:dyDescent="0.3">
      <c r="A22">
        <v>2015</v>
      </c>
      <c r="B22" s="3">
        <v>3103.5453195887899</v>
      </c>
      <c r="C22" s="3">
        <v>451.35484987973098</v>
      </c>
      <c r="D22" s="3">
        <v>12736.804330829</v>
      </c>
      <c r="E22" s="3">
        <v>4709.7026338713704</v>
      </c>
      <c r="F22" s="3"/>
      <c r="G22" s="3"/>
      <c r="H22" s="3"/>
      <c r="I22" s="3"/>
      <c r="J22" s="3">
        <f t="shared" si="0"/>
        <v>21001.40713416889</v>
      </c>
      <c r="K22" s="3"/>
      <c r="L22">
        <f t="shared" si="1"/>
        <v>28670.249240371959</v>
      </c>
      <c r="M22" s="2">
        <f t="shared" si="2"/>
        <v>28.670249240371959</v>
      </c>
      <c r="N22" s="4">
        <v>28.67</v>
      </c>
      <c r="O22" s="8">
        <f t="shared" si="3"/>
        <v>2.4924037195717119E-4</v>
      </c>
    </row>
    <row r="23" spans="1:15" x14ac:dyDescent="0.3">
      <c r="A23">
        <v>2016</v>
      </c>
      <c r="B23" s="3"/>
      <c r="C23" s="3"/>
      <c r="D23" s="3"/>
      <c r="E23" s="3"/>
      <c r="F23" s="3">
        <v>2448.54991998891</v>
      </c>
      <c r="G23" s="3">
        <v>763.81199428499201</v>
      </c>
      <c r="H23" s="3">
        <v>37.919305531855699</v>
      </c>
      <c r="I23" s="3">
        <v>116.270613023626</v>
      </c>
      <c r="J23" s="3"/>
      <c r="K23" s="3">
        <f t="shared" si="4"/>
        <v>3366.5518328293838</v>
      </c>
      <c r="L23">
        <f t="shared" si="1"/>
        <v>12585.978273014352</v>
      </c>
      <c r="M23" s="2">
        <f t="shared" si="2"/>
        <v>12.585978273014353</v>
      </c>
      <c r="N23" s="4">
        <v>12.59</v>
      </c>
      <c r="O23" s="8">
        <f t="shared" si="3"/>
        <v>-4.0217269856466231E-3</v>
      </c>
    </row>
    <row r="24" spans="1:15" x14ac:dyDescent="0.3">
      <c r="A24">
        <v>2017</v>
      </c>
      <c r="B24" s="3">
        <v>3004.1200947665102</v>
      </c>
      <c r="C24" s="3">
        <v>1548.16839051174</v>
      </c>
      <c r="D24" s="3">
        <v>10038.8188083321</v>
      </c>
      <c r="E24" s="3">
        <v>6046.6574107508404</v>
      </c>
      <c r="F24" s="3"/>
      <c r="G24" s="3"/>
      <c r="H24" s="3"/>
      <c r="I24" s="3"/>
      <c r="J24" s="3">
        <f t="shared" si="0"/>
        <v>20637.764704361191</v>
      </c>
      <c r="K24" s="3"/>
      <c r="L24">
        <f t="shared" si="1"/>
        <v>28173.819690182496</v>
      </c>
      <c r="M24" s="2">
        <f t="shared" si="2"/>
        <v>28.173819690182494</v>
      </c>
      <c r="N24" s="4">
        <v>28.17</v>
      </c>
      <c r="O24" s="8">
        <f t="shared" si="3"/>
        <v>3.8196901824925078E-3</v>
      </c>
    </row>
    <row r="25" spans="1:15" x14ac:dyDescent="0.3">
      <c r="A25">
        <v>2018</v>
      </c>
      <c r="B25" s="3"/>
      <c r="C25" s="3"/>
      <c r="D25" s="3"/>
      <c r="E25" s="3"/>
      <c r="F25" s="3">
        <v>2489.1405182810599</v>
      </c>
      <c r="G25" s="3">
        <v>776.474013375411</v>
      </c>
      <c r="H25" s="3">
        <v>591.871575834993</v>
      </c>
      <c r="I25" s="3">
        <v>1814.8346861411101</v>
      </c>
      <c r="J25" s="3"/>
      <c r="K25" s="3">
        <f>SUM(F25:I25)</f>
        <v>5672.3207936325744</v>
      </c>
      <c r="L25">
        <f t="shared" si="1"/>
        <v>21206.18062969988</v>
      </c>
      <c r="M25" s="2">
        <f t="shared" si="2"/>
        <v>21.20618062969988</v>
      </c>
      <c r="N25" s="4">
        <v>21.21</v>
      </c>
      <c r="O25" s="8">
        <f t="shared" si="3"/>
        <v>-3.8193703001212498E-3</v>
      </c>
    </row>
    <row r="26" spans="1:15" x14ac:dyDescent="0.3">
      <c r="A26">
        <v>2019</v>
      </c>
      <c r="B26" s="3">
        <v>1390.2893768932499</v>
      </c>
      <c r="C26" s="3">
        <v>938.87091468667097</v>
      </c>
      <c r="D26" s="3">
        <v>7934.6067477343304</v>
      </c>
      <c r="E26" s="3">
        <v>106.984902629632</v>
      </c>
      <c r="F26" s="3"/>
      <c r="G26" s="3"/>
      <c r="H26" s="3"/>
      <c r="I26" s="3"/>
      <c r="J26" s="3">
        <f t="shared" si="0"/>
        <v>10370.751941943883</v>
      </c>
      <c r="K26" s="3"/>
      <c r="L26">
        <f t="shared" si="1"/>
        <v>14157.720055902779</v>
      </c>
      <c r="M26" s="2">
        <f t="shared" si="2"/>
        <v>14.157720055902779</v>
      </c>
      <c r="N26" s="4">
        <v>14.16</v>
      </c>
      <c r="O26" s="8">
        <f t="shared" si="3"/>
        <v>-2.2799440972214313E-3</v>
      </c>
    </row>
    <row r="27" spans="1:15" x14ac:dyDescent="0.3">
      <c r="A27">
        <v>2020</v>
      </c>
      <c r="F27">
        <v>4189.7440807502599</v>
      </c>
      <c r="G27">
        <v>1306.9681592916399</v>
      </c>
      <c r="H27">
        <v>49.257025532606903</v>
      </c>
      <c r="I27">
        <v>151.03505916228599</v>
      </c>
      <c r="K27">
        <f t="shared" si="4"/>
        <v>5697.004324736793</v>
      </c>
      <c r="L27">
        <f t="shared" si="1"/>
        <v>21298.460921703547</v>
      </c>
      <c r="M27" s="2">
        <f t="shared" si="2"/>
        <v>21.298460921703548</v>
      </c>
      <c r="N27" s="4">
        <v>21.3</v>
      </c>
      <c r="O27" s="8">
        <f t="shared" si="3"/>
        <v>-1.5390782964530558E-3</v>
      </c>
    </row>
    <row r="28" spans="1:15" x14ac:dyDescent="0.3">
      <c r="H28" t="s">
        <v>16</v>
      </c>
      <c r="I28" t="s">
        <v>13</v>
      </c>
      <c r="J28">
        <f>AVERAGE(J4:J27)</f>
        <v>31537.676267524035</v>
      </c>
      <c r="K28">
        <f>AVERAGE(K4:K27)</f>
        <v>11516.250227761746</v>
      </c>
      <c r="M28" s="2"/>
      <c r="O28" s="2"/>
    </row>
    <row r="29" spans="1:15" x14ac:dyDescent="0.3">
      <c r="I29" t="s">
        <v>14</v>
      </c>
      <c r="J29">
        <f>J28/(J28+K28)</f>
        <v>0.73251568056115113</v>
      </c>
      <c r="K29">
        <f>K28/(J28+K28)</f>
        <v>0.26748431943884898</v>
      </c>
      <c r="M29" s="2"/>
      <c r="O29" s="2"/>
    </row>
  </sheetData>
  <conditionalFormatting sqref="O3:O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130" zoomScaleNormal="130" workbookViewId="0">
      <selection activeCell="M27" sqref="M27"/>
    </sheetView>
  </sheetViews>
  <sheetFormatPr defaultRowHeight="14.4" x14ac:dyDescent="0.3"/>
  <cols>
    <col min="8" max="8" width="10.88671875" customWidth="1"/>
  </cols>
  <sheetData>
    <row r="1" spans="1:15" x14ac:dyDescent="0.3">
      <c r="A1" t="s">
        <v>22</v>
      </c>
      <c r="L1" t="s">
        <v>17</v>
      </c>
      <c r="N1" s="4"/>
    </row>
    <row r="2" spans="1:15" x14ac:dyDescent="0.3">
      <c r="A2" t="s">
        <v>12</v>
      </c>
      <c r="B2" t="s">
        <v>3</v>
      </c>
      <c r="C2" t="s">
        <v>2</v>
      </c>
      <c r="D2" t="s">
        <v>1</v>
      </c>
      <c r="E2" t="s">
        <v>0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4" t="s">
        <v>18</v>
      </c>
      <c r="O2" s="7" t="s">
        <v>19</v>
      </c>
    </row>
    <row r="3" spans="1:15" x14ac:dyDescent="0.3">
      <c r="A3">
        <v>1997</v>
      </c>
      <c r="B3">
        <v>13002.121580000001</v>
      </c>
      <c r="C3">
        <v>27180.033240000001</v>
      </c>
      <c r="D3">
        <v>7121.3939769999997</v>
      </c>
      <c r="E3">
        <v>9912.7516849999993</v>
      </c>
      <c r="J3">
        <v>57216.300479999998</v>
      </c>
      <c r="L3">
        <f>J3/$J$29+K3/$K$29</f>
        <v>78435.494278707993</v>
      </c>
      <c r="M3" s="2">
        <f>L3/1000</f>
        <v>78.435494278707992</v>
      </c>
      <c r="N3" s="4">
        <v>80.989999999999995</v>
      </c>
      <c r="O3" s="8">
        <f>M3-N3</f>
        <v>-2.5545057212920028</v>
      </c>
    </row>
    <row r="4" spans="1:15" x14ac:dyDescent="0.3">
      <c r="A4">
        <v>1998</v>
      </c>
      <c r="F4">
        <v>20749.28499</v>
      </c>
      <c r="G4">
        <v>6472.6279910000003</v>
      </c>
      <c r="H4">
        <v>2133.135241</v>
      </c>
      <c r="I4">
        <v>6540.7564480000001</v>
      </c>
      <c r="K4">
        <v>35895.804669999998</v>
      </c>
      <c r="L4">
        <f t="shared" ref="L4:L26" si="0">J4/$J$29+K4/$K$29</f>
        <v>132686.71790889799</v>
      </c>
      <c r="M4" s="2">
        <f t="shared" ref="M4:M26" si="1">L4/1000</f>
        <v>132.686717908898</v>
      </c>
      <c r="N4" s="4">
        <v>140.63</v>
      </c>
      <c r="O4" s="8">
        <f t="shared" ref="O4:O26" si="2">M4-N4</f>
        <v>-7.9432820911019917</v>
      </c>
    </row>
    <row r="5" spans="1:15" x14ac:dyDescent="0.3">
      <c r="A5">
        <v>1999</v>
      </c>
      <c r="B5">
        <v>9600.2018220000009</v>
      </c>
      <c r="C5">
        <v>31444.885750000001</v>
      </c>
      <c r="D5">
        <v>6951.3807260000003</v>
      </c>
      <c r="E5">
        <v>11185.95952</v>
      </c>
      <c r="J5">
        <v>59182.427810000001</v>
      </c>
      <c r="L5">
        <f t="shared" si="0"/>
        <v>81130.778099047471</v>
      </c>
      <c r="M5" s="2">
        <f t="shared" si="1"/>
        <v>81.130778099047475</v>
      </c>
      <c r="N5" s="4">
        <v>86.2</v>
      </c>
      <c r="O5" s="8">
        <f t="shared" si="2"/>
        <v>-5.0692219009525274</v>
      </c>
    </row>
    <row r="6" spans="1:15" x14ac:dyDescent="0.3">
      <c r="A6">
        <v>2000</v>
      </c>
      <c r="F6">
        <v>11528.633030000001</v>
      </c>
      <c r="G6">
        <v>3596.295145</v>
      </c>
      <c r="H6">
        <v>1356.189005</v>
      </c>
      <c r="I6">
        <v>4158.4339360000004</v>
      </c>
      <c r="K6">
        <v>20639.55112</v>
      </c>
      <c r="L6">
        <f t="shared" si="0"/>
        <v>76292.879415919771</v>
      </c>
      <c r="M6" s="2">
        <f t="shared" si="1"/>
        <v>76.292879415919771</v>
      </c>
      <c r="N6" s="4">
        <v>81.96</v>
      </c>
      <c r="O6" s="8">
        <f t="shared" si="2"/>
        <v>-5.667120584080223</v>
      </c>
    </row>
    <row r="7" spans="1:15" x14ac:dyDescent="0.3">
      <c r="A7">
        <v>2001</v>
      </c>
      <c r="B7">
        <v>4905.187312</v>
      </c>
      <c r="C7">
        <v>27095.28082</v>
      </c>
      <c r="D7">
        <v>6337.0419920000004</v>
      </c>
      <c r="E7">
        <v>14031.91532</v>
      </c>
      <c r="J7">
        <v>52369.425450000002</v>
      </c>
      <c r="L7">
        <f t="shared" si="0"/>
        <v>71791.110851330246</v>
      </c>
      <c r="M7" s="2">
        <f t="shared" si="1"/>
        <v>71.791110851330245</v>
      </c>
      <c r="N7" s="4">
        <v>69.58</v>
      </c>
      <c r="O7" s="8">
        <f t="shared" si="2"/>
        <v>2.2111108513302469</v>
      </c>
    </row>
    <row r="8" spans="1:15" x14ac:dyDescent="0.3">
      <c r="A8">
        <v>2002</v>
      </c>
      <c r="F8">
        <v>9571.3263650000008</v>
      </c>
      <c r="G8">
        <v>2985.7238440000001</v>
      </c>
      <c r="H8">
        <v>1637.9413239999999</v>
      </c>
      <c r="I8">
        <v>5022.3610150000004</v>
      </c>
      <c r="K8">
        <v>19217.35255</v>
      </c>
      <c r="L8">
        <f t="shared" si="0"/>
        <v>71035.806557326345</v>
      </c>
      <c r="M8" s="2">
        <f t="shared" si="1"/>
        <v>71.035806557326339</v>
      </c>
      <c r="N8" s="4">
        <v>74.91</v>
      </c>
      <c r="O8" s="8">
        <f t="shared" si="2"/>
        <v>-3.8741934426736577</v>
      </c>
    </row>
    <row r="9" spans="1:15" x14ac:dyDescent="0.3">
      <c r="A9">
        <v>2003</v>
      </c>
      <c r="B9">
        <v>5955.6624789999996</v>
      </c>
      <c r="C9">
        <v>24982.310560000002</v>
      </c>
      <c r="D9">
        <v>4269.656868</v>
      </c>
      <c r="E9">
        <v>9809.8716719999993</v>
      </c>
      <c r="J9">
        <v>45017.501579999996</v>
      </c>
      <c r="L9">
        <f t="shared" si="0"/>
        <v>61712.658071174505</v>
      </c>
      <c r="M9" s="2">
        <f t="shared" si="1"/>
        <v>61.712658071174502</v>
      </c>
      <c r="N9" s="4">
        <v>63.64</v>
      </c>
      <c r="O9" s="8">
        <f t="shared" si="2"/>
        <v>-1.9273419288254985</v>
      </c>
    </row>
    <row r="10" spans="1:15" x14ac:dyDescent="0.3">
      <c r="A10">
        <v>2004</v>
      </c>
      <c r="F10">
        <v>7512.380126</v>
      </c>
      <c r="G10">
        <v>2343.446625</v>
      </c>
      <c r="H10">
        <v>1119.6095660000001</v>
      </c>
      <c r="I10">
        <v>3433.0188469999998</v>
      </c>
      <c r="K10">
        <v>14408.45516</v>
      </c>
      <c r="L10">
        <f t="shared" si="0"/>
        <v>53260.001910912048</v>
      </c>
      <c r="M10" s="2">
        <f t="shared" si="1"/>
        <v>53.260001910912045</v>
      </c>
      <c r="N10" s="4">
        <v>56.19</v>
      </c>
      <c r="O10" s="8">
        <f t="shared" si="2"/>
        <v>-2.9299980890879525</v>
      </c>
    </row>
    <row r="11" spans="1:15" x14ac:dyDescent="0.3">
      <c r="A11">
        <v>2005</v>
      </c>
      <c r="B11">
        <v>2165.299344</v>
      </c>
      <c r="C11">
        <v>15624.047930000001</v>
      </c>
      <c r="D11">
        <v>2432.9103749999999</v>
      </c>
      <c r="E11">
        <v>3214.6707449999999</v>
      </c>
      <c r="J11">
        <v>23436.928390000001</v>
      </c>
      <c r="L11">
        <f t="shared" si="0"/>
        <v>32128.729876320973</v>
      </c>
      <c r="M11" s="2">
        <f t="shared" si="1"/>
        <v>32.128729876320975</v>
      </c>
      <c r="N11" s="4">
        <v>31.54</v>
      </c>
      <c r="O11" s="8">
        <f t="shared" si="2"/>
        <v>0.58872987632097562</v>
      </c>
    </row>
    <row r="12" spans="1:15" x14ac:dyDescent="0.3">
      <c r="A12">
        <v>2006</v>
      </c>
      <c r="F12">
        <v>2750.7958370000001</v>
      </c>
      <c r="G12">
        <v>858.09598440000002</v>
      </c>
      <c r="H12">
        <v>693.89041970000005</v>
      </c>
      <c r="I12">
        <v>2127.6514259999999</v>
      </c>
      <c r="K12">
        <v>6430.4336659999999</v>
      </c>
      <c r="L12">
        <f t="shared" si="0"/>
        <v>23769.71753987491</v>
      </c>
      <c r="M12" s="2">
        <f t="shared" si="1"/>
        <v>23.769717539874911</v>
      </c>
      <c r="N12" s="4">
        <v>23.46</v>
      </c>
      <c r="O12" s="8">
        <f t="shared" si="2"/>
        <v>0.30971753987491013</v>
      </c>
    </row>
    <row r="13" spans="1:15" x14ac:dyDescent="0.3">
      <c r="A13">
        <v>2007</v>
      </c>
      <c r="B13">
        <v>1198.8205620000001</v>
      </c>
      <c r="C13">
        <v>12313.28688</v>
      </c>
      <c r="D13">
        <v>2256.2214720000002</v>
      </c>
      <c r="E13">
        <v>1251.407479</v>
      </c>
      <c r="J13">
        <v>17019.736389999998</v>
      </c>
      <c r="L13">
        <f t="shared" si="0"/>
        <v>23331.662918499882</v>
      </c>
      <c r="M13" s="2">
        <f t="shared" si="1"/>
        <v>23.33166291849988</v>
      </c>
      <c r="N13" s="4">
        <v>24.67</v>
      </c>
      <c r="O13" s="8">
        <f t="shared" si="2"/>
        <v>-1.3383370815001214</v>
      </c>
    </row>
    <row r="14" spans="1:15" x14ac:dyDescent="0.3">
      <c r="A14">
        <v>2008</v>
      </c>
      <c r="F14">
        <v>2884.9988709999998</v>
      </c>
      <c r="G14">
        <v>899.95990010000003</v>
      </c>
      <c r="H14">
        <v>372.81692939999999</v>
      </c>
      <c r="I14">
        <v>1143.1552429999999</v>
      </c>
      <c r="K14">
        <v>5300.9309439999997</v>
      </c>
      <c r="L14">
        <f t="shared" si="0"/>
        <v>19594.577563792951</v>
      </c>
      <c r="M14" s="2">
        <f t="shared" si="1"/>
        <v>19.594577563792949</v>
      </c>
      <c r="N14" s="4">
        <v>19.989999999999998</v>
      </c>
      <c r="O14" s="8">
        <f t="shared" si="2"/>
        <v>-0.39542243620704909</v>
      </c>
    </row>
    <row r="15" spans="1:15" x14ac:dyDescent="0.3">
      <c r="A15">
        <v>2009</v>
      </c>
      <c r="B15">
        <v>2495.0676800000001</v>
      </c>
      <c r="C15">
        <v>19650.576519999999</v>
      </c>
      <c r="D15">
        <v>642.73776669999995</v>
      </c>
      <c r="E15">
        <v>2955.7753469999998</v>
      </c>
      <c r="J15">
        <v>25744.157319999998</v>
      </c>
      <c r="L15">
        <f t="shared" si="0"/>
        <v>35291.615977318397</v>
      </c>
      <c r="M15" s="2">
        <f t="shared" si="1"/>
        <v>35.291615977318401</v>
      </c>
      <c r="N15" s="4">
        <v>38.020000000000003</v>
      </c>
      <c r="O15" s="8">
        <f t="shared" si="2"/>
        <v>-2.7283840226816025</v>
      </c>
    </row>
    <row r="16" spans="1:15" x14ac:dyDescent="0.3">
      <c r="A16">
        <v>2010</v>
      </c>
      <c r="F16">
        <v>1751.4726450000001</v>
      </c>
      <c r="G16">
        <v>546.36248290000003</v>
      </c>
      <c r="H16">
        <v>199.96829990000001</v>
      </c>
      <c r="I16">
        <v>613.15566020000006</v>
      </c>
      <c r="K16">
        <v>3110.9590880000001</v>
      </c>
      <c r="L16">
        <f t="shared" si="0"/>
        <v>11499.476184763253</v>
      </c>
      <c r="M16" s="2">
        <f t="shared" si="1"/>
        <v>11.499476184763253</v>
      </c>
      <c r="N16" s="4">
        <v>12.45</v>
      </c>
      <c r="O16" s="8">
        <f t="shared" si="2"/>
        <v>-0.95052381523674612</v>
      </c>
    </row>
    <row r="17" spans="1:15" x14ac:dyDescent="0.3">
      <c r="A17">
        <v>2011</v>
      </c>
      <c r="B17">
        <v>1768.120347</v>
      </c>
      <c r="C17">
        <v>10600.22018</v>
      </c>
      <c r="D17">
        <v>795.00943649999999</v>
      </c>
      <c r="E17">
        <v>1427.003228</v>
      </c>
      <c r="J17">
        <v>14590.3532</v>
      </c>
      <c r="L17">
        <f t="shared" si="0"/>
        <v>20001.320521290174</v>
      </c>
      <c r="M17" s="2">
        <f t="shared" si="1"/>
        <v>20.001320521290175</v>
      </c>
      <c r="N17" s="4">
        <v>22.09</v>
      </c>
      <c r="O17" s="8">
        <f t="shared" si="2"/>
        <v>-2.0886794787098246</v>
      </c>
    </row>
    <row r="18" spans="1:15" x14ac:dyDescent="0.3">
      <c r="A18">
        <v>2012</v>
      </c>
      <c r="F18">
        <v>3918.596751</v>
      </c>
      <c r="G18">
        <v>1222.3852059999999</v>
      </c>
      <c r="H18">
        <v>377.81555150000003</v>
      </c>
      <c r="I18">
        <v>1158.4823389999999</v>
      </c>
      <c r="K18">
        <v>6677.2798480000001</v>
      </c>
      <c r="L18">
        <f t="shared" si="0"/>
        <v>24682.169845068562</v>
      </c>
      <c r="M18" s="2">
        <f t="shared" si="1"/>
        <v>24.682169845068561</v>
      </c>
      <c r="N18" s="4">
        <v>28.44</v>
      </c>
      <c r="O18" s="8">
        <f t="shared" si="2"/>
        <v>-3.7578301549314403</v>
      </c>
    </row>
    <row r="19" spans="1:15" x14ac:dyDescent="0.3">
      <c r="A19">
        <v>2013</v>
      </c>
      <c r="B19">
        <v>2835.9939169999998</v>
      </c>
      <c r="C19">
        <v>12070.26447</v>
      </c>
      <c r="D19">
        <v>3149.0408090000001</v>
      </c>
      <c r="E19">
        <v>1430.1755390000001</v>
      </c>
      <c r="J19">
        <v>19485.474730000002</v>
      </c>
      <c r="L19">
        <f t="shared" si="0"/>
        <v>26711.843109064019</v>
      </c>
      <c r="M19" s="2">
        <f t="shared" si="1"/>
        <v>26.71184310906402</v>
      </c>
      <c r="N19" s="4">
        <v>28.89</v>
      </c>
      <c r="O19" s="8">
        <f t="shared" si="2"/>
        <v>-2.1781568909359805</v>
      </c>
    </row>
    <row r="20" spans="1:15" x14ac:dyDescent="0.3">
      <c r="A20">
        <v>2014</v>
      </c>
      <c r="F20">
        <v>3570.1294600000001</v>
      </c>
      <c r="G20">
        <v>1113.6827069999999</v>
      </c>
      <c r="H20">
        <v>220.12749880000001</v>
      </c>
      <c r="I20">
        <v>674.96909200000005</v>
      </c>
      <c r="K20">
        <v>5578.9087579999996</v>
      </c>
      <c r="L20">
        <f t="shared" si="0"/>
        <v>20622.106104530081</v>
      </c>
      <c r="M20" s="2">
        <f t="shared" si="1"/>
        <v>20.622106104530083</v>
      </c>
      <c r="N20" s="4">
        <v>23.55</v>
      </c>
      <c r="O20" s="8">
        <f t="shared" si="2"/>
        <v>-2.9278938954699179</v>
      </c>
    </row>
    <row r="21" spans="1:15" x14ac:dyDescent="0.3">
      <c r="A21">
        <v>2015</v>
      </c>
      <c r="B21">
        <v>4393.1944679999997</v>
      </c>
      <c r="C21">
        <v>13355.02462</v>
      </c>
      <c r="D21">
        <v>546.46023920000005</v>
      </c>
      <c r="E21">
        <v>2635.7708309999998</v>
      </c>
      <c r="J21">
        <v>20930.450150000001</v>
      </c>
      <c r="L21">
        <f t="shared" si="0"/>
        <v>28692.701017343159</v>
      </c>
      <c r="M21" s="2">
        <f t="shared" si="1"/>
        <v>28.692701017343158</v>
      </c>
      <c r="N21" s="4">
        <v>28.67</v>
      </c>
      <c r="O21" s="8">
        <f t="shared" si="2"/>
        <v>2.2701017343155883E-2</v>
      </c>
    </row>
    <row r="22" spans="1:15" x14ac:dyDescent="0.3">
      <c r="A22">
        <v>2016</v>
      </c>
      <c r="F22">
        <v>2126.4891550000002</v>
      </c>
      <c r="G22">
        <v>663.34686880000004</v>
      </c>
      <c r="H22">
        <v>42.383671769999999</v>
      </c>
      <c r="I22">
        <v>129.95953990000001</v>
      </c>
      <c r="K22">
        <v>2962.1792359999999</v>
      </c>
      <c r="L22">
        <f t="shared" si="0"/>
        <v>10949.520265559406</v>
      </c>
      <c r="M22" s="2">
        <f t="shared" si="1"/>
        <v>10.949520265559405</v>
      </c>
      <c r="N22" s="4">
        <v>12.59</v>
      </c>
      <c r="O22" s="8">
        <f t="shared" si="2"/>
        <v>-1.6404797344405946</v>
      </c>
    </row>
    <row r="23" spans="1:15" x14ac:dyDescent="0.3">
      <c r="A23">
        <v>2017</v>
      </c>
      <c r="B23">
        <v>5930.6787560000002</v>
      </c>
      <c r="C23">
        <v>9127.820592</v>
      </c>
      <c r="D23">
        <v>2602.4943600000001</v>
      </c>
      <c r="E23">
        <v>2557.3994229999998</v>
      </c>
      <c r="J23">
        <v>20218.39313</v>
      </c>
      <c r="L23">
        <f t="shared" si="0"/>
        <v>27716.571070985538</v>
      </c>
      <c r="M23" s="2">
        <f t="shared" si="1"/>
        <v>27.716571070985538</v>
      </c>
      <c r="N23" s="4">
        <v>28.17</v>
      </c>
      <c r="O23" s="8">
        <f t="shared" si="2"/>
        <v>-0.45342892901446419</v>
      </c>
    </row>
    <row r="24" spans="1:15" x14ac:dyDescent="0.3">
      <c r="A24">
        <v>2018</v>
      </c>
      <c r="F24">
        <v>2075.2036170000001</v>
      </c>
      <c r="G24">
        <v>647.3486206</v>
      </c>
      <c r="H24">
        <v>623.2454808</v>
      </c>
      <c r="I24">
        <v>1911.0353709999999</v>
      </c>
      <c r="K24">
        <v>5256.8330889999997</v>
      </c>
      <c r="L24">
        <f t="shared" si="0"/>
        <v>19431.572452177148</v>
      </c>
      <c r="M24" s="2">
        <f t="shared" si="1"/>
        <v>19.431572452177146</v>
      </c>
      <c r="N24" s="4">
        <v>21.21</v>
      </c>
      <c r="O24" s="8">
        <f t="shared" si="2"/>
        <v>-1.7784275478228544</v>
      </c>
    </row>
    <row r="25" spans="1:15" x14ac:dyDescent="0.3">
      <c r="A25">
        <v>2019</v>
      </c>
      <c r="B25">
        <v>107.66190640000001</v>
      </c>
      <c r="C25">
        <v>7795.0307730000004</v>
      </c>
      <c r="D25">
        <v>851.57426320000002</v>
      </c>
      <c r="E25">
        <v>1196.6290670000001</v>
      </c>
      <c r="J25">
        <v>9950.896009</v>
      </c>
      <c r="L25">
        <f t="shared" si="0"/>
        <v>13641.277755362096</v>
      </c>
      <c r="M25" s="2">
        <f t="shared" si="1"/>
        <v>13.641277755362097</v>
      </c>
      <c r="N25" s="4">
        <v>14.16</v>
      </c>
      <c r="O25" s="8">
        <f t="shared" si="2"/>
        <v>-0.51872224463790317</v>
      </c>
    </row>
    <row r="26" spans="1:15" x14ac:dyDescent="0.3">
      <c r="A26">
        <v>2020</v>
      </c>
      <c r="F26">
        <v>3466.6643899999999</v>
      </c>
      <c r="G26">
        <v>1081.407334</v>
      </c>
      <c r="H26">
        <v>59.867411369999999</v>
      </c>
      <c r="I26">
        <v>183.56930650000001</v>
      </c>
      <c r="K26">
        <v>4791.5084420000003</v>
      </c>
      <c r="L26">
        <f t="shared" si="0"/>
        <v>17711.527429084301</v>
      </c>
      <c r="M26" s="2">
        <f t="shared" si="1"/>
        <v>17.711527429084303</v>
      </c>
      <c r="N26" s="4">
        <v>21.3</v>
      </c>
      <c r="O26" s="8">
        <f t="shared" si="2"/>
        <v>-3.5884725709156982</v>
      </c>
    </row>
    <row r="27" spans="1:15" x14ac:dyDescent="0.3">
      <c r="A27" s="5">
        <v>2021</v>
      </c>
      <c r="B27" s="5">
        <v>1457.8391509999999</v>
      </c>
      <c r="C27" s="5">
        <v>11007.848249999999</v>
      </c>
      <c r="D27" s="5">
        <v>1790.9155619999999</v>
      </c>
      <c r="E27" s="5">
        <v>1119.384513</v>
      </c>
      <c r="F27" s="5"/>
      <c r="G27" s="5"/>
      <c r="H27" s="5"/>
      <c r="I27" s="5"/>
      <c r="J27" s="5">
        <v>15375.98747</v>
      </c>
      <c r="K27" s="5"/>
      <c r="L27" s="5">
        <f t="shared" ref="L27" si="3">J27/$J$29+K27/$K$29</f>
        <v>21078.314520776068</v>
      </c>
      <c r="M27" s="10">
        <f t="shared" ref="M27" si="4">L27/1000</f>
        <v>21.078314520776068</v>
      </c>
      <c r="O27" s="2"/>
    </row>
    <row r="28" spans="1:15" x14ac:dyDescent="0.3">
      <c r="H28" t="s">
        <v>23</v>
      </c>
      <c r="I28" t="s">
        <v>13</v>
      </c>
      <c r="J28">
        <f>AVERAGE(J3:J26)</f>
        <v>30430.170386583337</v>
      </c>
      <c r="K28">
        <f>AVERAGE(K3:K26)</f>
        <v>10855.84971425</v>
      </c>
    </row>
    <row r="29" spans="1:15" x14ac:dyDescent="0.3">
      <c r="I29" t="s">
        <v>14</v>
      </c>
      <c r="J29">
        <v>0.729469496</v>
      </c>
      <c r="K29">
        <v>0.270530504</v>
      </c>
    </row>
  </sheetData>
  <conditionalFormatting sqref="O3: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T1" zoomScale="130" zoomScaleNormal="130" workbookViewId="0">
      <selection activeCell="AD31" sqref="AD31"/>
    </sheetView>
  </sheetViews>
  <sheetFormatPr defaultRowHeight="14.4" x14ac:dyDescent="0.3"/>
  <sheetData>
    <row r="1" spans="1:29" x14ac:dyDescent="0.3">
      <c r="A1" t="s">
        <v>26</v>
      </c>
      <c r="M1" t="s">
        <v>24</v>
      </c>
    </row>
    <row r="2" spans="1:29" x14ac:dyDescent="0.3">
      <c r="A2" t="s">
        <v>12</v>
      </c>
      <c r="B2" t="s">
        <v>3</v>
      </c>
      <c r="C2" t="s">
        <v>2</v>
      </c>
      <c r="D2" t="s">
        <v>1</v>
      </c>
      <c r="E2" t="s">
        <v>0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12</v>
      </c>
      <c r="N2" t="s">
        <v>3</v>
      </c>
      <c r="O2" t="s">
        <v>2</v>
      </c>
      <c r="P2" t="s">
        <v>1</v>
      </c>
      <c r="Q2" t="s">
        <v>0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s="2" t="s">
        <v>11</v>
      </c>
      <c r="AA2" s="8" t="s">
        <v>25</v>
      </c>
      <c r="AB2" s="4" t="s">
        <v>18</v>
      </c>
      <c r="AC2" s="7"/>
    </row>
    <row r="3" spans="1:29" x14ac:dyDescent="0.3">
      <c r="A3">
        <v>1997</v>
      </c>
      <c r="B3">
        <v>13002.121580000001</v>
      </c>
      <c r="C3">
        <v>27180.033240000001</v>
      </c>
      <c r="D3">
        <v>7121.3939769999997</v>
      </c>
      <c r="E3">
        <v>9912.7516849999993</v>
      </c>
      <c r="J3">
        <v>57216.300479999998</v>
      </c>
      <c r="M3">
        <v>1997</v>
      </c>
      <c r="N3">
        <v>13002.121580000001</v>
      </c>
      <c r="O3">
        <v>27180.033240000001</v>
      </c>
      <c r="P3">
        <v>7121.3939769999997</v>
      </c>
      <c r="Q3">
        <v>9912.7516849999993</v>
      </c>
      <c r="R3" s="6">
        <v>20749.28499</v>
      </c>
      <c r="S3" s="6">
        <v>6472.6279910000003</v>
      </c>
      <c r="T3" s="6">
        <v>2133.135241</v>
      </c>
      <c r="U3" s="6">
        <v>6540.7564480000001</v>
      </c>
      <c r="V3">
        <f>SUM(N3:Q3)</f>
        <v>57216.300482000006</v>
      </c>
      <c r="W3">
        <f>SUM(R3:U3)</f>
        <v>35895.804669999998</v>
      </c>
      <c r="X3">
        <f>W3+V3</f>
        <v>93112.105152000004</v>
      </c>
      <c r="Y3">
        <f>X3/1000</f>
        <v>93.112105151999998</v>
      </c>
      <c r="Z3" s="2">
        <v>78.435494278707992</v>
      </c>
      <c r="AA3" s="8">
        <f t="shared" ref="AA3:AA27" si="0">Y3-Z3</f>
        <v>14.676610873292006</v>
      </c>
      <c r="AB3" s="4">
        <v>80.989999999999995</v>
      </c>
    </row>
    <row r="4" spans="1:29" x14ac:dyDescent="0.3">
      <c r="A4">
        <v>1998</v>
      </c>
      <c r="F4">
        <v>20749.28499</v>
      </c>
      <c r="G4">
        <v>6472.6279910000003</v>
      </c>
      <c r="H4">
        <v>2133.135241</v>
      </c>
      <c r="I4">
        <v>6540.7564480000001</v>
      </c>
      <c r="K4">
        <v>35895.804669999998</v>
      </c>
      <c r="M4">
        <v>1998</v>
      </c>
      <c r="N4">
        <f>AVERAGE(N3,N5)</f>
        <v>11301.161701000001</v>
      </c>
      <c r="O4">
        <f>AVERAGE(O3,O5)</f>
        <v>29312.459495000003</v>
      </c>
      <c r="P4">
        <f>AVERAGE(P3,P5)</f>
        <v>7036.3873514999996</v>
      </c>
      <c r="Q4">
        <f>AVERAGE(Q3,Q5)</f>
        <v>10549.3556025</v>
      </c>
      <c r="R4">
        <v>20749.28499</v>
      </c>
      <c r="S4">
        <v>6472.6279910000003</v>
      </c>
      <c r="T4">
        <v>2133.135241</v>
      </c>
      <c r="U4">
        <v>6540.7564480000001</v>
      </c>
      <c r="V4">
        <f t="shared" ref="V4:V27" si="1">SUM(N4:Q4)</f>
        <v>58199.364150000009</v>
      </c>
      <c r="W4">
        <f t="shared" ref="W4:W27" si="2">SUM(R4:U4)</f>
        <v>35895.804669999998</v>
      </c>
      <c r="X4">
        <f t="shared" ref="X4:X27" si="3">W4+V4</f>
        <v>94095.168820000006</v>
      </c>
      <c r="Y4">
        <f t="shared" ref="Y4:Y27" si="4">X4/1000</f>
        <v>94.095168820000012</v>
      </c>
      <c r="Z4" s="2">
        <v>132.686717908898</v>
      </c>
      <c r="AA4" s="8">
        <f t="shared" si="0"/>
        <v>-38.591549088897992</v>
      </c>
      <c r="AB4" s="4">
        <v>140.63</v>
      </c>
    </row>
    <row r="5" spans="1:29" x14ac:dyDescent="0.3">
      <c r="A5">
        <v>1999</v>
      </c>
      <c r="B5">
        <v>9600.2018220000009</v>
      </c>
      <c r="C5">
        <v>31444.885750000001</v>
      </c>
      <c r="D5">
        <v>6951.3807260000003</v>
      </c>
      <c r="E5">
        <v>11185.95952</v>
      </c>
      <c r="J5">
        <v>59182.427810000001</v>
      </c>
      <c r="M5">
        <v>1999</v>
      </c>
      <c r="N5">
        <v>9600.2018220000009</v>
      </c>
      <c r="O5">
        <v>31444.885750000001</v>
      </c>
      <c r="P5">
        <v>6951.3807260000003</v>
      </c>
      <c r="Q5">
        <v>11185.95952</v>
      </c>
      <c r="R5">
        <f>AVERAGE(R4,R6)</f>
        <v>16138.95901</v>
      </c>
      <c r="S5">
        <f>AVERAGE(S4,S6)</f>
        <v>5034.4615680000006</v>
      </c>
      <c r="T5">
        <f>AVERAGE(T4,T6)</f>
        <v>1744.6621230000001</v>
      </c>
      <c r="U5">
        <f>AVERAGE(U4,U6)</f>
        <v>5349.5951920000007</v>
      </c>
      <c r="V5">
        <f t="shared" si="1"/>
        <v>59182.427818000011</v>
      </c>
      <c r="W5">
        <f t="shared" si="2"/>
        <v>28267.677893</v>
      </c>
      <c r="X5">
        <f t="shared" si="3"/>
        <v>87450.105711000011</v>
      </c>
      <c r="Y5">
        <f t="shared" si="4"/>
        <v>87.450105711000006</v>
      </c>
      <c r="Z5" s="2">
        <v>81.130778099047475</v>
      </c>
      <c r="AA5" s="8">
        <f t="shared" si="0"/>
        <v>6.3193276119525308</v>
      </c>
      <c r="AB5" s="4">
        <v>86.2</v>
      </c>
    </row>
    <row r="6" spans="1:29" x14ac:dyDescent="0.3">
      <c r="A6">
        <v>2000</v>
      </c>
      <c r="F6">
        <v>11528.633030000001</v>
      </c>
      <c r="G6">
        <v>3596.295145</v>
      </c>
      <c r="H6">
        <v>1356.189005</v>
      </c>
      <c r="I6">
        <v>4158.4339360000004</v>
      </c>
      <c r="K6">
        <v>20639.55112</v>
      </c>
      <c r="M6">
        <v>2000</v>
      </c>
      <c r="N6">
        <f>AVERAGE(N5,N7)</f>
        <v>7252.6945670000005</v>
      </c>
      <c r="O6">
        <f>AVERAGE(O5,O7)</f>
        <v>29270.083285000001</v>
      </c>
      <c r="P6">
        <f>AVERAGE(P5,P7)</f>
        <v>6644.2113590000008</v>
      </c>
      <c r="Q6">
        <f>AVERAGE(Q5,Q7)</f>
        <v>12608.93742</v>
      </c>
      <c r="R6">
        <v>11528.633030000001</v>
      </c>
      <c r="S6">
        <v>3596.295145</v>
      </c>
      <c r="T6">
        <v>1356.189005</v>
      </c>
      <c r="U6">
        <v>4158.4339360000004</v>
      </c>
      <c r="V6">
        <f t="shared" si="1"/>
        <v>55775.926631000002</v>
      </c>
      <c r="W6">
        <f t="shared" si="2"/>
        <v>20639.551116000002</v>
      </c>
      <c r="X6">
        <f t="shared" si="3"/>
        <v>76415.477746999997</v>
      </c>
      <c r="Y6">
        <f t="shared" si="4"/>
        <v>76.415477746999997</v>
      </c>
      <c r="Z6" s="2">
        <v>76.292879415919771</v>
      </c>
      <c r="AA6" s="8">
        <f t="shared" si="0"/>
        <v>0.12259833108022633</v>
      </c>
      <c r="AB6" s="4">
        <v>81.96</v>
      </c>
    </row>
    <row r="7" spans="1:29" x14ac:dyDescent="0.3">
      <c r="A7">
        <v>2001</v>
      </c>
      <c r="B7">
        <v>4905.187312</v>
      </c>
      <c r="C7">
        <v>27095.28082</v>
      </c>
      <c r="D7">
        <v>6337.0419920000004</v>
      </c>
      <c r="E7">
        <v>14031.91532</v>
      </c>
      <c r="J7">
        <v>52369.425450000002</v>
      </c>
      <c r="M7">
        <v>2001</v>
      </c>
      <c r="N7">
        <v>4905.187312</v>
      </c>
      <c r="O7">
        <v>27095.28082</v>
      </c>
      <c r="P7">
        <v>6337.0419920000004</v>
      </c>
      <c r="Q7">
        <v>14031.91532</v>
      </c>
      <c r="R7">
        <f>AVERAGE(R6,R8)</f>
        <v>10549.979697500001</v>
      </c>
      <c r="S7">
        <f>AVERAGE(S6,S8)</f>
        <v>3291.0094945000001</v>
      </c>
      <c r="T7">
        <f>AVERAGE(T6,T8)</f>
        <v>1497.0651644999998</v>
      </c>
      <c r="U7">
        <f>AVERAGE(U6,U8)</f>
        <v>4590.3974754999999</v>
      </c>
      <c r="V7">
        <f t="shared" si="1"/>
        <v>52369.425444</v>
      </c>
      <c r="W7">
        <f t="shared" si="2"/>
        <v>19928.451831999999</v>
      </c>
      <c r="X7">
        <f t="shared" si="3"/>
        <v>72297.877275999999</v>
      </c>
      <c r="Y7">
        <f t="shared" si="4"/>
        <v>72.297877275999994</v>
      </c>
      <c r="Z7" s="2">
        <v>71.791110851330245</v>
      </c>
      <c r="AA7" s="8">
        <f t="shared" si="0"/>
        <v>0.50676642466974897</v>
      </c>
      <c r="AB7" s="4">
        <v>69.58</v>
      </c>
    </row>
    <row r="8" spans="1:29" x14ac:dyDescent="0.3">
      <c r="A8">
        <v>2002</v>
      </c>
      <c r="F8">
        <v>9571.3263650000008</v>
      </c>
      <c r="G8">
        <v>2985.7238440000001</v>
      </c>
      <c r="H8">
        <v>1637.9413239999999</v>
      </c>
      <c r="I8">
        <v>5022.3610150000004</v>
      </c>
      <c r="K8">
        <v>19217.35255</v>
      </c>
      <c r="M8">
        <v>2002</v>
      </c>
      <c r="N8">
        <f>AVERAGE(N7,N9)</f>
        <v>5430.4248955000003</v>
      </c>
      <c r="O8">
        <f>AVERAGE(O7,O9)</f>
        <v>26038.795689999999</v>
      </c>
      <c r="P8">
        <f>AVERAGE(P7,P9)</f>
        <v>5303.3494300000002</v>
      </c>
      <c r="Q8">
        <f>AVERAGE(Q7,Q9)</f>
        <v>11920.893496000001</v>
      </c>
      <c r="R8">
        <v>9571.3263650000008</v>
      </c>
      <c r="S8">
        <v>2985.7238440000001</v>
      </c>
      <c r="T8">
        <v>1637.9413239999999</v>
      </c>
      <c r="U8">
        <v>5022.3610150000004</v>
      </c>
      <c r="V8">
        <f t="shared" si="1"/>
        <v>48693.463511499998</v>
      </c>
      <c r="W8">
        <f t="shared" si="2"/>
        <v>19217.352548000003</v>
      </c>
      <c r="X8">
        <f t="shared" si="3"/>
        <v>67910.816059500008</v>
      </c>
      <c r="Y8">
        <f t="shared" si="4"/>
        <v>67.910816059500007</v>
      </c>
      <c r="Z8" s="2">
        <v>71.035806557326339</v>
      </c>
      <c r="AA8" s="8">
        <f t="shared" si="0"/>
        <v>-3.1249904978263316</v>
      </c>
      <c r="AB8" s="4">
        <v>74.91</v>
      </c>
    </row>
    <row r="9" spans="1:29" x14ac:dyDescent="0.3">
      <c r="A9">
        <v>2003</v>
      </c>
      <c r="B9">
        <v>5955.6624789999996</v>
      </c>
      <c r="C9">
        <v>24982.310560000002</v>
      </c>
      <c r="D9">
        <v>4269.656868</v>
      </c>
      <c r="E9">
        <v>9809.8716719999993</v>
      </c>
      <c r="J9">
        <v>45017.501579999996</v>
      </c>
      <c r="M9">
        <v>2003</v>
      </c>
      <c r="N9">
        <v>5955.6624789999996</v>
      </c>
      <c r="O9">
        <v>24982.310560000002</v>
      </c>
      <c r="P9">
        <v>4269.656868</v>
      </c>
      <c r="Q9">
        <v>9809.8716719999993</v>
      </c>
      <c r="R9">
        <f>AVERAGE(R8,R10)</f>
        <v>8541.8532455000004</v>
      </c>
      <c r="S9">
        <f>AVERAGE(S8,S10)</f>
        <v>2664.5852345000003</v>
      </c>
      <c r="T9">
        <f>AVERAGE(T8,T10)</f>
        <v>1378.775445</v>
      </c>
      <c r="U9">
        <f>AVERAGE(U8,U10)</f>
        <v>4227.6899309999999</v>
      </c>
      <c r="V9">
        <f t="shared" si="1"/>
        <v>45017.501579000003</v>
      </c>
      <c r="W9">
        <f t="shared" si="2"/>
        <v>16812.903856000001</v>
      </c>
      <c r="X9">
        <f t="shared" si="3"/>
        <v>61830.405435000008</v>
      </c>
      <c r="Y9">
        <f t="shared" si="4"/>
        <v>61.83040543500001</v>
      </c>
      <c r="Z9" s="2">
        <v>61.712658071174502</v>
      </c>
      <c r="AA9" s="8">
        <f t="shared" si="0"/>
        <v>0.11774736382550799</v>
      </c>
      <c r="AB9" s="4">
        <v>63.64</v>
      </c>
    </row>
    <row r="10" spans="1:29" x14ac:dyDescent="0.3">
      <c r="A10">
        <v>2004</v>
      </c>
      <c r="F10">
        <v>7512.380126</v>
      </c>
      <c r="G10">
        <v>2343.446625</v>
      </c>
      <c r="H10">
        <v>1119.6095660000001</v>
      </c>
      <c r="I10">
        <v>3433.0188469999998</v>
      </c>
      <c r="K10">
        <v>14408.45516</v>
      </c>
      <c r="M10">
        <v>2004</v>
      </c>
      <c r="N10">
        <f>AVERAGE(N9,N11)</f>
        <v>4060.4809114999998</v>
      </c>
      <c r="O10">
        <f>AVERAGE(O9,O11)</f>
        <v>20303.179244999999</v>
      </c>
      <c r="P10">
        <f>AVERAGE(P9,P11)</f>
        <v>3351.2836214999998</v>
      </c>
      <c r="Q10">
        <f>AVERAGE(Q9,Q11)</f>
        <v>6512.2712084999994</v>
      </c>
      <c r="R10">
        <v>7512.380126</v>
      </c>
      <c r="S10">
        <v>2343.446625</v>
      </c>
      <c r="T10">
        <v>1119.6095660000001</v>
      </c>
      <c r="U10">
        <v>3433.0188469999998</v>
      </c>
      <c r="V10">
        <f t="shared" si="1"/>
        <v>34227.214986499996</v>
      </c>
      <c r="W10">
        <f t="shared" si="2"/>
        <v>14408.455163999999</v>
      </c>
      <c r="X10">
        <f t="shared" si="3"/>
        <v>48635.670150499995</v>
      </c>
      <c r="Y10">
        <f t="shared" si="4"/>
        <v>48.635670150499998</v>
      </c>
      <c r="Z10" s="2">
        <v>53.260001910912045</v>
      </c>
      <c r="AA10" s="8">
        <f t="shared" si="0"/>
        <v>-4.6243317604120477</v>
      </c>
      <c r="AB10" s="4">
        <v>56.19</v>
      </c>
    </row>
    <row r="11" spans="1:29" x14ac:dyDescent="0.3">
      <c r="A11">
        <v>2005</v>
      </c>
      <c r="B11">
        <v>2165.299344</v>
      </c>
      <c r="C11">
        <v>15624.047930000001</v>
      </c>
      <c r="D11">
        <v>2432.9103749999999</v>
      </c>
      <c r="E11">
        <v>3214.6707449999999</v>
      </c>
      <c r="J11">
        <v>23436.928390000001</v>
      </c>
      <c r="M11">
        <v>2005</v>
      </c>
      <c r="N11">
        <v>2165.299344</v>
      </c>
      <c r="O11">
        <v>15624.047930000001</v>
      </c>
      <c r="P11">
        <v>2432.9103749999999</v>
      </c>
      <c r="Q11">
        <v>3214.6707449999999</v>
      </c>
      <c r="R11">
        <f>AVERAGE(R10,R12)</f>
        <v>5131.5879814999998</v>
      </c>
      <c r="S11">
        <f>AVERAGE(S10,S12)</f>
        <v>1600.7713047</v>
      </c>
      <c r="T11">
        <f>AVERAGE(T10,T12)</f>
        <v>906.74999285000013</v>
      </c>
      <c r="U11">
        <f>AVERAGE(U10,U12)</f>
        <v>2780.3351364999999</v>
      </c>
      <c r="V11">
        <f t="shared" si="1"/>
        <v>23436.928393999999</v>
      </c>
      <c r="W11">
        <f t="shared" si="2"/>
        <v>10419.444415549999</v>
      </c>
      <c r="X11">
        <f t="shared" si="3"/>
        <v>33856.372809549997</v>
      </c>
      <c r="Y11">
        <f t="shared" si="4"/>
        <v>33.856372809549995</v>
      </c>
      <c r="Z11" s="2">
        <v>32.128729876320975</v>
      </c>
      <c r="AA11" s="8">
        <f t="shared" si="0"/>
        <v>1.7276429332290206</v>
      </c>
      <c r="AB11" s="4">
        <v>31.54</v>
      </c>
    </row>
    <row r="12" spans="1:29" x14ac:dyDescent="0.3">
      <c r="A12">
        <v>2006</v>
      </c>
      <c r="F12">
        <v>2750.7958370000001</v>
      </c>
      <c r="G12">
        <v>858.09598440000002</v>
      </c>
      <c r="H12">
        <v>693.89041970000005</v>
      </c>
      <c r="I12">
        <v>2127.6514259999999</v>
      </c>
      <c r="K12">
        <v>6430.4336659999999</v>
      </c>
      <c r="M12">
        <v>2006</v>
      </c>
      <c r="N12">
        <f>AVERAGE(N11,N13)</f>
        <v>1682.059953</v>
      </c>
      <c r="O12">
        <f>AVERAGE(O11,O13)</f>
        <v>13968.667405</v>
      </c>
      <c r="P12">
        <f>AVERAGE(P11,P13)</f>
        <v>2344.5659235000003</v>
      </c>
      <c r="Q12">
        <f>AVERAGE(Q11,Q13)</f>
        <v>2233.0391119999999</v>
      </c>
      <c r="R12">
        <v>2750.7958370000001</v>
      </c>
      <c r="S12">
        <v>858.09598440000002</v>
      </c>
      <c r="T12">
        <v>693.89041970000005</v>
      </c>
      <c r="U12">
        <v>2127.6514259999999</v>
      </c>
      <c r="V12">
        <f t="shared" si="1"/>
        <v>20228.332393500001</v>
      </c>
      <c r="W12">
        <f t="shared" si="2"/>
        <v>6430.4336671000001</v>
      </c>
      <c r="X12">
        <f t="shared" si="3"/>
        <v>26658.766060599999</v>
      </c>
      <c r="Y12">
        <f t="shared" si="4"/>
        <v>26.658766060599998</v>
      </c>
      <c r="Z12" s="2">
        <v>23.769717539874911</v>
      </c>
      <c r="AA12" s="8">
        <f t="shared" si="0"/>
        <v>2.8890485207250869</v>
      </c>
      <c r="AB12" s="4">
        <v>23.46</v>
      </c>
    </row>
    <row r="13" spans="1:29" x14ac:dyDescent="0.3">
      <c r="A13">
        <v>2007</v>
      </c>
      <c r="B13">
        <v>1198.8205620000001</v>
      </c>
      <c r="C13">
        <v>12313.28688</v>
      </c>
      <c r="D13">
        <v>2256.2214720000002</v>
      </c>
      <c r="E13">
        <v>1251.407479</v>
      </c>
      <c r="J13">
        <v>17019.736389999998</v>
      </c>
      <c r="M13">
        <v>2007</v>
      </c>
      <c r="N13">
        <v>1198.8205620000001</v>
      </c>
      <c r="O13">
        <v>12313.28688</v>
      </c>
      <c r="P13">
        <v>2256.2214720000002</v>
      </c>
      <c r="Q13">
        <v>1251.407479</v>
      </c>
      <c r="R13">
        <f>AVERAGE(R12,R14)</f>
        <v>2817.8973539999997</v>
      </c>
      <c r="S13">
        <f>AVERAGE(S12,S14)</f>
        <v>879.02794225000002</v>
      </c>
      <c r="T13">
        <f>AVERAGE(T12,T14)</f>
        <v>533.35367455000005</v>
      </c>
      <c r="U13">
        <f>AVERAGE(U12,U14)</f>
        <v>1635.4033344999998</v>
      </c>
      <c r="V13">
        <f t="shared" si="1"/>
        <v>17019.736393000003</v>
      </c>
      <c r="W13">
        <f t="shared" si="2"/>
        <v>5865.6823052999998</v>
      </c>
      <c r="X13">
        <f t="shared" si="3"/>
        <v>22885.418698300004</v>
      </c>
      <c r="Y13">
        <f t="shared" si="4"/>
        <v>22.885418698300004</v>
      </c>
      <c r="Z13" s="2">
        <v>23.33166291849988</v>
      </c>
      <c r="AA13" s="8">
        <f t="shared" si="0"/>
        <v>-0.4462442201998762</v>
      </c>
      <c r="AB13" s="4">
        <v>24.67</v>
      </c>
    </row>
    <row r="14" spans="1:29" x14ac:dyDescent="0.3">
      <c r="A14">
        <v>2008</v>
      </c>
      <c r="F14">
        <v>2884.9988709999998</v>
      </c>
      <c r="G14">
        <v>899.95990010000003</v>
      </c>
      <c r="H14">
        <v>372.81692939999999</v>
      </c>
      <c r="I14">
        <v>1143.1552429999999</v>
      </c>
      <c r="K14">
        <v>5300.9309439999997</v>
      </c>
      <c r="M14">
        <v>2008</v>
      </c>
      <c r="N14">
        <f>AVERAGE(N13,N15)</f>
        <v>1846.944121</v>
      </c>
      <c r="O14">
        <f>AVERAGE(O13,O15)</f>
        <v>15981.931699999999</v>
      </c>
      <c r="P14">
        <f>AVERAGE(P13,P15)</f>
        <v>1449.4796193500001</v>
      </c>
      <c r="Q14">
        <f>AVERAGE(Q13,Q15)</f>
        <v>2103.5914130000001</v>
      </c>
      <c r="R14">
        <v>2884.9988709999998</v>
      </c>
      <c r="S14">
        <v>899.95990010000003</v>
      </c>
      <c r="T14">
        <v>372.81692939999999</v>
      </c>
      <c r="U14">
        <v>1143.1552429999999</v>
      </c>
      <c r="V14">
        <f t="shared" si="1"/>
        <v>21381.946853349997</v>
      </c>
      <c r="W14">
        <f t="shared" si="2"/>
        <v>5300.9309435000005</v>
      </c>
      <c r="X14">
        <f t="shared" si="3"/>
        <v>26682.877796849996</v>
      </c>
      <c r="Y14">
        <f t="shared" si="4"/>
        <v>26.682877796849997</v>
      </c>
      <c r="Z14" s="2">
        <v>19.594577563792949</v>
      </c>
      <c r="AA14" s="8">
        <f t="shared" si="0"/>
        <v>7.0883002330570477</v>
      </c>
      <c r="AB14" s="4">
        <v>19.989999999999998</v>
      </c>
    </row>
    <row r="15" spans="1:29" x14ac:dyDescent="0.3">
      <c r="A15">
        <v>2009</v>
      </c>
      <c r="B15">
        <v>2495.0676800000001</v>
      </c>
      <c r="C15">
        <v>19650.576519999999</v>
      </c>
      <c r="D15">
        <v>642.73776669999995</v>
      </c>
      <c r="E15">
        <v>2955.7753469999998</v>
      </c>
      <c r="J15">
        <v>25744.157319999998</v>
      </c>
      <c r="M15">
        <v>2009</v>
      </c>
      <c r="N15">
        <v>2495.0676800000001</v>
      </c>
      <c r="O15">
        <v>19650.576519999999</v>
      </c>
      <c r="P15">
        <v>642.73776669999995</v>
      </c>
      <c r="Q15">
        <v>2955.7753469999998</v>
      </c>
      <c r="R15">
        <f>AVERAGE(R14,R16)</f>
        <v>2318.2357579999998</v>
      </c>
      <c r="S15">
        <f>AVERAGE(S14,S16)</f>
        <v>723.16119150000009</v>
      </c>
      <c r="T15">
        <f>AVERAGE(T14,T16)</f>
        <v>286.39261464999998</v>
      </c>
      <c r="U15">
        <f>AVERAGE(U14,U16)</f>
        <v>878.15545159999999</v>
      </c>
      <c r="V15">
        <f t="shared" si="1"/>
        <v>25744.157313699998</v>
      </c>
      <c r="W15">
        <f t="shared" si="2"/>
        <v>4205.9450157499996</v>
      </c>
      <c r="X15">
        <f t="shared" si="3"/>
        <v>29950.102329449997</v>
      </c>
      <c r="Y15">
        <f t="shared" si="4"/>
        <v>29.950102329449997</v>
      </c>
      <c r="Z15" s="2">
        <v>35.291615977318401</v>
      </c>
      <c r="AA15" s="8">
        <f t="shared" si="0"/>
        <v>-5.3415136478684033</v>
      </c>
      <c r="AB15" s="4">
        <v>38.020000000000003</v>
      </c>
    </row>
    <row r="16" spans="1:29" x14ac:dyDescent="0.3">
      <c r="A16">
        <v>2010</v>
      </c>
      <c r="F16">
        <v>1751.4726450000001</v>
      </c>
      <c r="G16">
        <v>546.36248290000003</v>
      </c>
      <c r="H16">
        <v>199.96829990000001</v>
      </c>
      <c r="I16">
        <v>613.15566020000006</v>
      </c>
      <c r="K16">
        <v>3110.9590880000001</v>
      </c>
      <c r="M16">
        <v>2010</v>
      </c>
      <c r="N16">
        <f>AVERAGE(N15,N17)</f>
        <v>2131.5940135000001</v>
      </c>
      <c r="O16">
        <f>AVERAGE(O15,O17)</f>
        <v>15125.398349999999</v>
      </c>
      <c r="P16">
        <f>AVERAGE(P15,P17)</f>
        <v>718.87360160000003</v>
      </c>
      <c r="Q16">
        <f>AVERAGE(Q15,Q17)</f>
        <v>2191.3892875000001</v>
      </c>
      <c r="R16">
        <v>1751.4726450000001</v>
      </c>
      <c r="S16">
        <v>546.36248290000003</v>
      </c>
      <c r="T16">
        <v>199.96829990000001</v>
      </c>
      <c r="U16">
        <v>613.15566020000006</v>
      </c>
      <c r="V16">
        <f t="shared" si="1"/>
        <v>20167.2552526</v>
      </c>
      <c r="W16">
        <f t="shared" si="2"/>
        <v>3110.9590880000001</v>
      </c>
      <c r="X16">
        <f t="shared" si="3"/>
        <v>23278.2143406</v>
      </c>
      <c r="Y16">
        <f t="shared" si="4"/>
        <v>23.278214340599998</v>
      </c>
      <c r="Z16" s="2">
        <v>11.499476184763253</v>
      </c>
      <c r="AA16" s="8">
        <f t="shared" si="0"/>
        <v>11.778738155836745</v>
      </c>
      <c r="AB16" s="4">
        <v>12.45</v>
      </c>
    </row>
    <row r="17" spans="1:29" x14ac:dyDescent="0.3">
      <c r="A17">
        <v>2011</v>
      </c>
      <c r="B17">
        <v>1768.120347</v>
      </c>
      <c r="C17">
        <v>10600.22018</v>
      </c>
      <c r="D17">
        <v>795.00943649999999</v>
      </c>
      <c r="E17">
        <v>1427.003228</v>
      </c>
      <c r="J17">
        <v>14590.3532</v>
      </c>
      <c r="M17">
        <v>2011</v>
      </c>
      <c r="N17">
        <v>1768.120347</v>
      </c>
      <c r="O17">
        <v>10600.22018</v>
      </c>
      <c r="P17">
        <v>795.00943649999999</v>
      </c>
      <c r="Q17">
        <v>1427.003228</v>
      </c>
      <c r="R17">
        <f>AVERAGE(R16,R18)</f>
        <v>2835.0346979999999</v>
      </c>
      <c r="S17">
        <f>AVERAGE(S16,S18)</f>
        <v>884.37384444999998</v>
      </c>
      <c r="T17">
        <f>AVERAGE(T16,T18)</f>
        <v>288.8919257</v>
      </c>
      <c r="U17">
        <f>AVERAGE(U16,U18)</f>
        <v>885.81899959999998</v>
      </c>
      <c r="V17">
        <f t="shared" si="1"/>
        <v>14590.3531915</v>
      </c>
      <c r="W17">
        <f t="shared" si="2"/>
        <v>4894.1194677499998</v>
      </c>
      <c r="X17">
        <f t="shared" si="3"/>
        <v>19484.472659250001</v>
      </c>
      <c r="Y17">
        <f t="shared" si="4"/>
        <v>19.484472659250002</v>
      </c>
      <c r="Z17" s="2">
        <v>20.001320521290175</v>
      </c>
      <c r="AA17" s="8">
        <f t="shared" si="0"/>
        <v>-0.51684786204017286</v>
      </c>
      <c r="AB17" s="4">
        <v>22.09</v>
      </c>
    </row>
    <row r="18" spans="1:29" x14ac:dyDescent="0.3">
      <c r="A18">
        <v>2012</v>
      </c>
      <c r="F18">
        <v>3918.596751</v>
      </c>
      <c r="G18">
        <v>1222.3852059999999</v>
      </c>
      <c r="H18">
        <v>377.81555150000003</v>
      </c>
      <c r="I18">
        <v>1158.4823389999999</v>
      </c>
      <c r="K18">
        <v>6677.2798480000001</v>
      </c>
      <c r="M18">
        <v>2012</v>
      </c>
      <c r="N18">
        <f>AVERAGE(N17,N19)</f>
        <v>2302.0571319999999</v>
      </c>
      <c r="O18">
        <f>AVERAGE(O17,O19)</f>
        <v>11335.242324999999</v>
      </c>
      <c r="P18">
        <f>AVERAGE(P17,P19)</f>
        <v>1972.02512275</v>
      </c>
      <c r="Q18">
        <f>AVERAGE(Q17,Q19)</f>
        <v>1428.5893835000002</v>
      </c>
      <c r="R18">
        <v>3918.596751</v>
      </c>
      <c r="S18">
        <v>1222.3852059999999</v>
      </c>
      <c r="T18">
        <v>377.81555150000003</v>
      </c>
      <c r="U18">
        <v>1158.4823389999999</v>
      </c>
      <c r="V18">
        <f t="shared" si="1"/>
        <v>17037.913963249997</v>
      </c>
      <c r="W18">
        <f t="shared" si="2"/>
        <v>6677.2798475</v>
      </c>
      <c r="X18">
        <f t="shared" si="3"/>
        <v>23715.193810749995</v>
      </c>
      <c r="Y18">
        <f t="shared" si="4"/>
        <v>23.715193810749994</v>
      </c>
      <c r="Z18" s="2">
        <v>24.682169845068561</v>
      </c>
      <c r="AA18" s="8">
        <f t="shared" si="0"/>
        <v>-0.96697603431856649</v>
      </c>
      <c r="AB18" s="4">
        <v>28.44</v>
      </c>
    </row>
    <row r="19" spans="1:29" x14ac:dyDescent="0.3">
      <c r="A19">
        <v>2013</v>
      </c>
      <c r="B19">
        <v>2835.9939169999998</v>
      </c>
      <c r="C19">
        <v>12070.26447</v>
      </c>
      <c r="D19">
        <v>3149.0408090000001</v>
      </c>
      <c r="E19">
        <v>1430.1755390000001</v>
      </c>
      <c r="J19">
        <v>19485.474730000002</v>
      </c>
      <c r="M19">
        <v>2013</v>
      </c>
      <c r="N19">
        <v>2835.9939169999998</v>
      </c>
      <c r="O19">
        <v>12070.26447</v>
      </c>
      <c r="P19">
        <v>3149.0408090000001</v>
      </c>
      <c r="Q19">
        <v>1430.1755390000001</v>
      </c>
      <c r="R19">
        <f>AVERAGE(R18,R20)</f>
        <v>3744.3631055000001</v>
      </c>
      <c r="S19">
        <f>AVERAGE(S18,S20)</f>
        <v>1168.0339564999999</v>
      </c>
      <c r="T19">
        <f>AVERAGE(T18,T20)</f>
        <v>298.97152515000005</v>
      </c>
      <c r="U19">
        <f>AVERAGE(U18,U20)</f>
        <v>916.72571549999998</v>
      </c>
      <c r="V19">
        <f t="shared" si="1"/>
        <v>19485.474735</v>
      </c>
      <c r="W19">
        <f t="shared" si="2"/>
        <v>6128.0943026499999</v>
      </c>
      <c r="X19">
        <f t="shared" si="3"/>
        <v>25613.569037649999</v>
      </c>
      <c r="Y19">
        <f t="shared" si="4"/>
        <v>25.613569037649999</v>
      </c>
      <c r="Z19" s="2">
        <v>26.71184310906402</v>
      </c>
      <c r="AA19" s="8">
        <f t="shared" si="0"/>
        <v>-1.0982740714140213</v>
      </c>
      <c r="AB19" s="4">
        <v>28.89</v>
      </c>
    </row>
    <row r="20" spans="1:29" x14ac:dyDescent="0.3">
      <c r="A20">
        <v>2014</v>
      </c>
      <c r="F20">
        <v>3570.1294600000001</v>
      </c>
      <c r="G20">
        <v>1113.6827069999999</v>
      </c>
      <c r="H20">
        <v>220.12749880000001</v>
      </c>
      <c r="I20">
        <v>674.96909200000005</v>
      </c>
      <c r="K20">
        <v>5578.9087579999996</v>
      </c>
      <c r="M20">
        <v>2014</v>
      </c>
      <c r="N20">
        <f>AVERAGE(N19,N21)</f>
        <v>3614.5941924999997</v>
      </c>
      <c r="O20">
        <f>AVERAGE(O19,O21)</f>
        <v>12712.644544999999</v>
      </c>
      <c r="P20">
        <f>AVERAGE(P19,P21)</f>
        <v>1847.7505241000001</v>
      </c>
      <c r="Q20">
        <f>AVERAGE(Q19,Q21)</f>
        <v>2032.9731849999998</v>
      </c>
      <c r="R20">
        <v>3570.1294600000001</v>
      </c>
      <c r="S20">
        <v>1113.6827069999999</v>
      </c>
      <c r="T20">
        <v>220.12749880000001</v>
      </c>
      <c r="U20">
        <v>674.96909200000005</v>
      </c>
      <c r="V20">
        <f t="shared" si="1"/>
        <v>20207.962446599999</v>
      </c>
      <c r="W20">
        <f t="shared" si="2"/>
        <v>5578.9087578000008</v>
      </c>
      <c r="X20">
        <f t="shared" si="3"/>
        <v>25786.871204399999</v>
      </c>
      <c r="Y20">
        <f t="shared" si="4"/>
        <v>25.786871204399997</v>
      </c>
      <c r="Z20" s="2">
        <v>20.622106104530083</v>
      </c>
      <c r="AA20" s="8">
        <f t="shared" si="0"/>
        <v>5.1647650998699142</v>
      </c>
      <c r="AB20" s="4">
        <v>23.55</v>
      </c>
    </row>
    <row r="21" spans="1:29" x14ac:dyDescent="0.3">
      <c r="A21">
        <v>2015</v>
      </c>
      <c r="B21">
        <v>4393.1944679999997</v>
      </c>
      <c r="C21">
        <v>13355.02462</v>
      </c>
      <c r="D21">
        <v>546.46023920000005</v>
      </c>
      <c r="E21">
        <v>2635.7708309999998</v>
      </c>
      <c r="J21">
        <v>20930.450150000001</v>
      </c>
      <c r="M21">
        <v>2015</v>
      </c>
      <c r="N21">
        <v>4393.1944679999997</v>
      </c>
      <c r="O21">
        <v>13355.02462</v>
      </c>
      <c r="P21">
        <v>546.46023920000005</v>
      </c>
      <c r="Q21">
        <v>2635.7708309999998</v>
      </c>
      <c r="R21">
        <f>AVERAGE(R20,R22)</f>
        <v>2848.3093075000002</v>
      </c>
      <c r="S21">
        <f>AVERAGE(S20,S22)</f>
        <v>888.51478789999999</v>
      </c>
      <c r="T21">
        <f>AVERAGE(T20,T22)</f>
        <v>131.255585285</v>
      </c>
      <c r="U21">
        <f>AVERAGE(U20,U22)</f>
        <v>402.46431595000001</v>
      </c>
      <c r="V21">
        <f t="shared" si="1"/>
        <v>20930.450158200001</v>
      </c>
      <c r="W21">
        <f t="shared" si="2"/>
        <v>4270.5439966350004</v>
      </c>
      <c r="X21">
        <f t="shared" si="3"/>
        <v>25200.994154835003</v>
      </c>
      <c r="Y21">
        <f t="shared" si="4"/>
        <v>25.200994154835005</v>
      </c>
      <c r="Z21" s="2">
        <v>28.692701017343158</v>
      </c>
      <c r="AA21" s="8">
        <f t="shared" si="0"/>
        <v>-3.4917068625081527</v>
      </c>
      <c r="AB21" s="4">
        <v>28.67</v>
      </c>
    </row>
    <row r="22" spans="1:29" x14ac:dyDescent="0.3">
      <c r="A22">
        <v>2016</v>
      </c>
      <c r="F22">
        <v>2126.4891550000002</v>
      </c>
      <c r="G22">
        <v>663.34686880000004</v>
      </c>
      <c r="H22">
        <v>42.383671769999999</v>
      </c>
      <c r="I22">
        <v>129.95953990000001</v>
      </c>
      <c r="K22">
        <v>2962.1792359999999</v>
      </c>
      <c r="M22">
        <v>2016</v>
      </c>
      <c r="N22">
        <f>AVERAGE(N21,N23)</f>
        <v>5161.9366119999995</v>
      </c>
      <c r="O22">
        <f>AVERAGE(O21,O23)</f>
        <v>11241.422606</v>
      </c>
      <c r="P22">
        <f>AVERAGE(P21,P23)</f>
        <v>1574.4772996000002</v>
      </c>
      <c r="Q22">
        <f>AVERAGE(Q21,Q23)</f>
        <v>2596.5851269999998</v>
      </c>
      <c r="R22">
        <v>2126.4891550000002</v>
      </c>
      <c r="S22">
        <v>663.34686880000004</v>
      </c>
      <c r="T22">
        <v>42.383671769999999</v>
      </c>
      <c r="U22">
        <v>129.95953990000001</v>
      </c>
      <c r="V22">
        <f t="shared" si="1"/>
        <v>20574.421644599995</v>
      </c>
      <c r="W22">
        <f t="shared" si="2"/>
        <v>2962.1792354700005</v>
      </c>
      <c r="X22">
        <f t="shared" si="3"/>
        <v>23536.600880069996</v>
      </c>
      <c r="Y22">
        <f t="shared" si="4"/>
        <v>23.536600880069997</v>
      </c>
      <c r="Z22" s="2">
        <v>10.949520265559405</v>
      </c>
      <c r="AA22" s="8">
        <f t="shared" si="0"/>
        <v>12.587080614510592</v>
      </c>
      <c r="AB22" s="4">
        <v>12.59</v>
      </c>
    </row>
    <row r="23" spans="1:29" x14ac:dyDescent="0.3">
      <c r="A23">
        <v>2017</v>
      </c>
      <c r="B23">
        <v>5930.6787560000002</v>
      </c>
      <c r="C23">
        <v>9127.820592</v>
      </c>
      <c r="D23">
        <v>2602.4943600000001</v>
      </c>
      <c r="E23">
        <v>2557.3994229999998</v>
      </c>
      <c r="J23">
        <v>20218.39313</v>
      </c>
      <c r="M23">
        <v>2017</v>
      </c>
      <c r="N23">
        <v>5930.6787560000002</v>
      </c>
      <c r="O23">
        <v>9127.820592</v>
      </c>
      <c r="P23">
        <v>2602.4943600000001</v>
      </c>
      <c r="Q23">
        <v>2557.3994229999998</v>
      </c>
      <c r="R23">
        <f>AVERAGE(R22,R24)</f>
        <v>2100.8463860000002</v>
      </c>
      <c r="S23">
        <f>AVERAGE(S22,S24)</f>
        <v>655.34774470000002</v>
      </c>
      <c r="T23">
        <f>AVERAGE(T22,T24)</f>
        <v>332.81457628499999</v>
      </c>
      <c r="U23">
        <f>AVERAGE(U22,U24)</f>
        <v>1020.49745545</v>
      </c>
      <c r="V23">
        <f t="shared" si="1"/>
        <v>20218.393131000001</v>
      </c>
      <c r="W23">
        <f t="shared" si="2"/>
        <v>4109.5061624350001</v>
      </c>
      <c r="X23">
        <f t="shared" si="3"/>
        <v>24327.899293435003</v>
      </c>
      <c r="Y23">
        <f t="shared" si="4"/>
        <v>24.327899293435003</v>
      </c>
      <c r="Z23" s="2">
        <v>27.716571070985538</v>
      </c>
      <c r="AA23" s="8">
        <f t="shared" si="0"/>
        <v>-3.3886717775505346</v>
      </c>
      <c r="AB23" s="4">
        <v>28.17</v>
      </c>
    </row>
    <row r="24" spans="1:29" x14ac:dyDescent="0.3">
      <c r="A24">
        <v>2018</v>
      </c>
      <c r="F24">
        <v>2075.2036170000001</v>
      </c>
      <c r="G24">
        <v>647.3486206</v>
      </c>
      <c r="H24">
        <v>623.2454808</v>
      </c>
      <c r="I24">
        <v>1911.0353709999999</v>
      </c>
      <c r="K24">
        <v>5256.8330889999997</v>
      </c>
      <c r="M24">
        <v>2018</v>
      </c>
      <c r="N24">
        <f>AVERAGE(N23,N25)</f>
        <v>3019.1703312</v>
      </c>
      <c r="O24">
        <f>AVERAGE(O23,O25)</f>
        <v>8461.4256825000011</v>
      </c>
      <c r="P24">
        <f>AVERAGE(P23,P25)</f>
        <v>1727.0343116000001</v>
      </c>
      <c r="Q24">
        <f>AVERAGE(Q23,Q25)</f>
        <v>1877.0142449999998</v>
      </c>
      <c r="R24">
        <v>2075.2036170000001</v>
      </c>
      <c r="S24">
        <v>647.3486206</v>
      </c>
      <c r="T24">
        <v>623.2454808</v>
      </c>
      <c r="U24">
        <v>1911.0353709999999</v>
      </c>
      <c r="V24">
        <f t="shared" si="1"/>
        <v>15084.644570300001</v>
      </c>
      <c r="W24">
        <f t="shared" si="2"/>
        <v>5256.8330894000001</v>
      </c>
      <c r="X24">
        <f t="shared" si="3"/>
        <v>20341.477659700002</v>
      </c>
      <c r="Y24">
        <f t="shared" si="4"/>
        <v>20.341477659700001</v>
      </c>
      <c r="Z24" s="2">
        <v>19.431572452177146</v>
      </c>
      <c r="AA24" s="8">
        <f t="shared" si="0"/>
        <v>0.9099052075228542</v>
      </c>
      <c r="AB24" s="4">
        <v>21.21</v>
      </c>
    </row>
    <row r="25" spans="1:29" x14ac:dyDescent="0.3">
      <c r="A25">
        <v>2019</v>
      </c>
      <c r="B25">
        <v>107.66190640000001</v>
      </c>
      <c r="C25">
        <v>7795.0307730000004</v>
      </c>
      <c r="D25">
        <v>851.57426320000002</v>
      </c>
      <c r="E25">
        <v>1196.6290670000001</v>
      </c>
      <c r="J25">
        <v>9950.896009</v>
      </c>
      <c r="M25">
        <v>2019</v>
      </c>
      <c r="N25">
        <v>107.66190640000001</v>
      </c>
      <c r="O25">
        <v>7795.0307730000004</v>
      </c>
      <c r="P25">
        <v>851.57426320000002</v>
      </c>
      <c r="Q25">
        <v>1196.6290670000001</v>
      </c>
      <c r="R25">
        <f>AVERAGE(R24,R26)</f>
        <v>2770.9340035</v>
      </c>
      <c r="S25">
        <f>AVERAGE(S24,S26)</f>
        <v>864.3779773</v>
      </c>
      <c r="T25">
        <f>AVERAGE(T24,T26)</f>
        <v>341.556446085</v>
      </c>
      <c r="U25">
        <f>AVERAGE(U24,U26)</f>
        <v>1047.30233875</v>
      </c>
      <c r="V25">
        <f t="shared" si="1"/>
        <v>9950.8960095999992</v>
      </c>
      <c r="W25">
        <f t="shared" si="2"/>
        <v>5024.170765635</v>
      </c>
      <c r="X25">
        <f t="shared" si="3"/>
        <v>14975.066775234998</v>
      </c>
      <c r="Y25">
        <f t="shared" si="4"/>
        <v>14.975066775234998</v>
      </c>
      <c r="Z25" s="2">
        <v>13.641277755362097</v>
      </c>
      <c r="AA25" s="8">
        <f t="shared" si="0"/>
        <v>1.333789019872901</v>
      </c>
      <c r="AB25" s="4">
        <v>14.16</v>
      </c>
    </row>
    <row r="26" spans="1:29" x14ac:dyDescent="0.3">
      <c r="A26">
        <v>2020</v>
      </c>
      <c r="F26">
        <v>3466.6643899999999</v>
      </c>
      <c r="G26">
        <v>1081.407334</v>
      </c>
      <c r="H26">
        <v>59.867411369999999</v>
      </c>
      <c r="I26">
        <v>183.56930650000001</v>
      </c>
      <c r="K26">
        <v>4791.5084420000003</v>
      </c>
      <c r="M26">
        <v>2020</v>
      </c>
      <c r="N26">
        <f>AVERAGE(N25,N27)</f>
        <v>782.7505286999999</v>
      </c>
      <c r="O26">
        <f>AVERAGE(O25,O27)</f>
        <v>9401.4395115000007</v>
      </c>
      <c r="P26">
        <f>AVERAGE(P25,P27)</f>
        <v>1321.2449125999999</v>
      </c>
      <c r="Q26">
        <f>AVERAGE(Q25,Q27)</f>
        <v>1158.0067899999999</v>
      </c>
      <c r="R26">
        <v>3466.6643899999999</v>
      </c>
      <c r="S26">
        <v>1081.407334</v>
      </c>
      <c r="T26">
        <v>59.867411369999999</v>
      </c>
      <c r="U26">
        <v>183.56930650000001</v>
      </c>
      <c r="V26">
        <f t="shared" si="1"/>
        <v>12663.4417428</v>
      </c>
      <c r="W26">
        <f t="shared" si="2"/>
        <v>4791.5084418699989</v>
      </c>
      <c r="X26">
        <f t="shared" si="3"/>
        <v>17454.95018467</v>
      </c>
      <c r="Y26">
        <f t="shared" si="4"/>
        <v>17.45495018467</v>
      </c>
      <c r="Z26">
        <v>17.711527429084303</v>
      </c>
      <c r="AA26" s="8">
        <f t="shared" si="0"/>
        <v>-0.25657724441430219</v>
      </c>
      <c r="AB26">
        <v>21.3</v>
      </c>
    </row>
    <row r="27" spans="1:29" x14ac:dyDescent="0.3">
      <c r="A27" s="3">
        <v>2021</v>
      </c>
      <c r="B27" s="3">
        <v>1457.8391509999999</v>
      </c>
      <c r="C27" s="3">
        <v>11007.848249999999</v>
      </c>
      <c r="D27" s="3">
        <v>1790.9155619999999</v>
      </c>
      <c r="E27" s="3">
        <v>1119.384513</v>
      </c>
      <c r="F27" s="3"/>
      <c r="G27" s="3"/>
      <c r="H27" s="3"/>
      <c r="I27" s="3"/>
      <c r="J27" s="3">
        <v>15375.98747</v>
      </c>
      <c r="K27" s="3"/>
      <c r="M27" s="3">
        <v>2021</v>
      </c>
      <c r="N27" s="3">
        <v>1457.8391509999999</v>
      </c>
      <c r="O27" s="3">
        <v>11007.848249999999</v>
      </c>
      <c r="P27" s="3">
        <v>1790.9155619999999</v>
      </c>
      <c r="Q27" s="3">
        <v>1119.384513</v>
      </c>
      <c r="R27" s="6">
        <v>3466.6643899999999</v>
      </c>
      <c r="S27" s="6">
        <v>1081.407334</v>
      </c>
      <c r="T27" s="6">
        <v>59.867411369999999</v>
      </c>
      <c r="U27" s="6">
        <v>183.56930650000001</v>
      </c>
      <c r="V27">
        <f t="shared" si="1"/>
        <v>15375.987475999998</v>
      </c>
      <c r="W27">
        <f t="shared" si="2"/>
        <v>4791.5084418699989</v>
      </c>
      <c r="X27">
        <f t="shared" si="3"/>
        <v>20167.495917869997</v>
      </c>
      <c r="Y27">
        <f t="shared" si="4"/>
        <v>20.167495917869996</v>
      </c>
      <c r="Z27">
        <v>21.078314520776068</v>
      </c>
      <c r="AA27" s="8">
        <f t="shared" si="0"/>
        <v>-0.91081860290607253</v>
      </c>
      <c r="AC27" s="2"/>
    </row>
    <row r="28" spans="1:29" x14ac:dyDescent="0.3">
      <c r="U28" t="s">
        <v>13</v>
      </c>
      <c r="V28">
        <f>AVERAGE(V3:V27)</f>
        <v>28991.196810839996</v>
      </c>
      <c r="W28">
        <f>AVERAGE(W3:W27)</f>
        <v>11235.361987728598</v>
      </c>
      <c r="AC28" s="2"/>
    </row>
    <row r="29" spans="1:29" x14ac:dyDescent="0.3">
      <c r="V29">
        <f>V28/(V28+W28)</f>
        <v>0.72069790896137031</v>
      </c>
      <c r="W29">
        <f>W28/(V28+W28)</f>
        <v>0.27930209103862974</v>
      </c>
      <c r="AC29" s="2"/>
    </row>
  </sheetData>
  <conditionalFormatting sqref="AA3:A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SAFE_2020</vt:lpstr>
      <vt:lpstr>AKFIN_OLD</vt:lpstr>
      <vt:lpstr>AKFIN_NEW</vt:lpstr>
      <vt:lpstr>ALTERNATIVE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Kevin.Siwicke</dc:creator>
  <cp:lastModifiedBy>Kevin.Siwicke</cp:lastModifiedBy>
  <dcterms:created xsi:type="dcterms:W3CDTF">2021-09-22T01:24:22Z</dcterms:created>
  <dcterms:modified xsi:type="dcterms:W3CDTF">2021-09-29T19:24:45Z</dcterms:modified>
</cp:coreProperties>
</file>